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D5" i="24"/>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T190" i="13" s="1"/>
  <c r="W191" i="13"/>
  <c r="S191" i="13" s="1"/>
  <c r="V191" i="13" s="1"/>
  <c r="W192" i="13"/>
  <c r="S192" i="13" s="1"/>
  <c r="V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AH10" i="12"/>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Q13" i="13"/>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528"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T116" i="13" l="1"/>
  <c r="T144" i="13"/>
  <c r="U352" i="13"/>
  <c r="T396" i="13"/>
  <c r="T552" i="13"/>
  <c r="T84" i="13"/>
  <c r="T96" i="13"/>
  <c r="U408" i="13"/>
  <c r="T132" i="13"/>
  <c r="U187" i="13"/>
  <c r="U153" i="13"/>
  <c r="U71" i="13"/>
  <c r="Q5" i="24"/>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T103" i="13"/>
  <c r="T555" i="13"/>
  <c r="U491" i="13"/>
  <c r="T395" i="13"/>
  <c r="U315" i="13"/>
  <c r="T235" i="13"/>
  <c r="U191" i="13"/>
  <c r="T567" i="13"/>
  <c r="U503" i="13"/>
  <c r="T455" i="13"/>
  <c r="T231" i="13"/>
  <c r="T187" i="13"/>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AE30" i="41" l="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Q17"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163" i="22"/>
  <c r="E556" i="20"/>
  <c r="E715" i="20"/>
  <c r="E869" i="20"/>
  <c r="E381" i="20"/>
  <c r="E632" i="20"/>
  <c r="E291" i="20"/>
  <c r="E571" i="20"/>
  <c r="E862" i="20"/>
  <c r="E322" i="20"/>
  <c r="E932" i="20"/>
  <c r="E344" i="20"/>
  <c r="E907" i="20"/>
  <c r="E853" i="20"/>
  <c r="E843" i="20"/>
  <c r="E320" i="20" l="1"/>
  <c r="E351" i="20"/>
  <c r="E168" i="20"/>
  <c r="E362" i="20"/>
  <c r="E841" i="20"/>
  <c r="E908" i="20"/>
  <c r="Q908" i="20" s="1"/>
  <c r="E875" i="20"/>
  <c r="E912" i="20"/>
  <c r="E481" i="20"/>
  <c r="E248" i="22"/>
  <c r="Q248" i="22" s="1"/>
  <c r="E353" i="20"/>
  <c r="E914" i="20"/>
  <c r="E364" i="20"/>
  <c r="E666" i="20"/>
  <c r="E149" i="22"/>
  <c r="E304" i="20"/>
  <c r="E358" i="20"/>
  <c r="E138" i="20"/>
  <c r="Q138" i="20" s="1"/>
  <c r="E228" i="20"/>
  <c r="E828" i="20"/>
  <c r="E51" i="20"/>
  <c r="E847" i="20"/>
  <c r="E363" i="20"/>
  <c r="E849" i="20"/>
  <c r="E44" i="22"/>
  <c r="E278" i="20"/>
  <c r="E902" i="20"/>
  <c r="E366" i="20"/>
  <c r="E35" i="22"/>
  <c r="E997" i="20"/>
  <c r="Q997" i="20" s="1"/>
  <c r="E392" i="20"/>
  <c r="E227" i="20"/>
  <c r="E830" i="20"/>
  <c r="E365" i="20"/>
  <c r="E818" i="20"/>
  <c r="E814" i="20"/>
  <c r="E111" i="20"/>
  <c r="E383" i="20"/>
  <c r="E409" i="20"/>
  <c r="E235" i="22"/>
  <c r="E709" i="20"/>
  <c r="E588" i="20"/>
  <c r="E845" i="20"/>
  <c r="Q845" i="20" s="1"/>
  <c r="E416" i="20"/>
  <c r="E975" i="20"/>
  <c r="E59" i="20"/>
  <c r="Q59" i="20" s="1"/>
  <c r="E855" i="20"/>
  <c r="E592" i="21"/>
  <c r="Q592" i="21" s="1"/>
  <c r="E921" i="20"/>
  <c r="E40" i="20"/>
  <c r="E361" i="20"/>
  <c r="E898" i="20"/>
  <c r="E906" i="20"/>
  <c r="E106" i="20"/>
  <c r="Q106" i="20" s="1"/>
  <c r="E411" i="20"/>
  <c r="E245" i="22"/>
  <c r="E893" i="20"/>
  <c r="E105" i="20"/>
  <c r="Q105" i="20" s="1"/>
  <c r="E69" i="20"/>
  <c r="E618" i="20"/>
  <c r="E170" i="20"/>
  <c r="E70" i="22"/>
  <c r="E886" i="20"/>
  <c r="E350" i="20"/>
  <c r="Q350" i="20" s="1"/>
  <c r="E739" i="20"/>
  <c r="E820" i="20"/>
  <c r="E701" i="20"/>
  <c r="E415" i="20"/>
  <c r="E852" i="20"/>
  <c r="E97" i="20"/>
  <c r="E769" i="20"/>
  <c r="E944" i="20"/>
  <c r="E840" i="20"/>
  <c r="E327" i="20"/>
  <c r="E166" i="22"/>
  <c r="Q166" i="22" s="1"/>
  <c r="E619" i="20"/>
  <c r="E548" i="20"/>
  <c r="E369" i="20"/>
  <c r="Q369" i="20" s="1"/>
  <c r="E918" i="20"/>
  <c r="E861" i="20"/>
  <c r="E397" i="20"/>
  <c r="E340" i="20"/>
  <c r="E382" i="20"/>
  <c r="E839" i="20"/>
  <c r="E901" i="20"/>
  <c r="E380" i="20"/>
  <c r="E129" i="22"/>
  <c r="Q129" i="22" s="1"/>
  <c r="E120" i="22"/>
  <c r="E777" i="20"/>
  <c r="E442" i="20"/>
  <c r="E657" i="20"/>
  <c r="E227" i="22"/>
  <c r="E486" i="20"/>
  <c r="E465" i="20"/>
  <c r="Q465" i="20" s="1"/>
  <c r="E827" i="20"/>
  <c r="E117" i="20"/>
  <c r="E892" i="20"/>
  <c r="E831" i="20"/>
  <c r="E367" i="20"/>
  <c r="E920" i="20"/>
  <c r="E859" i="20"/>
  <c r="E347" i="20"/>
  <c r="Q347" i="20" s="1"/>
  <c r="E377" i="20"/>
  <c r="E846" i="20"/>
  <c r="E896" i="20"/>
  <c r="E833" i="20"/>
  <c r="E940" i="20"/>
  <c r="E104" i="20"/>
  <c r="E236" i="22"/>
  <c r="E46" i="20"/>
  <c r="Q46" i="20" s="1"/>
  <c r="E620" i="20"/>
  <c r="E103" i="20"/>
  <c r="E94" i="22"/>
  <c r="E276" i="20"/>
  <c r="E413" i="20"/>
  <c r="E117" i="22"/>
  <c r="Q117" i="22" s="1"/>
  <c r="E67" i="20"/>
  <c r="E206" i="20"/>
  <c r="E982" i="20"/>
  <c r="E566" i="20"/>
  <c r="E758" i="20"/>
  <c r="E460" i="20"/>
  <c r="E904" i="20"/>
  <c r="E876" i="20"/>
  <c r="E184" i="22"/>
  <c r="E182" i="22"/>
  <c r="E418" i="20"/>
  <c r="E384" i="20"/>
  <c r="D8" i="14"/>
  <c r="C15" i="16" s="1"/>
  <c r="D7" i="16" s="1"/>
  <c r="E690" i="20"/>
  <c r="E23" i="22"/>
  <c r="Q23" i="22" s="1"/>
  <c r="E354" i="20"/>
  <c r="E910" i="20"/>
  <c r="E185" i="22"/>
  <c r="E800" i="20"/>
  <c r="E401" i="20"/>
  <c r="E372" i="20"/>
  <c r="E883" i="20"/>
  <c r="Q883" i="20" s="1"/>
  <c r="E36" i="20"/>
  <c r="E57" i="20"/>
  <c r="Q57" i="20" s="1"/>
  <c r="E723" i="20"/>
  <c r="E911" i="20"/>
  <c r="Q911" i="20" s="1"/>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Q337" i="20" s="1"/>
  <c r="E635" i="20"/>
  <c r="E879" i="20"/>
  <c r="E323" i="20"/>
  <c r="E507" i="20"/>
  <c r="E887" i="20"/>
  <c r="E801" i="20"/>
  <c r="E230" i="20"/>
  <c r="E282" i="20"/>
  <c r="E844" i="20"/>
  <c r="E376" i="20"/>
  <c r="E925" i="20"/>
  <c r="E872" i="20"/>
  <c r="Q872" i="20" s="1"/>
  <c r="E404" i="20"/>
  <c r="E889" i="20"/>
  <c r="E919" i="20"/>
  <c r="E375" i="20"/>
  <c r="E357" i="20"/>
  <c r="E677" i="20"/>
  <c r="E757" i="20"/>
  <c r="E42" i="20"/>
  <c r="E636" i="20"/>
  <c r="E435" i="20"/>
  <c r="E246" i="22"/>
  <c r="E54" i="22"/>
  <c r="Q54" i="22" s="1"/>
  <c r="E942" i="20"/>
  <c r="E550" i="20"/>
  <c r="E437" i="20"/>
  <c r="E306" i="22"/>
  <c r="E895" i="20"/>
  <c r="E838" i="20"/>
  <c r="E370" i="20"/>
  <c r="E923" i="20"/>
  <c r="E834" i="20"/>
  <c r="E884" i="20"/>
  <c r="E926" i="20"/>
  <c r="Q926" i="20" s="1"/>
  <c r="E378" i="20"/>
  <c r="E387" i="20"/>
  <c r="E551" i="20"/>
  <c r="E233" i="20"/>
  <c r="E464" i="20"/>
  <c r="Q464" i="20" s="1"/>
  <c r="E510" i="20"/>
  <c r="E815" i="20"/>
  <c r="E297" i="20"/>
  <c r="E267" i="20"/>
  <c r="E257" i="20"/>
  <c r="E335" i="20"/>
  <c r="E851" i="20"/>
  <c r="E494" i="20"/>
  <c r="Q494" i="20" s="1"/>
  <c r="E72" i="22"/>
  <c r="Q72" i="22" s="1"/>
  <c r="E133" i="22"/>
  <c r="E789" i="20"/>
  <c r="Q789" i="20" s="1"/>
  <c r="AE17" i="41"/>
  <c r="E598" i="20"/>
  <c r="E385" i="20"/>
  <c r="E328" i="20"/>
  <c r="E877" i="20"/>
  <c r="E349" i="20"/>
  <c r="E379" i="20"/>
  <c r="E894" i="20"/>
  <c r="E913" i="20"/>
  <c r="E229" i="20"/>
  <c r="E53" i="22"/>
  <c r="E97" i="22"/>
  <c r="Q97" i="22" s="1"/>
  <c r="E786" i="20"/>
  <c r="E290" i="22"/>
  <c r="Q290" i="22" s="1"/>
  <c r="E371" i="20"/>
  <c r="E194" i="22"/>
  <c r="E61" i="20"/>
  <c r="E169" i="20"/>
  <c r="E430" i="20"/>
  <c r="E604" i="20"/>
  <c r="E947" i="20"/>
  <c r="E761" i="20"/>
  <c r="Q761" i="20" s="1"/>
  <c r="E641" i="20"/>
  <c r="E259" i="20"/>
  <c r="E498" i="20"/>
  <c r="E568" i="20"/>
  <c r="E1010" i="20"/>
  <c r="E135" i="20"/>
  <c r="Q135" i="20" s="1"/>
  <c r="AE17" i="12"/>
  <c r="E927" i="20"/>
  <c r="E870" i="20"/>
  <c r="E402" i="20"/>
  <c r="Q402" i="20" s="1"/>
  <c r="E891" i="20"/>
  <c r="E414" i="20"/>
  <c r="E917" i="20"/>
  <c r="E61" i="22"/>
  <c r="E116" i="22"/>
  <c r="E161" i="20"/>
  <c r="E198" i="22"/>
  <c r="E679" i="20"/>
  <c r="E46" i="22"/>
  <c r="E390" i="20"/>
  <c r="E81" i="20"/>
  <c r="E289" i="20"/>
  <c r="Q289" i="20" s="1"/>
  <c r="E474" i="20"/>
  <c r="E740" i="20"/>
  <c r="E995" i="20"/>
  <c r="E24" i="22"/>
  <c r="E563" i="20"/>
  <c r="Q563" i="20" s="1"/>
  <c r="E866" i="20"/>
  <c r="E231" i="20"/>
  <c r="E472" i="20"/>
  <c r="E309" i="20"/>
  <c r="Q309" i="20" s="1"/>
  <c r="Q17" i="41"/>
  <c r="E298" i="22"/>
  <c r="Q298" i="22" s="1"/>
  <c r="E67" i="22"/>
  <c r="E126" i="20"/>
  <c r="Q126" i="20" s="1"/>
  <c r="E743" i="20"/>
  <c r="E52" i="20"/>
  <c r="E128" i="20"/>
  <c r="E979" i="20"/>
  <c r="E252" i="20"/>
  <c r="E924" i="20"/>
  <c r="E863" i="20"/>
  <c r="Q863" i="20" s="1"/>
  <c r="E399" i="20"/>
  <c r="E338" i="20"/>
  <c r="Q338" i="20" s="1"/>
  <c r="E356" i="20"/>
  <c r="E836" i="20"/>
  <c r="E330" i="20"/>
  <c r="E467" i="20"/>
  <c r="E288" i="22"/>
  <c r="Q288" i="22" s="1"/>
  <c r="E171" i="20"/>
  <c r="E88" i="22"/>
  <c r="Q88" i="22" s="1"/>
  <c r="E125" i="22"/>
  <c r="E915" i="20"/>
  <c r="E219" i="22"/>
  <c r="E113" i="20"/>
  <c r="E793" i="20"/>
  <c r="E193" i="20"/>
  <c r="E312" i="20"/>
  <c r="E445" i="20"/>
  <c r="E217" i="20"/>
  <c r="Q217" i="20" s="1"/>
  <c r="E143" i="22"/>
  <c r="Q143" i="22" s="1"/>
  <c r="E410" i="20"/>
  <c r="E976" i="20"/>
  <c r="E87" i="22"/>
  <c r="Q87" i="22" s="1"/>
  <c r="E966" i="20"/>
  <c r="E218" i="21"/>
  <c r="E210" i="21"/>
  <c r="E278" i="21"/>
  <c r="E440" i="21"/>
  <c r="E601" i="21"/>
  <c r="E736" i="21"/>
  <c r="E776" i="21"/>
  <c r="E1044" i="20"/>
  <c r="Q1044" i="20" s="1"/>
  <c r="E1092" i="20"/>
  <c r="Q1092" i="20" s="1"/>
  <c r="E1132" i="20"/>
  <c r="E697" i="20"/>
  <c r="Q697" i="20" s="1"/>
  <c r="E696" i="20"/>
  <c r="E56" i="22"/>
  <c r="Q56" i="22" s="1"/>
  <c r="E788" i="20"/>
  <c r="E63" i="20"/>
  <c r="E981" i="20"/>
  <c r="Q981" i="20" s="1"/>
  <c r="E595" i="20"/>
  <c r="Q595" i="20" s="1"/>
  <c r="E167" i="20"/>
  <c r="E633" i="20"/>
  <c r="E251" i="22"/>
  <c r="E941" i="20"/>
  <c r="E280" i="22"/>
  <c r="Q280" i="22" s="1"/>
  <c r="E150" i="20"/>
  <c r="Q150" i="20" s="1"/>
  <c r="E226" i="20"/>
  <c r="Q226" i="20" s="1"/>
  <c r="E135" i="22"/>
  <c r="E631" i="20"/>
  <c r="Q631" i="20" s="1"/>
  <c r="E47" i="22"/>
  <c r="E65" i="22"/>
  <c r="E295" i="20"/>
  <c r="Q295" i="20" s="1"/>
  <c r="E483" i="20"/>
  <c r="E451" i="20"/>
  <c r="Q451" i="20" s="1"/>
  <c r="E776" i="20"/>
  <c r="Q776" i="20" s="1"/>
  <c r="E724" i="20"/>
  <c r="E695" i="20"/>
  <c r="Q695" i="20" s="1"/>
  <c r="E201" i="20"/>
  <c r="E64" i="22"/>
  <c r="E165" i="22"/>
  <c r="Q165" i="22" s="1"/>
  <c r="E115" i="22"/>
  <c r="E806" i="20"/>
  <c r="E993" i="20"/>
  <c r="E755" i="20"/>
  <c r="Q755" i="20" s="1"/>
  <c r="E310" i="20"/>
  <c r="E496" i="20"/>
  <c r="Q496" i="20" s="1"/>
  <c r="E779" i="20"/>
  <c r="Q779" i="20" s="1"/>
  <c r="E172" i="22"/>
  <c r="E236" i="20"/>
  <c r="Q236" i="20" s="1"/>
  <c r="E1000" i="20"/>
  <c r="E261" i="20"/>
  <c r="E612" i="20"/>
  <c r="E150" i="22"/>
  <c r="E249" i="20"/>
  <c r="E453" i="20"/>
  <c r="Q453" i="20" s="1"/>
  <c r="E250" i="20"/>
  <c r="Q250" i="20" s="1"/>
  <c r="E39" i="20"/>
  <c r="E170" i="22"/>
  <c r="E245" i="20"/>
  <c r="E139" i="22"/>
  <c r="Q139" i="22" s="1"/>
  <c r="E263" i="20"/>
  <c r="Q263" i="20" s="1"/>
  <c r="E141" i="20"/>
  <c r="Q141" i="20" s="1"/>
  <c r="E403" i="20"/>
  <c r="E325" i="20"/>
  <c r="Q325" i="20" s="1"/>
  <c r="E798" i="20"/>
  <c r="E502" i="20"/>
  <c r="E744" i="20"/>
  <c r="E540" i="20"/>
  <c r="E466" i="20"/>
  <c r="E161" i="22"/>
  <c r="E1016" i="20"/>
  <c r="E166" i="20"/>
  <c r="Q166" i="20" s="1"/>
  <c r="E202" i="22"/>
  <c r="E278" i="22"/>
  <c r="Q278" i="22" s="1"/>
  <c r="E634" i="20"/>
  <c r="E797" i="21"/>
  <c r="E714" i="21"/>
  <c r="E311" i="21"/>
  <c r="E472" i="21"/>
  <c r="E666" i="21"/>
  <c r="E744" i="21"/>
  <c r="E784" i="21"/>
  <c r="E1060" i="20"/>
  <c r="E1100" i="20"/>
  <c r="E277" i="22"/>
  <c r="E42" i="22"/>
  <c r="E515" i="20"/>
  <c r="E680" i="20"/>
  <c r="E211" i="22"/>
  <c r="E718" i="20"/>
  <c r="E712" i="20"/>
  <c r="E49" i="20"/>
  <c r="E23" i="20"/>
  <c r="Q23" i="20" s="1"/>
  <c r="E522" i="20"/>
  <c r="E172" i="20"/>
  <c r="Q172" i="20" s="1"/>
  <c r="E948" i="20"/>
  <c r="E78" i="22"/>
  <c r="Q78" i="22" s="1"/>
  <c r="E989" i="20"/>
  <c r="Q989" i="20" s="1"/>
  <c r="E209" i="22"/>
  <c r="Q209" i="22" s="1"/>
  <c r="E22" i="22"/>
  <c r="E705" i="20"/>
  <c r="E132" i="22"/>
  <c r="E178" i="20"/>
  <c r="E66" i="20"/>
  <c r="E244" i="22"/>
  <c r="Q244" i="22" s="1"/>
  <c r="E622" i="20"/>
  <c r="Q622" i="20" s="1"/>
  <c r="E659" i="20"/>
  <c r="E152" i="20"/>
  <c r="E647" i="20"/>
  <c r="E559" i="20"/>
  <c r="Q559" i="20" s="1"/>
  <c r="E597" i="20"/>
  <c r="E601" i="20"/>
  <c r="Q601" i="20" s="1"/>
  <c r="E140" i="22"/>
  <c r="Q140" i="22" s="1"/>
  <c r="E662" i="20"/>
  <c r="Q662" i="20" s="1"/>
  <c r="E1026" i="20"/>
  <c r="E129" i="20"/>
  <c r="E953" i="20"/>
  <c r="E146" i="20"/>
  <c r="E470" i="20"/>
  <c r="E229" i="22"/>
  <c r="Q229" i="22" s="1"/>
  <c r="E625" i="20"/>
  <c r="E270" i="20"/>
  <c r="E174" i="22"/>
  <c r="E272" i="22"/>
  <c r="E113" i="22"/>
  <c r="E90" i="22"/>
  <c r="E122" i="22"/>
  <c r="Q122" i="22" s="1"/>
  <c r="E88" i="20"/>
  <c r="E132" i="20"/>
  <c r="E256" i="20"/>
  <c r="E661" i="20"/>
  <c r="E307" i="22"/>
  <c r="Q307" i="22" s="1"/>
  <c r="E158" i="22"/>
  <c r="E342" i="20"/>
  <c r="E874" i="20"/>
  <c r="Q874" i="20" s="1"/>
  <c r="E389" i="20"/>
  <c r="E824" i="20"/>
  <c r="E719" i="20"/>
  <c r="E980" i="20"/>
  <c r="E180" i="22"/>
  <c r="Q180" i="22" s="1"/>
  <c r="E675" i="20"/>
  <c r="E311" i="20"/>
  <c r="E73" i="22"/>
  <c r="E471" i="20"/>
  <c r="Q471" i="20" s="1"/>
  <c r="E20" i="20"/>
  <c r="E192" i="20"/>
  <c r="Q192" i="20" s="1"/>
  <c r="E775" i="20"/>
  <c r="E613" i="20"/>
  <c r="E220" i="22"/>
  <c r="Q220" i="22" s="1"/>
  <c r="E189" i="22"/>
  <c r="E270" i="22"/>
  <c r="E998" i="20"/>
  <c r="E91" i="22"/>
  <c r="E500" i="20"/>
  <c r="E41" i="20"/>
  <c r="E937" i="20"/>
  <c r="Q937" i="20" s="1"/>
  <c r="E750" i="20"/>
  <c r="E478" i="20"/>
  <c r="E181" i="22"/>
  <c r="Q181" i="22" s="1"/>
  <c r="E197" i="20"/>
  <c r="E734" i="21"/>
  <c r="E783" i="21"/>
  <c r="Q783" i="21" s="1"/>
  <c r="E343" i="21"/>
  <c r="E537" i="21"/>
  <c r="E698" i="21"/>
  <c r="E752" i="21"/>
  <c r="E800" i="21"/>
  <c r="E1068" i="20"/>
  <c r="E1108" i="20"/>
  <c r="E698" i="20"/>
  <c r="E40" i="22"/>
  <c r="Q40" i="22" s="1"/>
  <c r="E255" i="20"/>
  <c r="E983" i="20"/>
  <c r="E95" i="20"/>
  <c r="Q95" i="20" s="1"/>
  <c r="E293" i="22"/>
  <c r="E156" i="20"/>
  <c r="E241" i="20"/>
  <c r="Q241" i="20" s="1"/>
  <c r="E258" i="20"/>
  <c r="E266" i="22"/>
  <c r="E813" i="20"/>
  <c r="E79" i="20"/>
  <c r="Q79" i="20" s="1"/>
  <c r="E300" i="22"/>
  <c r="Q300" i="22" s="1"/>
  <c r="E204" i="20"/>
  <c r="Q204" i="20" s="1"/>
  <c r="E298" i="20"/>
  <c r="E773" i="20"/>
  <c r="Q773" i="20" s="1"/>
  <c r="E300" i="20"/>
  <c r="E58" i="22"/>
  <c r="E1021" i="20"/>
  <c r="E114" i="20"/>
  <c r="Q114" i="20" s="1"/>
  <c r="E71" i="20"/>
  <c r="Q71" i="20" s="1"/>
  <c r="E284" i="20"/>
  <c r="E186" i="22"/>
  <c r="E224" i="20"/>
  <c r="E302" i="22"/>
  <c r="E169" i="22"/>
  <c r="E514" i="20"/>
  <c r="E124" i="22"/>
  <c r="Q124" i="22" s="1"/>
  <c r="E196" i="20"/>
  <c r="Q196" i="20" s="1"/>
  <c r="E969" i="20"/>
  <c r="E163" i="20"/>
  <c r="E22" i="20"/>
  <c r="E199" i="20"/>
  <c r="E949" i="20"/>
  <c r="E684" i="20"/>
  <c r="E224" i="22"/>
  <c r="Q224" i="22" s="1"/>
  <c r="E242" i="20"/>
  <c r="E693" i="20"/>
  <c r="E55" i="22"/>
  <c r="E1023" i="20"/>
  <c r="Q1023" i="20" s="1"/>
  <c r="E72" i="20"/>
  <c r="E280" i="20"/>
  <c r="E288" i="20"/>
  <c r="E228" i="22"/>
  <c r="E80" i="22"/>
  <c r="E792" i="20"/>
  <c r="Q792" i="20" s="1"/>
  <c r="E27" i="20"/>
  <c r="E569" i="20"/>
  <c r="Q569" i="20" s="1"/>
  <c r="E137" i="22"/>
  <c r="Q137" i="22" s="1"/>
  <c r="E406" i="20"/>
  <c r="Q406" i="20" s="1"/>
  <c r="E332" i="20"/>
  <c r="E928" i="20"/>
  <c r="Q928" i="20" s="1"/>
  <c r="E105" i="22"/>
  <c r="Q105" i="22" s="1"/>
  <c r="E206" i="22"/>
  <c r="Q206" i="22" s="1"/>
  <c r="E273" i="22"/>
  <c r="Q273" i="22" s="1"/>
  <c r="E629" i="20"/>
  <c r="E987" i="20"/>
  <c r="Q987" i="20" s="1"/>
  <c r="E153" i="22"/>
  <c r="Q153" i="22" s="1"/>
  <c r="E294" i="20"/>
  <c r="E549" i="20"/>
  <c r="Q549" i="20" s="1"/>
  <c r="E127" i="22"/>
  <c r="E490" i="20"/>
  <c r="E221" i="22"/>
  <c r="Q221" i="22" s="1"/>
  <c r="E459" i="20"/>
  <c r="E45" i="20"/>
  <c r="E672" i="20"/>
  <c r="E260" i="22"/>
  <c r="E796" i="20"/>
  <c r="E803" i="20"/>
  <c r="Q803" i="20" s="1"/>
  <c r="E217" i="22"/>
  <c r="Q217" i="22" s="1"/>
  <c r="E181" i="20"/>
  <c r="Q181" i="20" s="1"/>
  <c r="E492" i="20"/>
  <c r="Q492" i="20" s="1"/>
  <c r="E665" i="20"/>
  <c r="E931" i="20"/>
  <c r="E94" i="20"/>
  <c r="Q94" i="20" s="1"/>
  <c r="E214" i="20"/>
  <c r="E1054" i="20"/>
  <c r="E715" i="21"/>
  <c r="E1124" i="20"/>
  <c r="E640" i="20"/>
  <c r="E160" i="20"/>
  <c r="E752" i="20"/>
  <c r="Q752" i="20" s="1"/>
  <c r="E608" i="20"/>
  <c r="E80" i="20"/>
  <c r="E639" i="20"/>
  <c r="E87" i="20"/>
  <c r="E185" i="20"/>
  <c r="E795" i="20"/>
  <c r="Q795" i="20" s="1"/>
  <c r="E531" i="20"/>
  <c r="E479" i="20"/>
  <c r="E33" i="20"/>
  <c r="E606" i="20"/>
  <c r="E658" i="20"/>
  <c r="E682" i="20"/>
  <c r="E33" i="22"/>
  <c r="E149" i="20"/>
  <c r="E32" i="20"/>
  <c r="E187" i="22"/>
  <c r="E120" i="20"/>
  <c r="Q120" i="20" s="1"/>
  <c r="E186" i="20"/>
  <c r="E240" i="22"/>
  <c r="E38" i="20"/>
  <c r="E223" i="22"/>
  <c r="E735" i="20"/>
  <c r="Q735" i="20" s="1"/>
  <c r="E702" i="20"/>
  <c r="Q702" i="20" s="1"/>
  <c r="E43" i="20"/>
  <c r="Q43" i="20" s="1"/>
  <c r="E477" i="20"/>
  <c r="E972" i="20"/>
  <c r="Q972" i="20" s="1"/>
  <c r="E45" i="22"/>
  <c r="E164" i="20"/>
  <c r="E454" i="20"/>
  <c r="E1018" i="20"/>
  <c r="Q1018" i="20" s="1"/>
  <c r="E130" i="20"/>
  <c r="Q130" i="20" s="1"/>
  <c r="E652" i="20"/>
  <c r="E988" i="20"/>
  <c r="E142" i="22"/>
  <c r="E268" i="20"/>
  <c r="E546" i="20"/>
  <c r="E771" i="20"/>
  <c r="E157" i="22"/>
  <c r="E457" i="20"/>
  <c r="Q457" i="20" s="1"/>
  <c r="E264" i="20"/>
  <c r="E642" i="20"/>
  <c r="E1014" i="20"/>
  <c r="E747" i="20"/>
  <c r="Q747" i="20" s="1"/>
  <c r="E783" i="20"/>
  <c r="E936" i="20"/>
  <c r="Q936" i="20" s="1"/>
  <c r="E717" i="20"/>
  <c r="E688" i="20"/>
  <c r="E804" i="20"/>
  <c r="E144" i="20"/>
  <c r="E591" i="20"/>
  <c r="Q591" i="20" s="1"/>
  <c r="E182" i="20"/>
  <c r="E93" i="22"/>
  <c r="E180" i="20"/>
  <c r="Q180" i="20" s="1"/>
  <c r="E959" i="20"/>
  <c r="Q959" i="20" s="1"/>
  <c r="E939" i="20"/>
  <c r="E27" i="22"/>
  <c r="E1073" i="20"/>
  <c r="E768" i="21"/>
  <c r="Q768" i="21" s="1"/>
  <c r="E545" i="20"/>
  <c r="E222" i="22"/>
  <c r="Q222" i="22" s="1"/>
  <c r="E527" i="20"/>
  <c r="Q527" i="20" s="1"/>
  <c r="E610" i="20"/>
  <c r="Q610" i="20" s="1"/>
  <c r="E513" i="20"/>
  <c r="E267" i="22"/>
  <c r="E594" i="20"/>
  <c r="Q594" i="20" s="1"/>
  <c r="E573" i="20"/>
  <c r="E564" i="20"/>
  <c r="E282" i="22"/>
  <c r="Q282" i="22" s="1"/>
  <c r="E130" i="22"/>
  <c r="E13" i="22"/>
  <c r="E106" i="22"/>
  <c r="E286" i="20"/>
  <c r="Q286" i="20" s="1"/>
  <c r="E603" i="20"/>
  <c r="Q603" i="20" s="1"/>
  <c r="E177" i="22"/>
  <c r="Q177" i="22" s="1"/>
  <c r="E760" i="20"/>
  <c r="E589" i="20"/>
  <c r="E81" i="22"/>
  <c r="E255" i="22"/>
  <c r="E511" i="20"/>
  <c r="E970" i="20"/>
  <c r="E50" i="22"/>
  <c r="Q50" i="22" s="1"/>
  <c r="E287" i="20"/>
  <c r="E960" i="20"/>
  <c r="E60" i="22"/>
  <c r="E782" i="20"/>
  <c r="Q782" i="20" s="1"/>
  <c r="E756" i="20"/>
  <c r="E289" i="22"/>
  <c r="Q289" i="22" s="1"/>
  <c r="E103" i="22"/>
  <c r="E439" i="20"/>
  <c r="E215" i="22"/>
  <c r="E234" i="20"/>
  <c r="E1007" i="20"/>
  <c r="Q1007" i="20" s="1"/>
  <c r="E99" i="22"/>
  <c r="E954" i="20"/>
  <c r="E449" i="20"/>
  <c r="E116" i="20"/>
  <c r="E544" i="20"/>
  <c r="E427" i="20"/>
  <c r="Q427" i="20" s="1"/>
  <c r="E734" i="20"/>
  <c r="E532" i="20"/>
  <c r="E592" i="20"/>
  <c r="E53" i="20"/>
  <c r="E491" i="20"/>
  <c r="Q491" i="20" s="1"/>
  <c r="E938" i="20"/>
  <c r="E155" i="22"/>
  <c r="E158" i="20"/>
  <c r="E653" i="20"/>
  <c r="E205" i="20"/>
  <c r="E965" i="20"/>
  <c r="E469" i="20"/>
  <c r="E100" i="22"/>
  <c r="E37" i="20"/>
  <c r="E155" i="20"/>
  <c r="E823" i="20"/>
  <c r="E294" i="22"/>
  <c r="E253" i="22"/>
  <c r="Q253" i="22" s="1"/>
  <c r="E535" i="20"/>
  <c r="E772" i="20"/>
  <c r="Q772" i="20" s="1"/>
  <c r="E68" i="20"/>
  <c r="E238" i="22"/>
  <c r="E281" i="20"/>
  <c r="Q281" i="20" s="1"/>
  <c r="E654" i="20"/>
  <c r="E147" i="22"/>
  <c r="E83" i="22"/>
  <c r="Q83" i="22" s="1"/>
  <c r="E188" i="20"/>
  <c r="Q188" i="20" s="1"/>
  <c r="E819" i="20"/>
  <c r="E648" i="20"/>
  <c r="E487" i="20"/>
  <c r="Q487" i="20" s="1"/>
  <c r="E107" i="22"/>
  <c r="Q107" i="22" s="1"/>
  <c r="E489" i="20"/>
  <c r="E98" i="22"/>
  <c r="E292" i="20"/>
  <c r="E162" i="22"/>
  <c r="Q162" i="22" s="1"/>
  <c r="E11" i="22"/>
  <c r="Q11" i="22" s="1"/>
  <c r="E447" i="20"/>
  <c r="E197" i="22"/>
  <c r="E429" i="20"/>
  <c r="E225" i="22"/>
  <c r="E787" i="20"/>
  <c r="E407" i="21"/>
  <c r="E1036" i="20"/>
  <c r="E933" i="20"/>
  <c r="E488" i="20"/>
  <c r="Q488" i="20" s="1"/>
  <c r="E124" i="20"/>
  <c r="E21" i="20"/>
  <c r="Q21" i="20" s="1"/>
  <c r="E199" i="22"/>
  <c r="Q199" i="22" s="1"/>
  <c r="E37" i="22"/>
  <c r="E16" i="22"/>
  <c r="E283" i="20"/>
  <c r="E109" i="22"/>
  <c r="Q109" i="22" s="1"/>
  <c r="E476" i="20"/>
  <c r="E518" i="20"/>
  <c r="E194" i="20"/>
  <c r="E881" i="20"/>
  <c r="Q881" i="20" s="1"/>
  <c r="E707" i="20"/>
  <c r="E630" i="20"/>
  <c r="E49" i="22"/>
  <c r="E57" i="22"/>
  <c r="Q57" i="22" s="1"/>
  <c r="E189" i="20"/>
  <c r="E232" i="22"/>
  <c r="Q232" i="22" s="1"/>
  <c r="E59" i="22"/>
  <c r="E232" i="20"/>
  <c r="Q232" i="20" s="1"/>
  <c r="E248" i="20"/>
  <c r="E142" i="20"/>
  <c r="Q142" i="20" s="1"/>
  <c r="E258" i="22"/>
  <c r="E84" i="22"/>
  <c r="Q84" i="22" s="1"/>
  <c r="E572" i="20"/>
  <c r="E252" i="22"/>
  <c r="E55" i="20"/>
  <c r="Q55" i="20" s="1"/>
  <c r="E285" i="22"/>
  <c r="E200" i="20"/>
  <c r="E26" i="20"/>
  <c r="E957" i="20"/>
  <c r="E32" i="22"/>
  <c r="E202" i="20"/>
  <c r="Q202" i="20" s="1"/>
  <c r="E243" i="20"/>
  <c r="E183" i="22"/>
  <c r="E951" i="20"/>
  <c r="E175" i="20"/>
  <c r="E686" i="20"/>
  <c r="E1027" i="20"/>
  <c r="E307" i="20"/>
  <c r="Q307" i="20" s="1"/>
  <c r="E12" i="22"/>
  <c r="E1019" i="20"/>
  <c r="E145" i="20"/>
  <c r="E711" i="20"/>
  <c r="E91" i="20"/>
  <c r="Q91" i="20" s="1"/>
  <c r="E1017" i="20"/>
  <c r="E237" i="20"/>
  <c r="Q237" i="20" s="1"/>
  <c r="E1001" i="20"/>
  <c r="E34" i="22"/>
  <c r="E754" i="20"/>
  <c r="E231" i="22"/>
  <c r="E171" i="22"/>
  <c r="E295" i="22"/>
  <c r="E84" i="20"/>
  <c r="E43" i="22"/>
  <c r="Q43" i="22" s="1"/>
  <c r="E670" i="20"/>
  <c r="E75" i="22"/>
  <c r="Q75" i="22" s="1"/>
  <c r="E627" i="20"/>
  <c r="Q627" i="20" s="1"/>
  <c r="E177" i="20"/>
  <c r="E699" i="20"/>
  <c r="E291" i="22"/>
  <c r="Q291" i="22" s="1"/>
  <c r="E1003" i="20"/>
  <c r="E193" i="22"/>
  <c r="E704" i="20"/>
  <c r="E689" i="20"/>
  <c r="E195" i="20"/>
  <c r="E48" i="22"/>
  <c r="E542" i="20"/>
  <c r="E162" i="20"/>
  <c r="E461" i="20"/>
  <c r="E446" i="20"/>
  <c r="E110" i="20"/>
  <c r="Q110" i="20" s="1"/>
  <c r="E523" i="20"/>
  <c r="Q523" i="20" s="1"/>
  <c r="E303" i="20"/>
  <c r="E645" i="20"/>
  <c r="E154" i="20"/>
  <c r="E226" i="22"/>
  <c r="E62" i="20"/>
  <c r="Q62" i="20" s="1"/>
  <c r="E210" i="20"/>
  <c r="Q210" i="20" s="1"/>
  <c r="E107" i="20"/>
  <c r="E766" i="20"/>
  <c r="Q766" i="20" s="1"/>
  <c r="E499" i="20"/>
  <c r="E569" i="21"/>
  <c r="E165" i="20"/>
  <c r="E448" i="20"/>
  <c r="E668" i="20"/>
  <c r="E167" i="22"/>
  <c r="Q167" i="22" s="1"/>
  <c r="E434" i="20"/>
  <c r="E277" i="20"/>
  <c r="Q277" i="20" s="1"/>
  <c r="E121" i="20"/>
  <c r="Q121" i="20" s="1"/>
  <c r="E314" i="20"/>
  <c r="E558" i="20"/>
  <c r="Q558" i="20" s="1"/>
  <c r="E694" i="20"/>
  <c r="E191" i="22"/>
  <c r="Q191" i="22" s="1"/>
  <c r="E994" i="20"/>
  <c r="E730" i="20"/>
  <c r="Q730" i="20" s="1"/>
  <c r="E86" i="22"/>
  <c r="E554" i="20"/>
  <c r="E681" i="20"/>
  <c r="E1024" i="20"/>
  <c r="Q1024" i="20" s="1"/>
  <c r="E262" i="22"/>
  <c r="Q262" i="22" s="1"/>
  <c r="E143" i="20"/>
  <c r="Q143" i="20" s="1"/>
  <c r="E136" i="22"/>
  <c r="E69" i="22"/>
  <c r="Q69" i="22" s="1"/>
  <c r="E817" i="20"/>
  <c r="Q817" i="20" s="1"/>
  <c r="E725" i="20"/>
  <c r="E749" i="20"/>
  <c r="Q749" i="20" s="1"/>
  <c r="E176" i="20"/>
  <c r="E992" i="20"/>
  <c r="E1005" i="20"/>
  <c r="E751" i="20"/>
  <c r="E184" i="20"/>
  <c r="E93" i="20"/>
  <c r="E145" i="22"/>
  <c r="Q145" i="22" s="1"/>
  <c r="E560" i="20"/>
  <c r="E198" i="20"/>
  <c r="E822" i="20"/>
  <c r="Q822" i="20" s="1"/>
  <c r="E74" i="22"/>
  <c r="E77" i="20"/>
  <c r="E961" i="20"/>
  <c r="E51" i="22"/>
  <c r="E179" i="22"/>
  <c r="Q179" i="22" s="1"/>
  <c r="E721" i="20"/>
  <c r="E136" i="20"/>
  <c r="E297" i="22"/>
  <c r="E203" i="22"/>
  <c r="E237" i="22"/>
  <c r="E737" i="20"/>
  <c r="E111" i="22"/>
  <c r="Q111" i="22" s="1"/>
  <c r="E799" i="20"/>
  <c r="Q799" i="20" s="1"/>
  <c r="E148" i="20"/>
  <c r="E985" i="20"/>
  <c r="E159" i="22"/>
  <c r="E1012" i="20"/>
  <c r="E315" i="20"/>
  <c r="E102" i="20"/>
  <c r="Q102" i="20" s="1"/>
  <c r="E778" i="20"/>
  <c r="E159" i="20"/>
  <c r="E438" i="20"/>
  <c r="E260" i="20"/>
  <c r="E256" i="22"/>
  <c r="E96" i="22"/>
  <c r="Q96" i="22" s="1"/>
  <c r="E30" i="20"/>
  <c r="E58" i="20"/>
  <c r="E259" i="22"/>
  <c r="E204" i="22"/>
  <c r="Q204" i="22" s="1"/>
  <c r="E285" i="20"/>
  <c r="E842" i="20"/>
  <c r="E373" i="20"/>
  <c r="E885" i="20"/>
  <c r="E336" i="20"/>
  <c r="E393" i="20"/>
  <c r="E873" i="20"/>
  <c r="E324" i="20"/>
  <c r="E192" i="22"/>
  <c r="E736" i="20"/>
  <c r="E509" i="20"/>
  <c r="E774" i="20"/>
  <c r="E104" i="22"/>
  <c r="Q104" i="22" s="1"/>
  <c r="E317" i="20"/>
  <c r="E19" i="22"/>
  <c r="E512" i="20"/>
  <c r="E1002" i="20"/>
  <c r="E38" i="22"/>
  <c r="E649" i="20"/>
  <c r="E674" i="20"/>
  <c r="E733" i="20"/>
  <c r="E1076" i="20"/>
  <c r="Q1076" i="20" s="1"/>
  <c r="E552" i="20"/>
  <c r="E272" i="20"/>
  <c r="Q272" i="20" s="1"/>
  <c r="E76" i="22"/>
  <c r="E506" i="20"/>
  <c r="Q506" i="20" s="1"/>
  <c r="E669" i="20"/>
  <c r="E276" i="22"/>
  <c r="Q276" i="22" s="1"/>
  <c r="E525" i="20"/>
  <c r="Q525" i="20" s="1"/>
  <c r="E215" i="20"/>
  <c r="Q215" i="20" s="1"/>
  <c r="E958" i="20"/>
  <c r="E223" i="20"/>
  <c r="E742" i="20"/>
  <c r="E480" i="20"/>
  <c r="Q480" i="20" s="1"/>
  <c r="E714" i="20"/>
  <c r="E131" i="22"/>
  <c r="Q131" i="22" s="1"/>
  <c r="E493" i="20"/>
  <c r="E201" i="22"/>
  <c r="E516" i="20"/>
  <c r="Q516" i="20" s="1"/>
  <c r="E576" i="20"/>
  <c r="Q576" i="20" s="1"/>
  <c r="E538" i="20"/>
  <c r="Q538" i="20" s="1"/>
  <c r="E96" i="20"/>
  <c r="Q96" i="20" s="1"/>
  <c r="E109" i="20"/>
  <c r="E602" i="20"/>
  <c r="E83" i="20"/>
  <c r="E25" i="22"/>
  <c r="E77" i="22"/>
  <c r="E553" i="20"/>
  <c r="Q553" i="20" s="1"/>
  <c r="E264" i="22"/>
  <c r="E999" i="20"/>
  <c r="Q999" i="20" s="1"/>
  <c r="E529" i="20"/>
  <c r="Q529" i="20" s="1"/>
  <c r="E519" i="20"/>
  <c r="E651" i="20"/>
  <c r="Q651" i="20" s="1"/>
  <c r="E974" i="20"/>
  <c r="E239" i="22"/>
  <c r="Q239" i="22" s="1"/>
  <c r="E660" i="20"/>
  <c r="E584" i="20"/>
  <c r="E64" i="20"/>
  <c r="Q64" i="20" s="1"/>
  <c r="E39" i="22"/>
  <c r="Q39" i="22" s="1"/>
  <c r="E242" i="22"/>
  <c r="Q242" i="22" s="1"/>
  <c r="E34" i="20"/>
  <c r="E600" i="20"/>
  <c r="E593" i="20"/>
  <c r="E1022" i="20"/>
  <c r="E692" i="20"/>
  <c r="E156" i="22"/>
  <c r="Q156" i="22" s="1"/>
  <c r="E807" i="20"/>
  <c r="Q807" i="20" s="1"/>
  <c r="E60" i="20"/>
  <c r="E210" i="22"/>
  <c r="E791" i="20"/>
  <c r="Q791" i="20" s="1"/>
  <c r="E794" i="20"/>
  <c r="Q794" i="20" s="1"/>
  <c r="E964" i="20"/>
  <c r="E92" i="22"/>
  <c r="E85" i="22"/>
  <c r="E616" i="20"/>
  <c r="E134" i="20"/>
  <c r="E567" i="20"/>
  <c r="Q567" i="20" s="1"/>
  <c r="E173" i="22"/>
  <c r="E273" i="20"/>
  <c r="Q273" i="20" s="1"/>
  <c r="E35" i="20"/>
  <c r="Q35" i="20" s="1"/>
  <c r="E455" i="20"/>
  <c r="E207" i="22"/>
  <c r="Q207" i="22" s="1"/>
  <c r="E753" i="20"/>
  <c r="Q753" i="20" s="1"/>
  <c r="E286" i="22"/>
  <c r="E485" i="20"/>
  <c r="Q485" i="20" s="1"/>
  <c r="E290" i="20"/>
  <c r="E374" i="20"/>
  <c r="E922" i="20"/>
  <c r="Q922" i="20" s="1"/>
  <c r="E880" i="20"/>
  <c r="E343" i="20"/>
  <c r="E400" i="20"/>
  <c r="Q400" i="20" s="1"/>
  <c r="E868" i="20"/>
  <c r="E331" i="20"/>
  <c r="E115" i="20"/>
  <c r="E207" i="20"/>
  <c r="Q207" i="20" s="1"/>
  <c r="E609" i="20"/>
  <c r="Q609" i="20" s="1"/>
  <c r="E178" i="22"/>
  <c r="E586" i="20"/>
  <c r="E1008" i="20"/>
  <c r="Q1008" i="20" s="1"/>
  <c r="E497" i="20"/>
  <c r="E75" i="20"/>
  <c r="E599" i="20"/>
  <c r="E738" i="20"/>
  <c r="Q738" i="20" s="1"/>
  <c r="E867" i="20"/>
  <c r="Q867" i="20" s="1"/>
  <c r="E76" i="20"/>
  <c r="E700" i="20"/>
  <c r="E296" i="22"/>
  <c r="Q296" i="22" s="1"/>
  <c r="E89" i="20"/>
  <c r="Q89" i="20" s="1"/>
  <c r="E56" i="20"/>
  <c r="Q56" i="20" s="1"/>
  <c r="E114" i="22"/>
  <c r="Q114" i="22" s="1"/>
  <c r="E703" i="20"/>
  <c r="E520" i="20"/>
  <c r="Q520" i="20" s="1"/>
  <c r="E41" i="22"/>
  <c r="E691" i="20"/>
  <c r="E138" i="22"/>
  <c r="E1004" i="20"/>
  <c r="E978" i="20"/>
  <c r="E765" i="20"/>
  <c r="Q765" i="20" s="1"/>
  <c r="E173" i="20"/>
  <c r="E21" i="22"/>
  <c r="Q21" i="22" s="1"/>
  <c r="E153" i="20"/>
  <c r="Q153" i="20" s="1"/>
  <c r="E971" i="20"/>
  <c r="E302" i="20"/>
  <c r="Q302" i="20" s="1"/>
  <c r="E956" i="20"/>
  <c r="E262" i="20"/>
  <c r="Q262" i="20" s="1"/>
  <c r="E247" i="20"/>
  <c r="E797" i="20"/>
  <c r="E996" i="20"/>
  <c r="E65" i="20"/>
  <c r="Q65" i="20" s="1"/>
  <c r="E128" i="22"/>
  <c r="E770" i="20"/>
  <c r="E98" i="20"/>
  <c r="Q98" i="20" s="1"/>
  <c r="E643" i="20"/>
  <c r="E790" i="20"/>
  <c r="Q790" i="20" s="1"/>
  <c r="E557" i="20"/>
  <c r="E456" i="20"/>
  <c r="Q456" i="20" s="1"/>
  <c r="E517" i="20"/>
  <c r="E596" i="20"/>
  <c r="Q596" i="20" s="1"/>
  <c r="E139" i="20"/>
  <c r="Q139" i="20" s="1"/>
  <c r="E271" i="20"/>
  <c r="E561" i="20"/>
  <c r="Q561" i="20" s="1"/>
  <c r="E125" i="20"/>
  <c r="E811" i="20"/>
  <c r="Q811" i="20" s="1"/>
  <c r="E225" i="20"/>
  <c r="E826" i="20"/>
  <c r="E134" i="22"/>
  <c r="E638" i="20"/>
  <c r="E233" i="22"/>
  <c r="E257" i="22"/>
  <c r="Q257" i="22" s="1"/>
  <c r="E137" i="20"/>
  <c r="E565" i="20"/>
  <c r="Q565" i="20" s="1"/>
  <c r="E20" i="22"/>
  <c r="E1020" i="20"/>
  <c r="E482" i="20"/>
  <c r="E521" i="20"/>
  <c r="Q521" i="20" s="1"/>
  <c r="E955" i="20"/>
  <c r="Q955" i="20" s="1"/>
  <c r="E148" i="22"/>
  <c r="E318" i="20"/>
  <c r="E587" i="20"/>
  <c r="E934" i="20"/>
  <c r="E44" i="20"/>
  <c r="Q44" i="20" s="1"/>
  <c r="E235" i="20"/>
  <c r="E78" i="20"/>
  <c r="E141" i="22"/>
  <c r="E195" i="22"/>
  <c r="Q195" i="22" s="1"/>
  <c r="E110" i="22"/>
  <c r="Q110" i="22" s="1"/>
  <c r="E865" i="20"/>
  <c r="Q865" i="20" s="1"/>
  <c r="E412" i="20"/>
  <c r="E346" i="20"/>
  <c r="E407" i="20"/>
  <c r="Q407" i="20" s="1"/>
  <c r="E871" i="20"/>
  <c r="E334" i="20"/>
  <c r="Q334" i="20" s="1"/>
  <c r="E395" i="20"/>
  <c r="Q395" i="20" s="1"/>
  <c r="E816" i="20"/>
  <c r="E238" i="20"/>
  <c r="E623" i="20"/>
  <c r="E287" i="22"/>
  <c r="Q287" i="22" s="1"/>
  <c r="E112" i="22"/>
  <c r="Q112" i="22" s="1"/>
  <c r="E292" i="22"/>
  <c r="E74" i="20"/>
  <c r="E536" i="20"/>
  <c r="Q536" i="20" s="1"/>
  <c r="E213" i="22"/>
  <c r="Q213" i="22" s="1"/>
  <c r="E687" i="20"/>
  <c r="Q687" i="20" s="1"/>
  <c r="E617" i="20"/>
  <c r="Q617" i="20" s="1"/>
  <c r="E825" i="20"/>
  <c r="E123" i="22"/>
  <c r="E10" i="22"/>
  <c r="E190" i="22"/>
  <c r="E916" i="20"/>
  <c r="E368" i="20"/>
  <c r="E837" i="20"/>
  <c r="E890" i="20"/>
  <c r="E70" i="20"/>
  <c r="E537" i="20"/>
  <c r="E73" i="20"/>
  <c r="E582" i="20"/>
  <c r="Q582" i="20" s="1"/>
  <c r="E101" i="22"/>
  <c r="Q101" i="22" s="1"/>
  <c r="E583" i="20"/>
  <c r="E1029" i="20"/>
  <c r="E151" i="20"/>
  <c r="E685" i="20"/>
  <c r="E578" i="20"/>
  <c r="E405" i="20"/>
  <c r="Q405" i="20" s="1"/>
  <c r="E858" i="20"/>
  <c r="E935" i="20"/>
  <c r="E90" i="20"/>
  <c r="Q90" i="20" s="1"/>
  <c r="E299" i="22"/>
  <c r="E92" i="20"/>
  <c r="Q92" i="20" s="1"/>
  <c r="E945" i="20"/>
  <c r="E785" i="20"/>
  <c r="E102" i="22"/>
  <c r="E473" i="20"/>
  <c r="Q473" i="20" s="1"/>
  <c r="E664" i="20"/>
  <c r="E191" i="20"/>
  <c r="E990" i="20"/>
  <c r="E579" i="20"/>
  <c r="E585" i="20"/>
  <c r="Q585" i="20" s="1"/>
  <c r="E458" i="20"/>
  <c r="E188" i="22"/>
  <c r="Q188" i="22" s="1"/>
  <c r="E211" i="20"/>
  <c r="E644" i="20"/>
  <c r="Q644" i="20" s="1"/>
  <c r="E528" i="20"/>
  <c r="E164" i="22"/>
  <c r="Q164" i="22" s="1"/>
  <c r="E436" i="20"/>
  <c r="Q436" i="20" s="1"/>
  <c r="E444" i="20"/>
  <c r="E683" i="20"/>
  <c r="E767" i="20"/>
  <c r="E268" i="22"/>
  <c r="E808" i="20"/>
  <c r="Q808" i="20" s="1"/>
  <c r="E275" i="22"/>
  <c r="Q275" i="22" s="1"/>
  <c r="E160" i="22"/>
  <c r="E741" i="20"/>
  <c r="Q741" i="20" s="1"/>
  <c r="E943" i="20"/>
  <c r="E541" i="20"/>
  <c r="Q541" i="20" s="1"/>
  <c r="E9" i="22"/>
  <c r="E212" i="20"/>
  <c r="E398" i="20"/>
  <c r="E899" i="20"/>
  <c r="E266" i="20"/>
  <c r="E251" i="20"/>
  <c r="E28" i="22"/>
  <c r="E671" i="20"/>
  <c r="E274" i="20"/>
  <c r="Q274" i="20" s="1"/>
  <c r="E99" i="20"/>
  <c r="E812" i="20"/>
  <c r="E732" i="20"/>
  <c r="E146" i="22"/>
  <c r="E764" i="20"/>
  <c r="Q764" i="20" s="1"/>
  <c r="E151" i="22"/>
  <c r="E784" i="20"/>
  <c r="Q784" i="20" s="1"/>
  <c r="E534" i="20"/>
  <c r="E89" i="22"/>
  <c r="E271" i="22"/>
  <c r="E428" i="20"/>
  <c r="E269" i="20"/>
  <c r="E187" i="20"/>
  <c r="E265" i="20"/>
  <c r="E30" i="22"/>
  <c r="E214" i="22"/>
  <c r="E176" i="22"/>
  <c r="Q176" i="22" s="1"/>
  <c r="E82" i="20"/>
  <c r="E253" i="20"/>
  <c r="E66" i="22"/>
  <c r="E305" i="20"/>
  <c r="E501" i="20"/>
  <c r="Q501" i="20" s="1"/>
  <c r="E18" i="22"/>
  <c r="Q18" i="22" s="1"/>
  <c r="E984" i="20"/>
  <c r="Q984" i="20" s="1"/>
  <c r="E230" i="22"/>
  <c r="E805" i="20"/>
  <c r="E303" i="22"/>
  <c r="E301" i="22"/>
  <c r="E208" i="20"/>
  <c r="Q208" i="20" s="1"/>
  <c r="E118" i="22"/>
  <c r="E50" i="20"/>
  <c r="E484" i="20"/>
  <c r="Q484" i="20" s="1"/>
  <c r="E127" i="20"/>
  <c r="Q127" i="20" s="1"/>
  <c r="E19" i="20"/>
  <c r="Q19" i="20" s="1"/>
  <c r="E1011" i="20"/>
  <c r="E802" i="20"/>
  <c r="E621" i="20"/>
  <c r="E432" i="20"/>
  <c r="Q432" i="20" s="1"/>
  <c r="E575" i="20"/>
  <c r="E746" i="20"/>
  <c r="E706" i="20"/>
  <c r="Q706" i="20" s="1"/>
  <c r="E963" i="20"/>
  <c r="Q963" i="20" s="1"/>
  <c r="E646" i="20"/>
  <c r="E200" i="22"/>
  <c r="E329" i="20"/>
  <c r="Q329" i="20" s="1"/>
  <c r="E355" i="20"/>
  <c r="E433" i="20"/>
  <c r="Q433" i="20" s="1"/>
  <c r="E731" i="20"/>
  <c r="E152" i="22"/>
  <c r="Q152" i="22" s="1"/>
  <c r="E452" i="20"/>
  <c r="E543" i="20"/>
  <c r="E663" i="20"/>
  <c r="E637" i="20"/>
  <c r="E768" i="20"/>
  <c r="E562" i="20"/>
  <c r="Q562" i="20" s="1"/>
  <c r="E678" i="20"/>
  <c r="D16" i="14"/>
  <c r="C25" i="16" s="1"/>
  <c r="E431" i="20"/>
  <c r="Q431" i="20" s="1"/>
  <c r="E762" i="20"/>
  <c r="E628" i="20"/>
  <c r="E234" i="22"/>
  <c r="Q234" i="22" s="1"/>
  <c r="E52" i="22"/>
  <c r="E888" i="20"/>
  <c r="E420" i="20"/>
  <c r="E905" i="20"/>
  <c r="E345" i="20"/>
  <c r="E391" i="20"/>
  <c r="E832" i="20"/>
  <c r="Q832" i="20" s="1"/>
  <c r="E326" i="20"/>
  <c r="E462" i="20"/>
  <c r="E254" i="22"/>
  <c r="Q254" i="22" s="1"/>
  <c r="E745" i="20"/>
  <c r="E655" i="20"/>
  <c r="E581" i="20"/>
  <c r="E299" i="20"/>
  <c r="E991" i="20"/>
  <c r="Q991" i="20" s="1"/>
  <c r="D7" i="14"/>
  <c r="E30" i="38" s="1"/>
  <c r="E530" i="20"/>
  <c r="Q530" i="20" s="1"/>
  <c r="E713" i="20"/>
  <c r="E835" i="20"/>
  <c r="E897" i="20"/>
  <c r="E147" i="20"/>
  <c r="E131" i="20"/>
  <c r="E154" i="22"/>
  <c r="Q154" i="22" s="1"/>
  <c r="E275" i="20"/>
  <c r="E123" i="20"/>
  <c r="E809" i="20"/>
  <c r="Q809" i="20" s="1"/>
  <c r="E720" i="20"/>
  <c r="E301" i="20"/>
  <c r="E24" i="20"/>
  <c r="E296" i="20"/>
  <c r="E108" i="20"/>
  <c r="E667" i="20"/>
  <c r="E574" i="20"/>
  <c r="E781" i="20"/>
  <c r="E973" i="20"/>
  <c r="E1028" i="20"/>
  <c r="Q1028" i="20" s="1"/>
  <c r="E450" i="20"/>
  <c r="Q450" i="20" s="1"/>
  <c r="E179" i="20"/>
  <c r="E196" i="22"/>
  <c r="E122" i="20"/>
  <c r="Q122" i="20" s="1"/>
  <c r="E86" i="20"/>
  <c r="E293" i="20"/>
  <c r="E308" i="20"/>
  <c r="E605" i="20"/>
  <c r="Q605" i="20" s="1"/>
  <c r="E26" i="22"/>
  <c r="Q26" i="22" s="1"/>
  <c r="E239" i="20"/>
  <c r="E240" i="20"/>
  <c r="E15" i="22"/>
  <c r="Q15" i="22" s="1"/>
  <c r="E175" i="22"/>
  <c r="Q175" i="22" s="1"/>
  <c r="E1006" i="20"/>
  <c r="E174" i="20"/>
  <c r="Q174" i="20" s="1"/>
  <c r="E673" i="20"/>
  <c r="E878" i="20"/>
  <c r="E212" i="22"/>
  <c r="Q212" i="22" s="1"/>
  <c r="E1025" i="20"/>
  <c r="Q1025" i="20" s="1"/>
  <c r="E112" i="20"/>
  <c r="E780" i="20"/>
  <c r="E950" i="20"/>
  <c r="E222" i="20"/>
  <c r="Q222" i="20" s="1"/>
  <c r="E614" i="20"/>
  <c r="E313" i="20"/>
  <c r="E14" i="22"/>
  <c r="Q14" i="22" s="1"/>
  <c r="E763" i="20"/>
  <c r="Q763" i="20" s="1"/>
  <c r="E63" i="22"/>
  <c r="Q63" i="22" s="1"/>
  <c r="E281" i="22"/>
  <c r="Q281" i="22" s="1"/>
  <c r="E29" i="20"/>
  <c r="Q29" i="20" s="1"/>
  <c r="E17" i="22"/>
  <c r="E28" i="20"/>
  <c r="Q28" i="20" s="1"/>
  <c r="E611" i="20"/>
  <c r="AE18" i="41"/>
  <c r="E168" i="21"/>
  <c r="E270" i="21"/>
  <c r="E468" i="21"/>
  <c r="E214" i="21"/>
  <c r="E375" i="21"/>
  <c r="E504" i="21"/>
  <c r="E634" i="21"/>
  <c r="E728" i="21"/>
  <c r="E760" i="21"/>
  <c r="Q760" i="21" s="1"/>
  <c r="E792" i="21"/>
  <c r="E1052" i="20"/>
  <c r="E1084" i="20"/>
  <c r="E1116" i="20"/>
  <c r="Q1116" i="20" s="1"/>
  <c r="E209" i="20"/>
  <c r="E284" i="22"/>
  <c r="Q284" i="22" s="1"/>
  <c r="E441" i="20"/>
  <c r="Q441" i="20" s="1"/>
  <c r="E126" i="22"/>
  <c r="E968" i="20"/>
  <c r="E607" i="20"/>
  <c r="Q607" i="20" s="1"/>
  <c r="E183" i="20"/>
  <c r="Q183" i="20" s="1"/>
  <c r="E440" i="20"/>
  <c r="Q440" i="20" s="1"/>
  <c r="E1015" i="20"/>
  <c r="Q1015" i="20" s="1"/>
  <c r="E216" i="22"/>
  <c r="E218" i="22"/>
  <c r="E463" i="20"/>
  <c r="Q463" i="20" s="1"/>
  <c r="E269" i="22"/>
  <c r="Q269" i="22" s="1"/>
  <c r="E261" i="22"/>
  <c r="E68" i="22"/>
  <c r="E25" i="20"/>
  <c r="Q25" i="20" s="1"/>
  <c r="E36" i="22"/>
  <c r="E524" i="20"/>
  <c r="E748" i="20"/>
  <c r="E547" i="20"/>
  <c r="Q547" i="20" s="1"/>
  <c r="E31" i="20"/>
  <c r="E85" i="20"/>
  <c r="E190" i="20"/>
  <c r="E157" i="20"/>
  <c r="Q157" i="20" s="1"/>
  <c r="E676" i="20"/>
  <c r="E205" i="22"/>
  <c r="E133" i="20"/>
  <c r="Q133" i="20" s="1"/>
  <c r="E962" i="20"/>
  <c r="E810" i="20"/>
  <c r="E216" i="20"/>
  <c r="E624" i="20"/>
  <c r="E305" i="22"/>
  <c r="E570" i="20"/>
  <c r="E590" i="20"/>
  <c r="E265" i="22"/>
  <c r="E249" i="22"/>
  <c r="E508" i="20"/>
  <c r="Q508" i="20" s="1"/>
  <c r="E95" i="22"/>
  <c r="E967" i="20"/>
  <c r="E503" i="20"/>
  <c r="E505" i="20"/>
  <c r="E29" i="22"/>
  <c r="Q29" i="22" s="1"/>
  <c r="E1009" i="20"/>
  <c r="Q1009" i="20" s="1"/>
  <c r="D15" i="14"/>
  <c r="C24" i="16" s="1"/>
  <c r="H6" i="16" s="1"/>
  <c r="E1013" i="20"/>
  <c r="E495" i="20"/>
  <c r="Q495" i="20" s="1"/>
  <c r="E319" i="20"/>
  <c r="E140" i="20"/>
  <c r="E952" i="20"/>
  <c r="E168" i="22"/>
  <c r="Q168" i="22" s="1"/>
  <c r="E555" i="20"/>
  <c r="E283" i="22"/>
  <c r="E580" i="20"/>
  <c r="Q580" i="20" s="1"/>
  <c r="E31" i="22"/>
  <c r="E304" i="22"/>
  <c r="Q304" i="22" s="1"/>
  <c r="E101" i="20"/>
  <c r="E100" i="20"/>
  <c r="E246" i="20"/>
  <c r="Q246" i="20" s="1"/>
  <c r="E119" i="20"/>
  <c r="Q119" i="20" s="1"/>
  <c r="E121" i="22"/>
  <c r="E48" i="20"/>
  <c r="Q48" i="20" s="1"/>
  <c r="E47" i="20"/>
  <c r="E710" i="20"/>
  <c r="E144" i="22"/>
  <c r="Q144" i="22" s="1"/>
  <c r="E54" i="20"/>
  <c r="E263" i="22"/>
  <c r="E339" i="20"/>
  <c r="E396" i="20"/>
  <c r="Q396" i="20" s="1"/>
  <c r="E864" i="20"/>
  <c r="Q864" i="20" s="1"/>
  <c r="E213" i="20"/>
  <c r="Q213" i="20" s="1"/>
  <c r="E241" i="22"/>
  <c r="Q241" i="22" s="1"/>
  <c r="Q18" i="41"/>
  <c r="AE18" i="12"/>
  <c r="E227" i="21"/>
  <c r="E247" i="22"/>
  <c r="E533" i="20"/>
  <c r="E716" i="20"/>
  <c r="Q716" i="20" s="1"/>
  <c r="E821" i="20"/>
  <c r="E274" i="22"/>
  <c r="Q274" i="22" s="1"/>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759" i="20"/>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Q657" i="20"/>
  <c r="Q940" i="20"/>
  <c r="Q855" i="20"/>
  <c r="Q853" i="20"/>
  <c r="Q907" i="20"/>
  <c r="Q344" i="20"/>
  <c r="Q571" i="20"/>
  <c r="Q416" i="20"/>
  <c r="Q975" i="20"/>
  <c r="Q330" i="20"/>
  <c r="Q915" i="20"/>
  <c r="Q612" i="20"/>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Q279" i="22" s="1"/>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815" i="20"/>
  <c r="Q163" i="22"/>
  <c r="Q430" i="20"/>
  <c r="Q267" i="20"/>
  <c r="Q875" i="20"/>
  <c r="Q381" i="20"/>
  <c r="Q366" i="20"/>
  <c r="Q979" i="20"/>
  <c r="Q856" i="20"/>
  <c r="Q849" i="20"/>
  <c r="Q44" i="22"/>
  <c r="Q227" i="20"/>
  <c r="Q394" i="20"/>
  <c r="Q236" i="22"/>
  <c r="Q843" i="20"/>
  <c r="Q758" i="20"/>
  <c r="Q377" i="20"/>
  <c r="Q61" i="20"/>
  <c r="Q81" i="20"/>
  <c r="Q906" i="20"/>
  <c r="Q942" i="20"/>
  <c r="Q884" i="20"/>
  <c r="Q235" i="22"/>
  <c r="I25" i="16"/>
  <c r="K73" i="38"/>
  <c r="J17" i="14"/>
  <c r="K221" i="20"/>
  <c r="K30" i="38"/>
  <c r="J9" i="14"/>
  <c r="J11" i="14" s="1"/>
  <c r="I14" i="16"/>
  <c r="K608" i="21"/>
  <c r="K508" i="21"/>
  <c r="K8" i="22"/>
  <c r="K1033" i="20"/>
  <c r="K13" i="20" s="1"/>
  <c r="K55" i="38" s="1"/>
  <c r="K829" i="20"/>
  <c r="K408" i="21"/>
  <c r="K308" i="21"/>
  <c r="K426" i="20"/>
  <c r="K729" i="20"/>
  <c r="Q814" i="20"/>
  <c r="Q409" i="20"/>
  <c r="K930" i="20"/>
  <c r="K11" i="20" s="1"/>
  <c r="K53" i="38" s="1"/>
  <c r="K108" i="22"/>
  <c r="K31" i="38"/>
  <c r="I15" i="16"/>
  <c r="K18" i="20"/>
  <c r="K626" i="20"/>
  <c r="K208" i="21"/>
  <c r="K208" i="22"/>
  <c r="Q834" i="20"/>
  <c r="K118" i="20"/>
  <c r="K72" i="38"/>
  <c r="I24" i="16"/>
  <c r="K321" i="20"/>
  <c r="K526" i="20"/>
  <c r="K708" i="21"/>
  <c r="K108" i="21"/>
  <c r="K8" i="21"/>
  <c r="Q384" i="20"/>
  <c r="Q769" i="20"/>
  <c r="Q914" i="20"/>
  <c r="Q252" i="20"/>
  <c r="Q42" i="20"/>
  <c r="Q445" i="20"/>
  <c r="Q840" i="20"/>
  <c r="Q910" i="20"/>
  <c r="Q372" i="20"/>
  <c r="Q510" i="20"/>
  <c r="Q67" i="20"/>
  <c r="Q388" i="20"/>
  <c r="Q257" i="20"/>
  <c r="Q887" i="20"/>
  <c r="Q995" i="20"/>
  <c r="Q947" i="20"/>
  <c r="Q568" i="20"/>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Q322" i="20"/>
  <c r="Q168" i="20" l="1"/>
  <c r="Q71" i="22"/>
  <c r="Q97" i="20"/>
  <c r="Q306" i="22"/>
  <c r="Q250" i="22"/>
  <c r="Q119" i="22"/>
  <c r="Q169" i="20"/>
  <c r="Q117" i="20"/>
  <c r="Q133" i="22"/>
  <c r="E31" i="38"/>
  <c r="Q62" i="22"/>
  <c r="Q116" i="22"/>
  <c r="Q736" i="21"/>
  <c r="Q115" i="22"/>
  <c r="Q46" i="22"/>
  <c r="Q152" i="20"/>
  <c r="Q156" i="20"/>
  <c r="Q66" i="20"/>
  <c r="Q144" i="20"/>
  <c r="Q185" i="20"/>
  <c r="Q24" i="22"/>
  <c r="Q194" i="22"/>
  <c r="Q155" i="20"/>
  <c r="Q698" i="21"/>
  <c r="Q277" i="22"/>
  <c r="Q76" i="20"/>
  <c r="Q22" i="22"/>
  <c r="Q67" i="22"/>
  <c r="Q130" i="22"/>
  <c r="Q272" i="22"/>
  <c r="Q85" i="22"/>
  <c r="Q194" i="20"/>
  <c r="Q136" i="22"/>
  <c r="Q77" i="20"/>
  <c r="Q311" i="21"/>
  <c r="Q98" i="22"/>
  <c r="Q158" i="22"/>
  <c r="Q192" i="22"/>
  <c r="Q82" i="20"/>
  <c r="Q537" i="21"/>
  <c r="Q218" i="21"/>
  <c r="Q601" i="21"/>
  <c r="Q666" i="21"/>
  <c r="Q49" i="22"/>
  <c r="Q193" i="22"/>
  <c r="Q237" i="22"/>
  <c r="Q99" i="22"/>
  <c r="Q59" i="22"/>
  <c r="Q55" i="22"/>
  <c r="Q271" i="22"/>
  <c r="Q92" i="22"/>
  <c r="Q81" i="22"/>
  <c r="Q264" i="22"/>
  <c r="Q223" i="22"/>
  <c r="Q41" i="22"/>
  <c r="Q569" i="21"/>
  <c r="Q231" i="22"/>
  <c r="Q134" i="20"/>
  <c r="Q103" i="22"/>
  <c r="Q202" i="22"/>
  <c r="Q150" i="22"/>
  <c r="Q211" i="22"/>
  <c r="Q134" i="22"/>
  <c r="Q201" i="22"/>
  <c r="Q115" i="20"/>
  <c r="Q285" i="22"/>
  <c r="Q13" i="22"/>
  <c r="Q167" i="20"/>
  <c r="Q125" i="20"/>
  <c r="Q164" i="20"/>
  <c r="Q53" i="20"/>
  <c r="Q142" i="22"/>
  <c r="Q215" i="22"/>
  <c r="Q116" i="20"/>
  <c r="Q25" i="22"/>
  <c r="Q137" i="20"/>
  <c r="Q30" i="22"/>
  <c r="Q293" i="22"/>
  <c r="Q931" i="20"/>
  <c r="Q440" i="21"/>
  <c r="Q65" i="22"/>
  <c r="Q270" i="22"/>
  <c r="Q174" i="22"/>
  <c r="Q73" i="22"/>
  <c r="Q251" i="22"/>
  <c r="Q124" i="20"/>
  <c r="C14" i="16"/>
  <c r="C20" i="16" s="1"/>
  <c r="Q343" i="21"/>
  <c r="Q407" i="21"/>
  <c r="Q472" i="21"/>
  <c r="Q63" i="20"/>
  <c r="Q132" i="22"/>
  <c r="Q776" i="21"/>
  <c r="Q784" i="21"/>
  <c r="Q294" i="22"/>
  <c r="Q240" i="22"/>
  <c r="Q170" i="22"/>
  <c r="Q45" i="22"/>
  <c r="Q752" i="21"/>
  <c r="Q127" i="22"/>
  <c r="Q160" i="20"/>
  <c r="Q37" i="22"/>
  <c r="Q278" i="21"/>
  <c r="Q42" i="22"/>
  <c r="Q100" i="22"/>
  <c r="Q162" i="20"/>
  <c r="Q108" i="20"/>
  <c r="Q146" i="22"/>
  <c r="Q78" i="20"/>
  <c r="Q259" i="22"/>
  <c r="Q195" i="20"/>
  <c r="Q187" i="20"/>
  <c r="Q138" i="22"/>
  <c r="Q214" i="22"/>
  <c r="Q77" i="22"/>
  <c r="Q173" i="20"/>
  <c r="Q200" i="22"/>
  <c r="Q12" i="22"/>
  <c r="Q34" i="22"/>
  <c r="Q375" i="21"/>
  <c r="Q17" i="22"/>
  <c r="Q118" i="22"/>
  <c r="Q123" i="20"/>
  <c r="E73" i="38"/>
  <c r="Q190" i="22"/>
  <c r="Q58" i="22"/>
  <c r="P7" i="14"/>
  <c r="Q169" i="22"/>
  <c r="Q197" i="22"/>
  <c r="Q252" i="22"/>
  <c r="Q715" i="21"/>
  <c r="Q238" i="22"/>
  <c r="Q267" i="22"/>
  <c r="Q800" i="21"/>
  <c r="Q744" i="21"/>
  <c r="Q303" i="22"/>
  <c r="Q68" i="22"/>
  <c r="Q102" i="22"/>
  <c r="Q9" i="22"/>
  <c r="Q292" i="22"/>
  <c r="D17" i="14"/>
  <c r="Q230" i="22"/>
  <c r="Q268" i="22"/>
  <c r="Q233" i="22"/>
  <c r="D9" i="14"/>
  <c r="D10" i="14" s="1"/>
  <c r="P16" i="14"/>
  <c r="Q141" i="22"/>
  <c r="Q728" i="21"/>
  <c r="Q214" i="21"/>
  <c r="Q190" i="20"/>
  <c r="Q249" i="22"/>
  <c r="E829" i="20"/>
  <c r="E321" i="20"/>
  <c r="Q305" i="22"/>
  <c r="E72" i="38"/>
  <c r="Q283" i="22"/>
  <c r="Q140" i="20"/>
  <c r="Q101" i="20"/>
  <c r="Q36" i="22"/>
  <c r="Q504" i="21"/>
  <c r="Q792" i="21"/>
  <c r="E18" i="20"/>
  <c r="E221" i="20"/>
  <c r="E108" i="22"/>
  <c r="Q31" i="22"/>
  <c r="E930" i="20"/>
  <c r="E11" i="20" s="1"/>
  <c r="E53" i="38" s="1"/>
  <c r="Q263" i="22"/>
  <c r="Q634" i="21"/>
  <c r="E118" i="20"/>
  <c r="E426" i="20"/>
  <c r="Q227" i="21"/>
  <c r="E208" i="22"/>
  <c r="Q521" i="21"/>
  <c r="Q463" i="21"/>
  <c r="Q262" i="21"/>
  <c r="Q315" i="21"/>
  <c r="Q573" i="21"/>
  <c r="Q625" i="21"/>
  <c r="Q754" i="21"/>
  <c r="Q518" i="21"/>
  <c r="Q234" i="21"/>
  <c r="Q492" i="21"/>
  <c r="Q751" i="21"/>
  <c r="Q761" i="21"/>
  <c r="Q582" i="21"/>
  <c r="Q729" i="21"/>
  <c r="Q657" i="21"/>
  <c r="Q735" i="21"/>
  <c r="Q740" i="21"/>
  <c r="Q615" i="20"/>
  <c r="Q1098" i="20"/>
  <c r="Q528" i="21"/>
  <c r="Q732" i="21"/>
  <c r="Q756" i="21"/>
  <c r="Q1034" i="20"/>
  <c r="Q1104" i="20"/>
  <c r="Q764" i="21"/>
  <c r="Q708" i="20"/>
  <c r="Q533" i="20"/>
  <c r="Q780" i="20"/>
  <c r="Q93" i="22"/>
  <c r="Q821" i="20"/>
  <c r="Q813" i="20"/>
  <c r="Q804" i="20"/>
  <c r="Q818" i="20"/>
  <c r="Q219" i="22"/>
  <c r="E729" i="20"/>
  <c r="Q718" i="21"/>
  <c r="Q796" i="21"/>
  <c r="Q476" i="21"/>
  <c r="Q748" i="21"/>
  <c r="Q327" i="21"/>
  <c r="Q585" i="21"/>
  <c r="Q43" i="21"/>
  <c r="E526" i="20"/>
  <c r="Q706" i="21"/>
  <c r="Q398" i="21"/>
  <c r="Q786" i="21"/>
  <c r="Q780" i="21"/>
  <c r="Q788" i="21"/>
  <c r="Q82" i="22"/>
  <c r="Q55" i="21"/>
  <c r="Q246" i="21"/>
  <c r="Q550" i="21"/>
  <c r="E8" i="22"/>
  <c r="E626" i="20"/>
  <c r="Q391" i="21"/>
  <c r="Q650" i="21"/>
  <c r="Q383" i="2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32" i="38"/>
  <c r="D6" i="16"/>
  <c r="C26" i="16"/>
  <c r="C27" i="16" s="1"/>
  <c r="G10" i="16" s="1"/>
  <c r="H7" i="16"/>
  <c r="C29" i="16"/>
  <c r="J6" i="16" s="1"/>
  <c r="C16" i="16" l="1"/>
  <c r="C17" i="16" s="1"/>
  <c r="C10" i="16" s="1"/>
  <c r="E74" i="38"/>
  <c r="Q73" i="38"/>
  <c r="P17" i="14"/>
  <c r="D11" i="14"/>
  <c r="Q72" i="38"/>
  <c r="E727" i="20"/>
  <c r="E10" i="20" s="1"/>
  <c r="E52" i="38" s="1"/>
  <c r="E219" i="20"/>
  <c r="E7" i="20" s="1"/>
  <c r="E49" i="38" s="1"/>
  <c r="E16" i="20"/>
  <c r="E6" i="20" s="1"/>
  <c r="E6" i="22"/>
  <c r="E424" i="20"/>
  <c r="E9" i="20" s="1"/>
  <c r="E51" i="38" s="1"/>
  <c r="K11" i="4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Q74" i="38" l="1"/>
  <c r="E422" i="20"/>
  <c r="E1031" i="20" s="1"/>
  <c r="P48" i="38"/>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<sst xmlns="http://schemas.openxmlformats.org/spreadsheetml/2006/main" count="6031" uniqueCount="1764">
  <si>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</si>
  <si>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</si>
  <si>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</si>
  <si>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</si>
  <si>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</si>
  <si>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</si>
  <si>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</si>
  <si>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</si>
  <si>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</si>
  <si>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</si>
  <si>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</si>
  <si>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</si>
  <si>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</si>
  <si>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</si>
  <si>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</si>
  <si>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</si>
  <si>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</si>
  <si>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</si>
  <si>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</si>
  <si>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</si>
  <si>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</si>
  <si>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</si>
  <si>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</si>
  <si>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</si>
  <si>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</si>
  <si>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</si>
  <si>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</si>
  <si>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</si>
  <si>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</si>
  <si>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</si>
  <si>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</si>
  <si>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</si>
  <si>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</si>
  <si>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</si>
  <si>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</si>
  <si>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</si>
  <si>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</si>
  <si>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</si>
  <si>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</si>
  <si>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</si>
  <si>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</si>
  <si>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</si>
  <si>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</si>
  <si>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</si>
  <si>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</si>
  <si>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</si>
  <si>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</si>
  <si>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</si>
  <si>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</si>
  <si>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</si>
  <si>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</si>
  <si>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</si>
  <si>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</si>
  <si>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</si>
  <si>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</si>
  <si>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</si>
  <si>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</si>
  <si>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</si>
  <si>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</si>
  <si>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</si>
  <si>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</si>
  <si>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</si>
  <si>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</si>
  <si>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</si>
  <si>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</si>
  <si>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</si>
  <si>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</si>
  <si>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</si>
  <si>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</si>
  <si>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</si>
  <si>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</si>
  <si>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</si>
  <si>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</si>
  <si>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</si>
  <si>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</si>
  <si>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</si>
  <si>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</si>
  <si>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</si>
  <si>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</si>
  <si>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</si>
  <si>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</si>
  <si>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</si>
  <si>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</si>
  <si>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</si>
  <si>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</si>
  <si>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</si>
  <si>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</si>
  <si>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</si>
  <si>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</si>
  <si>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</si>
  <si>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</si>
  <si>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</si>
  <si>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</si>
  <si>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</si>
  <si>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</si>
  <si>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</si>
  <si>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</si>
  <si>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</si>
  <si>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</si>
  <si>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</si>
  <si>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</si>
  <si>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</si>
  <si>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</si>
  <si>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</si>
  <si>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</si>
  <si>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</si>
  <si>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</si>
  <si>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</si>
  <si>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</si>
  <si>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</si>
  <si>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</si>
  <si>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</si>
  <si>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</si>
  <si>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</si>
  <si>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</si>
  <si>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</si>
  <si>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</si>
  <si>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</si>
  <si>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</si>
  <si>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</si>
  <si>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</si>
  <si>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</si>
  <si>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</si>
  <si>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</si>
  <si>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</si>
  <si>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</si>
  <si>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</si>
  <si>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</si>
  <si>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</si>
  <si>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</si>
  <si>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</si>
  <si>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</si>
  <si>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</si>
  <si>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</si>
  <si>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</si>
  <si>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</si>
  <si>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</si>
  <si>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</si>
  <si>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</si>
  <si>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</si>
  <si>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</si>
  <si>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</si>
  <si>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</si>
  <si>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</si>
  <si>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</si>
  <si>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</si>
  <si>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</si>
  <si>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</si>
  <si>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</si>
  <si>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</si>
  <si>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</si>
  <si>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</si>
  <si>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</si>
  <si>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</si>
  <si>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</si>
  <si>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</si>
  <si>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</si>
  <si>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</si>
  <si>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</si>
  <si>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</si>
  <si>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</si>
  <si>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</si>
  <si>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</si>
  <si>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</si>
  <si>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</si>
  <si>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</si>
  <si>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</si>
  <si>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</si>
  <si>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</si>
  <si>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</si>
  <si>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</si>
  <si>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</si>
  <si>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</si>
  <si>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</si>
  <si>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</si>
  <si>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</si>
  <si>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</si>
  <si>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</si>
  <si>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</si>
  <si>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</si>
  <si>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</si>
  <si>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</si>
  <si>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</si>
  <si>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</si>
  <si>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</si>
  <si>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</si>
  <si>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</si>
  <si>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</si>
  <si>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</si>
  <si>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</si>
  <si>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</si>
  <si>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</si>
  <si>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</si>
  <si>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</si>
  <si>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</si>
  <si>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</si>
  <si>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</si>
  <si>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</si>
  <si>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</si>
  <si>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</si>
  <si>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</si>
  <si>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</si>
  <si>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</si>
  <si>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</si>
  <si>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</si>
  <si>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</si>
  <si>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</si>
  <si>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</si>
  <si>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</si>
  <si>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</si>
  <si>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</si>
  <si>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</si>
  <si>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</si>
  <si>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</si>
  <si>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</si>
  <si>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</si>
  <si>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</si>
  <si>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</si>
  <si>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</si>
  <si>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</si>
  <si>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</si>
  <si>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</si>
  <si>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</si>
  <si>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</si>
  <si>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</si>
  <si>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</si>
  <si>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</si>
  <si>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</si>
  <si>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</si>
  <si>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</si>
  <si>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</si>
  <si>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</si>
  <si>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</si>
  <si>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</si>
  <si>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</si>
  <si>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</si>
  <si>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</si>
  <si>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</si>
  <si>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</si>
  <si>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</si>
  <si>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</si>
  <si>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</si>
  <si>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</si>
  <si>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</si>
  <si>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</si>
  <si>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</si>
  <si>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</si>
  <si>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</si>
  <si>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</si>
  <si>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</si>
  <si>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</si>
  <si>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</si>
  <si>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</si>
  <si>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</si>
  <si>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</si>
  <si>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</si>
  <si>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</si>
  <si>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</si>
  <si>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</si>
  <si>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</si>
  <si>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</si>
  <si>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</si>
  <si>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</si>
  <si>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</si>
  <si>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</si>
  <si>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</si>
  <si>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</si>
  <si>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</si>
  <si>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</si>
  <si>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</si>
  <si>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</si>
  <si>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</si>
  <si>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</si>
  <si>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</si>
  <si>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</si>
  <si>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</si>
  <si>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</si>
  <si>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</si>
  <si>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</si>
  <si>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</si>
  <si>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</si>
  <si>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</si>
  <si>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</si>
  <si>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</si>
  <si>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</si>
  <si>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</si>
  <si>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</si>
  <si>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</si>
  <si>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</si>
  <si>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</si>
  <si>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</si>
  <si>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</si>
  <si>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</si>
  <si>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</si>
  <si>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</si>
  <si>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</si>
  <si>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</si>
  <si>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</si>
  <si>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</si>
  <si>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</si>
  <si>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</si>
  <si>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</si>
  <si>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</si>
  <si>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</si>
  <si>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</si>
  <si>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</si>
  <si>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</si>
  <si>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</si>
  <si>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</si>
  <si>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</si>
  <si>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</si>
  <si>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</si>
  <si>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</si>
  <si>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</si>
  <si>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</si>
  <si>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</si>
  <si>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</si>
  <si>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</si>
  <si>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</si>
  <si>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</si>
  <si>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</si>
  <si>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</si>
  <si>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</si>
  <si>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</si>
  <si>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</si>
  <si>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</si>
  <si>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</si>
  <si>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</si>
  <si>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</si>
  <si>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</si>
  <si>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</si>
  <si>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</si>
  <si>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</si>
  <si>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</si>
  <si>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</si>
  <si>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</si>
  <si>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</si>
  <si>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</si>
  <si>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</si>
  <si>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</si>
  <si>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</si>
  <si>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</si>
  <si>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</si>
  <si>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</si>
  <si>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</si>
  <si>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</si>
  <si>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</si>
  <si>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</si>
  <si>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</si>
  <si>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</si>
  <si>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</si>
  <si>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</si>
  <si>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</si>
  <si>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</si>
  <si>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</si>
  <si>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</si>
  <si>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</si>
  <si>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</si>
  <si>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</si>
  <si>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</si>
  <si>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</si>
  <si>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</si>
  <si>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</si>
  <si>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</si>
  <si>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</si>
  <si>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</si>
  <si>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</si>
  <si>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</si>
  <si>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</si>
  <si>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</si>
  <si>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</si>
  <si>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</si>
  <si>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</si>
  <si>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</si>
  <si>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</si>
  <si>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</si>
  <si>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</si>
  <si>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</si>
  <si>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</si>
  <si>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</si>
  <si>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</si>
  <si>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</si>
  <si>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</si>
  <si>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</si>
  <si>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</si>
  <si>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</si>
  <si>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</si>
  <si>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</si>
  <si>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</si>
  <si>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</si>
  <si>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</si>
  <si>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</si>
  <si>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</si>
  <si>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</si>
  <si>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</si>
  <si>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</si>
  <si>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</si>
  <si>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</si>
  <si>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</si>
  <si>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</si>
  <si>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</si>
  <si>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</si>
  <si>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</si>
  <si>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</si>
  <si>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</si>
  <si>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</si>
  <si>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</si>
  <si>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</si>
  <si>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</si>
  <si>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</si>
  <si>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</si>
  <si>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</si>
  <si>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</si>
  <si>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</si>
  <si>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</si>
  <si>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</si>
  <si>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</si>
  <si>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</si>
  <si>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</si>
  <si>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</si>
  <si>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</si>
  <si>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</si>
  <si>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</si>
  <si>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</si>
  <si>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</si>
  <si>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</si>
  <si>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</si>
  <si>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</si>
  <si>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</si>
  <si>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</si>
  <si>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</si>
  <si>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</si>
  <si>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</si>
  <si>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</si>
  <si>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</si>
  <si>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</si>
  <si>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</si>
  <si>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</si>
  <si>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</si>
  <si>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</si>
  <si>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</si>
  <si>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</si>
  <si>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</si>
  <si>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</si>
  <si>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</si>
  <si>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</si>
  <si>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</si>
  <si>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</si>
  <si>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</si>
  <si>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</si>
  <si>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</si>
  <si>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</si>
  <si>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</si>
  <si>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</si>
  <si>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</si>
  <si>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</si>
  <si>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</si>
  <si>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</si>
  <si>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</si>
  <si>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</si>
  <si>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</si>
  <si>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</si>
  <si>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</si>
  <si>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</si>
  <si>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</si>
  <si>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</si>
  <si>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</si>
  <si>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</si>
  <si>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</si>
  <si>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</si>
  <si>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</si>
  <si>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</si>
  <si>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</si>
  <si>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</si>
  <si>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</si>
  <si>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</si>
  <si>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</si>
  <si>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</si>
  <si>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</si>
  <si>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</si>
  <si>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</si>
  <si>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</si>
  <si>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</si>
  <si>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</si>
  <si>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</si>
  <si>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</si>
  <si>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</si>
  <si>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</si>
  <si>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</si>
  <si>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</si>
  <si>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</si>
  <si>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</si>
  <si>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</si>
  <si>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</si>
  <si>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</si>
  <si>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</si>
  <si>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</si>
  <si>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</si>
  <si>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</si>
  <si>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</si>
  <si>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</si>
  <si>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</si>
  <si>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</si>
  <si>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</si>
  <si>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</si>
  <si>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</si>
  <si>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</si>
  <si>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</si>
  <si>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</si>
  <si>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</si>
  <si>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</si>
  <si>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</si>
  <si>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</si>
  <si>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</si>
  <si>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</si>
  <si>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</si>
  <si>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</si>
  <si>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</si>
  <si>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</si>
  <si>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</si>
  <si>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</si>
  <si>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</si>
  <si>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</si>
  <si>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</si>
  <si>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</si>
  <si>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</si>
  <si>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</si>
  <si>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</si>
  <si>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</si>
  <si>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</si>
  <si>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</si>
  <si>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</si>
  <si>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</si>
  <si>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</si>
  <si>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</si>
  <si>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</si>
  <si>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</si>
  <si>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</si>
  <si>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</si>
  <si>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</si>
  <si>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</si>
  <si>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</si>
  <si>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</si>
  <si>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</si>
  <si>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</si>
  <si>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</si>
  <si>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</si>
  <si>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</si>
  <si>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</si>
  <si>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</si>
  <si>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</si>
  <si>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</si>
  <si>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</si>
  <si>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</si>
  <si>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</si>
  <si>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</si>
  <si>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</si>
  <si>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</si>
  <si>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</si>
  <si>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</si>
  <si>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</si>
  <si>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</si>
  <si>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</si>
  <si>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</si>
  <si>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</si>
  <si>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</si>
  <si>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</si>
  <si>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</si>
  <si>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</si>
  <si>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</si>
  <si>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</si>
  <si>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</si>
  <si>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</si>
  <si>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</si>
  <si>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</si>
  <si>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</si>
  <si>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</si>
  <si>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</si>
  <si>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</si>
  <si>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</si>
  <si>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</si>
  <si>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</si>
  <si>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</si>
  <si>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</si>
  <si>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</si>
  <si>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</si>
  <si>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</si>
  <si>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</si>
  <si>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</si>
  <si>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</si>
  <si>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</si>
  <si>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</si>
  <si>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</si>
  <si>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</si>
  <si>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</si>
  <si>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</si>
  <si>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</si>
  <si>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</si>
  <si>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</si>
  <si>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</si>
  <si>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</si>
  <si>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</si>
  <si>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</si>
  <si>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</si>
  <si>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</si>
  <si>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</si>
  <si>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</si>
  <si>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</si>
  <si>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</si>
  <si>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</si>
  <si>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</si>
  <si>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</si>
  <si>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</si>
  <si>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</si>
  <si>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</si>
  <si>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</si>
  <si>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</si>
  <si>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</si>
  <si>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</si>
  <si>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</si>
  <si>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</si>
  <si>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</si>
  <si>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</si>
  <si>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</si>
  <si>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</si>
  <si>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</si>
  <si>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</si>
  <si>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</si>
  <si>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</si>
  <si>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</si>
  <si>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</si>
  <si>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</si>
  <si>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</si>
  <si>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</si>
  <si>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</si>
  <si>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</si>
  <si>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</si>
  <si>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</si>
  <si>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</si>
  <si>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</si>
  <si>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</si>
  <si>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</si>
  <si>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</si>
  <si>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</si>
  <si>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</si>
  <si>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</si>
  <si>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</si>
  <si>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</si>
  <si>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</si>
  <si>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</si>
  <si>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</si>
  <si>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</si>
  <si>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</si>
  <si>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</si>
  <si>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</si>
  <si>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</si>
  <si>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</si>
  <si>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</si>
  <si>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</si>
  <si>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</si>
  <si>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</si>
  <si>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</si>
  <si>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</si>
  <si>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</si>
  <si>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</si>
  <si>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</si>
  <si>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</si>
  <si>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</si>
  <si>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</si>
  <si>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</si>
  <si>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</si>
  <si>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</si>
  <si>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</si>
  <si>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</si>
  <si>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</si>
  <si>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</si>
  <si>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</si>
  <si>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</si>
  <si>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</si>
  <si>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</si>
  <si>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</si>
  <si>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</si>
  <si>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</si>
  <si>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</si>
  <si>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</si>
  <si>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</si>
  <si>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</si>
  <si>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</si>
  <si>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</si>
  <si>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</si>
  <si>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</si>
  <si>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</si>
  <si>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</si>
  <si>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</si>
  <si>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</si>
  <si>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</si>
  <si>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</si>
  <si>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</si>
  <si>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</si>
  <si>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</si>
  <si>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</si>
  <si>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</si>
  <si>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</si>
  <si>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</si>
  <si>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</si>
  <si>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</si>
  <si>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</si>
  <si>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</si>
  <si>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</si>
  <si>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</si>
  <si>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</si>
  <si>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</si>
  <si>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</si>
  <si>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</si>
  <si>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</si>
  <si>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</si>
  <si>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</si>
  <si>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</si>
  <si>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</si>
  <si>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</si>
  <si>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</si>
  <si>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</si>
  <si>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</si>
  <si>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</si>
  <si>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</si>
  <si>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</si>
  <si>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</si>
  <si>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</si>
  <si>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</si>
  <si>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</si>
  <si>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</si>
  <si>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</si>
  <si>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</si>
  <si>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</si>
  <si>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</si>
  <si>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</si>
  <si>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</si>
  <si>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</si>
  <si>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</si>
  <si>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</si>
  <si>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</si>
  <si>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</si>
  <si>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</si>
  <si>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</si>
  <si>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</si>
  <si>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</si>
  <si>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</si>
  <si>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</si>
  <si>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</si>
  <si>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</si>
  <si>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</si>
  <si>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</si>
  <si>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</si>
  <si>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</si>
  <si>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</si>
  <si>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</si>
  <si>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</si>
  <si>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</si>
  <si>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</si>
  <si>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</si>
  <si>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</si>
  <si>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</si>
  <si>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</si>
  <si>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</si>
  <si>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</si>
  <si>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</si>
  <si>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</si>
  <si>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</si>
  <si>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</si>
  <si>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</si>
  <si>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</si>
  <si>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</si>
  <si>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</si>
  <si>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</si>
  <si>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</si>
  <si>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</si>
  <si>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</si>
  <si>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</si>
  <si>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</si>
  <si>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</si>
  <si>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</si>
  <si>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</si>
  <si>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</si>
  <si>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</si>
  <si>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</si>
  <si>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</si>
  <si>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</si>
  <si>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</si>
  <si>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</si>
  <si>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</si>
  <si>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</si>
  <si>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</si>
  <si>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</si>
  <si>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</si>
  <si>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</si>
  <si>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</si>
  <si>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</si>
  <si>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</si>
  <si>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</si>
  <si>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</si>
  <si>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</si>
  <si>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</si>
  <si>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</si>
  <si>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</si>
  <si>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</si>
  <si>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</si>
  <si>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</si>
  <si>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</si>
  <si>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</si>
  <si>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</si>
  <si>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</si>
  <si>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</si>
  <si>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</si>
  <si>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</si>
  <si>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</si>
  <si>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</si>
  <si>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</si>
  <si>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</si>
  <si>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</si>
  <si>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</si>
  <si>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</si>
  <si>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</si>
  <si>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</si>
  <si>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</si>
  <si>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</si>
  <si>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</si>
  <si>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</si>
  <si>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</si>
  <si>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</si>
  <si>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</si>
  <si>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</si>
  <si>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</si>
  <si>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</si>
  <si>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</si>
  <si>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</si>
  <si>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</si>
  <si>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</si>
  <si>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</si>
  <si>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</si>
  <si>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</si>
  <si>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</si>
  <si>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</si>
  <si>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</si>
  <si>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</si>
  <si>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</si>
  <si>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</si>
  <si>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</si>
  <si>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</si>
  <si>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</si>
  <si>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</si>
  <si>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</si>
  <si>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</si>
  <si>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</si>
  <si>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</si>
  <si>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</si>
  <si>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</si>
  <si>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</si>
  <si>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</si>
  <si>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</si>
  <si>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</si>
  <si>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</si>
  <si>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</si>
  <si>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</si>
  <si>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</si>
  <si>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</si>
  <si>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</si>
  <si>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</si>
  <si>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</si>
  <si>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</si>
  <si>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</si>
  <si>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</si>
  <si>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</si>
  <si>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</si>
  <si>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</si>
  <si>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</si>
  <si>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</si>
  <si>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</si>
  <si>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</si>
  <si>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</si>
  <si>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</si>
  <si>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</si>
  <si>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</si>
  <si>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</si>
  <si>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</si>
  <si>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</si>
  <si>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</si>
  <si>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</si>
  <si>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</si>
  <si>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</si>
  <si>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</si>
  <si>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</si>
  <si>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</si>
  <si>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</si>
  <si>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</si>
  <si>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</si>
  <si>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</si>
  <si>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</si>
  <si>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</si>
  <si>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</si>
  <si>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</si>
  <si>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</si>
  <si>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</si>
  <si>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</si>
  <si>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</si>
  <si>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</si>
  <si>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</si>
  <si>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</si>
  <si>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</si>
  <si>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</si>
  <si>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</si>
  <si>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</si>
  <si>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</si>
  <si>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</si>
  <si>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</si>
  <si>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</si>
  <si>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</si>
  <si>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</si>
  <si>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</si>
  <si>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</si>
  <si>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</si>
  <si>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</si>
  <si>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</si>
  <si>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</si>
  <si>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</si>
  <si>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</si>
  <si>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</si>
  <si>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</si>
  <si>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</si>
  <si>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</si>
  <si>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</si>
  <si>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</si>
  <si>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</si>
  <si>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</si>
  <si>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</si>
  <si>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</si>
  <si>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</si>
  <si>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</si>
  <si>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</si>
  <si>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</si>
  <si>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</si>
  <si>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</si>
  <si>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</si>
  <si>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</si>
  <si>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</si>
  <si>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</si>
  <si>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</si>
  <si>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</si>
  <si>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</si>
  <si>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</si>
  <si>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</si>
  <si>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</si>
  <si>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</si>
  <si>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</si>
  <si>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</si>
  <si>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</si>
  <si>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</si>
  <si>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</si>
  <si>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</si>
  <si>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</si>
  <si>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</si>
  <si>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</si>
  <si>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</si>
  <si>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</si>
  <si>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</si>
  <si>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</si>
  <si>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</si>
  <si>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</si>
  <si>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</si>
  <si>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</si>
  <si>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</si>
  <si>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</si>
  <si>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</si>
  <si>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</si>
  <si>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</si>
  <si>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</si>
  <si>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</si>
  <si>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</si>
  <si>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</si>
  <si>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</si>
  <si>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</si>
  <si>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</si>
  <si>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</si>
  <si>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</si>
  <si>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</si>
  <si>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</si>
  <si>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</si>
  <si>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</si>
  <si>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</si>
  <si>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</si>
  <si>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</si>
  <si>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</si>
  <si>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</si>
  <si>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</si>
  <si>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</si>
  <si>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</si>
  <si>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</si>
  <si>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</si>
  <si>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</si>
  <si>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</si>
  <si>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</si>
  <si>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</si>
  <si>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</si>
  <si>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</si>
  <si>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</si>
  <si>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</si>
  <si>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</si>
  <si>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</si>
  <si>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</si>
  <si>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</si>
  <si>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</si>
  <si>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</si>
  <si>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</si>
  <si>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</si>
  <si>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</si>
  <si>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</si>
  <si>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</si>
  <si>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</si>
  <si>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</si>
  <si>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</si>
  <si>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</si>
  <si>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</si>
  <si>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</si>
  <si>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</si>
  <si>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</si>
  <si>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</si>
  <si>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</si>
  <si>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</si>
  <si>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</si>
  <si>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</si>
  <si>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</si>
  <si>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</si>
  <si>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</si>
  <si>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</si>
  <si>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</si>
  <si>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</si>
  <si>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</si>
  <si>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</si>
  <si>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</si>
  <si>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</si>
  <si>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</si>
  <si>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</si>
  <si>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</si>
  <si>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</si>
  <si>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</si>
  <si>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</si>
  <si>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</si>
  <si>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</si>
  <si>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</si>
  <si>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</si>
  <si>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</si>
  <si>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</si>
  <si>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</si>
  <si>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</si>
  <si>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</si>
  <si>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</si>
  <si>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</si>
  <si>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</si>
  <si>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</si>
  <si>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</si>
  <si>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</si>
  <si>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</si>
  <si>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</si>
  <si>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</si>
  <si>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</si>
  <si>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</si>
  <si>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</si>
  <si>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</si>
  <si>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</si>
  <si>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</si>
  <si>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</si>
  <si>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</si>
  <si>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</si>
  <si>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</si>
  <si>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</si>
  <si>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</si>
  <si>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</si>
  <si>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</si>
  <si>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</si>
  <si>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</si>
  <si>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</si>
  <si>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</si>
  <si>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</si>
  <si>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</si>
  <si>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</si>
  <si>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</si>
  <si>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</si>
  <si>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</si>
  <si>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</si>
  <si>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</si>
  <si>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</si>
  <si>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</si>
  <si>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</si>
  <si>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</si>
  <si>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</si>
  <si>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</si>
  <si>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</si>
  <si>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</si>
  <si>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</si>
  <si>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</si>
  <si>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</si>
  <si>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</si>
  <si>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</si>
  <si>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</si>
  <si>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</si>
  <si>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</si>
  <si>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</si>
  <si>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</si>
  <si>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</si>
  <si>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</si>
  <si>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</si>
  <si>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</si>
  <si>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</si>
  <si>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</si>
  <si>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</si>
  <si>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</si>
  <si>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</si>
  <si>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</si>
  <si>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</si>
  <si>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</si>
  <si>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</si>
  <si>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</si>
  <si>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</si>
  <si>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</si>
  <si>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</si>
  <si>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</si>
  <si>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</si>
  <si>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</si>
  <si>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</si>
  <si>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</si>
  <si>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</si>
  <si>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</si>
  <si>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</si>
  <si>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</si>
  <si>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</si>
  <si>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</si>
  <si>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</si>
  <si>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</si>
  <si>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</si>
  <si>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</si>
  <si>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</si>
  <si>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</si>
  <si>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</si>
  <si>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</si>
  <si>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</si>
  <si>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</si>
  <si>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</si>
  <si>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</si>
  <si>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</si>
  <si>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</si>
  <si>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</si>
  <si>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</si>
  <si>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</si>
  <si>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</si>
  <si>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</si>
  <si>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</si>
  <si>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</si>
  <si>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</si>
  <si>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</si>
  <si>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</si>
  <si>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</si>
  <si>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</si>
  <si>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</si>
  <si>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</si>
  <si>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</si>
  <si>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</si>
  <si>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</si>
  <si>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</si>
  <si>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</si>
  <si>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</si>
  <si>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</si>
  <si>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</si>
  <si>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</si>
  <si>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</si>
  <si>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</si>
  <si>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</si>
  <si>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</si>
  <si>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</si>
  <si>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</si>
  <si>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</si>
  <si>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</si>
  <si>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</si>
  <si>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</si>
  <si>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</si>
  <si>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</si>
  <si>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</si>
  <si>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</si>
  <si>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</si>
  <si>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</si>
  <si>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</si>
  <si>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</si>
  <si>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</si>
  <si>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</si>
  <si>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</si>
  <si>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</si>
  <si>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</si>
  <si>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</si>
  <si>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</si>
  <si>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</si>
  <si>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</si>
  <si>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</si>
  <si>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</si>
  <si>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</si>
  <si>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</si>
  <si>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</si>
  <si>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</si>
  <si>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</si>
  <si>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</si>
  <si>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</si>
  <si>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</si>
  <si>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</si>
  <si>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</si>
  <si>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</si>
  <si>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</si>
  <si>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</si>
  <si>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</si>
  <si>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</si>
  <si>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</si>
  <si>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</si>
  <si>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</si>
  <si>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</si>
  <si>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</si>
  <si>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</si>
  <si>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</si>
  <si>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</si>
  <si>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</si>
  <si>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</si>
  <si>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</si>
  <si>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</si>
  <si>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</si>
  <si>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</si>
  <si>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</si>
  <si>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</si>
  <si>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</si>
  <si>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</si>
  <si>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</si>
  <si>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</si>
  <si>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</si>
  <si>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</si>
  <si>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</si>
  <si>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</si>
  <si>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</si>
  <si>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</si>
  <si>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</si>
  <si>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</si>
  <si>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</si>
  <si>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</si>
  <si>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</si>
  <si>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</si>
  <si>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</si>
  <si>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</si>
  <si>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</si>
  <si>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</si>
  <si>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</si>
  <si>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</si>
  <si>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</si>
  <si>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</si>
  <si>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</si>
  <si>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</si>
  <si>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</si>
  <si>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</si>
  <si>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</si>
  <si>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</si>
  <si>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</si>
  <si>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</si>
  <si>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</si>
  <si>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</si>
  <si>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</si>
  <si>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</si>
  <si>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</si>
  <si>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</si>
  <si>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</si>
  <si>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</si>
  <si>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</si>
  <si>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</si>
  <si>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</si>
  <si>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</si>
  <si>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</si>
  <si>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</si>
  <si>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</si>
  <si>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</si>
  <si>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</si>
  <si>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</si>
  <si>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</si>
  <si>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</si>
  <si>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</si>
  <si>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</si>
  <si>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</si>
  <si>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</si>
  <si>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</si>
  <si>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</si>
  <si>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</si>
  <si>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</si>
  <si>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</si>
  <si>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</si>
  <si>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</si>
  <si>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</si>
  <si>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</si>
  <si>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</si>
  <si>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</si>
  <si>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</si>
  <si>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</si>
  <si>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</si>
  <si>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</si>
  <si>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</si>
  <si>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</si>
  <si>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</si>
  <si>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</si>
  <si>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</si>
  <si>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</si>
  <si>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</si>
  <si>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</si>
  <si>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</si>
  <si>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</si>
  <si>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</si>
  <si>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</si>
  <si>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</si>
  <si>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</si>
  <si>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</si>
  <si>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</si>
  <si>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</si>
  <si>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</si>
  <si>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</si>
  <si>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</si>
  <si>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</si>
  <si>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</si>
  <si>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</si>
  <si>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</si>
  <si>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</si>
  <si>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</si>
  <si>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</si>
  <si>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</si>
  <si>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</si>
  <si>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</si>
  <si>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</si>
  <si>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</si>
  <si>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</si>
  <si>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</si>
  <si>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</si>
  <si>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</si>
  <si>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</si>
  <si>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</si>
  <si>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</si>
  <si>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</si>
  <si>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</si>
  <si>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</si>
  <si>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</si>
  <si>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</si>
  <si>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</si>
  <si>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</si>
  <si>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</si>
  <si>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</si>
  <si>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</si>
  <si>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</si>
  <si>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</si>
  <si>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</si>
  <si>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</si>
  <si>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</si>
  <si>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</si>
  <si>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</si>
  <si>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</si>
  <si>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</si>
  <si>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</si>
  <si>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</si>
  <si>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</si>
  <si>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</si>
  <si>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</si>
  <si>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</si>
  <si>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</si>
  <si>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</si>
  <si>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</si>
  <si>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</si>
  <si>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</si>
  <si>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</si>
  <si>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</si>
  <si>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</si>
  <si>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</si>
  <si>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</si>
  <si>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</si>
  <si>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</si>
  <si>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</si>
  <si>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</si>
  <si>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</si>
  <si>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</si>
  <si>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</si>
  <si>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</si>
  <si>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</si>
  <si>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</si>
  <si>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</si>
  <si>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</si>
  <si>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</si>
  <si>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</si>
  <si>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</si>
  <si>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</si>
  <si>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</si>
  <si>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</si>
  <si>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</si>
  <si>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</si>
  <si>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</si>
  <si>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</si>
  <si>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</si>
  <si>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</si>
  <si>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</si>
  <si>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</si>
  <si>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</si>
  <si>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</si>
  <si>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</si>
  <si>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</si>
  <si>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</si>
  <si>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</si>
  <si>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</si>
  <si>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</si>
  <si>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</si>
  <si>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</si>
  <si>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</si>
  <si>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</si>
  <si>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</si>
  <si>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</si>
  <si>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</si>
  <si>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</si>
  <si>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</si>
  <si>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</si>
  <si>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</si>
  <si>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</si>
  <si>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</si>
  <si>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</si>
  <si>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</si>
  <si>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</si>
  <si>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</si>
  <si>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</si>
  <si>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</si>
  <si>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</si>
  <si>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</si>
  <si>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</si>
  <si>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</si>
  <si>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</si>
  <si>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</si>
  <si>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</si>
  <si>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</si>
  <si>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</si>
  <si>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</si>
  <si>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</si>
  <si>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</si>
  <si>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</si>
  <si>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</si>
  <si>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</si>
  <si>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</si>
  <si>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</si>
  <si>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</si>
  <si>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</si>
  <si>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</si>
  <si>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</si>
  <si>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</si>
  <si>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</si>
  <si>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</si>
  <si>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</si>
  <si>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</si>
  <si>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</si>
  <si>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</si>
  <si>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</si>
  <si>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</si>
  <si>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</si>
  <si>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</si>
  <si>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</si>
  <si>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</si>
  <si>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</si>
  <si>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</si>
  <si>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</si>
  <si>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</si>
  <si>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</si>
  <si>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</si>
  <si>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</si>
  <si>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</si>
  <si>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</si>
  <si>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</si>
  <si>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</si>
  <si>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</si>
  <si>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</si>
  <si>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</si>
  <si>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</si>
  <si>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</si>
  <si>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</si>
  <si>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</si>
  <si>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</si>
  <si>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</si>
  <si>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</si>
  <si>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</si>
  <si>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</si>
  <si>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</si>
  <si>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</si>
  <si>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</si>
  <si>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</si>
  <si>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</si>
  <si>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</si>
  <si>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</si>
  <si>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</si>
  <si>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</si>
  <si>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</si>
  <si>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</si>
  <si>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</si>
  <si>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</si>
  <si>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</si>
  <si>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</si>
  <si>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</si>
  <si>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</si>
  <si>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</si>
  <si>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</si>
  <si>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</si>
  <si>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</si>
  <si>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</si>
  <si>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</si>
  <si>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</si>
  <si>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</si>
  <si>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</si>
  <si>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</si>
  <si>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</si>
  <si>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</si>
  <si>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</si>
  <si>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</si>
  <si>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</si>
  <si>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</si>
  <si>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</si>
  <si>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</si>
  <si>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</si>
  <si>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</si>
  <si>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</si>
  <si>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</si>
  <si>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</si>
  <si>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</si>
  <si>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</si>
  <si>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</si>
  <si>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</si>
  <si>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</si>
  <si>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</si>
  <si>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</si>
  <si>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</si>
  <si>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</si>
  <si>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</si>
  <si>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</si>
  <si>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</si>
  <si>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</si>
  <si>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</si>
  <si>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</si>
  <si>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</si>
  <si>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</si>
  <si>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</si>
  <si>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</si>
  <si>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</si>
  <si>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</si>
  <si>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</si>
  <si>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</si>
  <si>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</si>
  <si>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</si>
  <si>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</si>
  <si>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</si>
  <si>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</si>
  <si>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</si>
  <si>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</si>
  <si>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</si>
  <si>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</si>
  <si>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</si>
  <si>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</si>
  <si>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</si>
  <si>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</si>
  <si>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</si>
  <si>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</si>
  <si>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</si>
  <si>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</si>
  <si>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</si>
  <si>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</si>
  <si>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</si>
  <si>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</si>
  <si>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</si>
  <si>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</si>
  <si>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</si>
  <si>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</si>
  <si>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</si>
  <si>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</si>
  <si>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C:\Users\evald\iCloudDrive\Pessoal\Concept\Projeto Contabilidade\Arquivos de teste\Fontes das Macros\Pagamentos mês 01 .XLS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</si>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</sst>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quot;R$&quot;\ * #,##0.00_-;\-&quot;R$&quot;\ * #,##0.00_-;_-&quot;R$&quot;\ * &quot;-&quot;??_-;_-@_-"/>
    <numFmt numFmtId="165" formatCode="&quot;R$&quot;\ #,##0.00"/>
    <numFmt numFmtId="166" formatCode="0.0%"/>
    <numFmt numFmtId="167" formatCode="&quot;R$&quot;\ #,##0.0"/>
    <numFmt numFmtId="168" formatCode=";;;"/>
    <numFmt numFmtId="169"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26" fillId="0" borderId="16"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165"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8" fontId="0" fillId="8"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0" fillId="5" borderId="7" xfId="2" applyFont="1" applyFill="1" applyBorder="1" applyAlignment="1" applyProtection="1">
      <alignment horizontal="center" vertical="center"/>
      <protection locked="0"/>
    </xf>
    <xf numFmtId="164"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8"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4" fontId="11" fillId="13" borderId="8" xfId="2" applyFont="1" applyFill="1" applyBorder="1" applyAlignment="1" applyProtection="1">
      <alignment horizontal="center" vertical="center" wrapText="1"/>
      <protection locked="0"/>
    </xf>
    <xf numFmtId="164"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7"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7"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5"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5" fontId="18" fillId="13" borderId="5" xfId="0" applyNumberFormat="1" applyFont="1" applyFill="1" applyBorder="1" applyAlignment="1">
      <alignment horizontal="center" vertical="center"/>
    </xf>
    <xf numFmtId="165" fontId="18" fillId="12" borderId="12" xfId="0" applyNumberFormat="1" applyFont="1" applyFill="1" applyBorder="1" applyAlignment="1">
      <alignment horizontal="center" vertical="center"/>
    </xf>
    <xf numFmtId="165"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Border="1" applyProtection="1"/>
    <xf numFmtId="0" fontId="24" fillId="0" borderId="0" xfId="0" applyFont="1" applyFill="1" applyBorder="1" applyProtection="1"/>
    <xf numFmtId="169" fontId="29" fillId="3" borderId="0" xfId="0" applyNumberFormat="1" applyFont="1" applyFill="1" applyAlignment="1" applyProtection="1"/>
    <xf numFmtId="169" fontId="19" fillId="3" borderId="0" xfId="0" applyNumberFormat="1" applyFont="1" applyFill="1" applyAlignment="1">
      <alignment vertical="center"/>
    </xf>
    <xf numFmtId="169" fontId="0" fillId="0" borderId="0" xfId="0" applyNumberFormat="1" applyAlignment="1">
      <alignment horizontal="center" vertical="center"/>
    </xf>
    <xf numFmtId="169" fontId="11" fillId="13" borderId="8" xfId="0" applyNumberFormat="1" applyFont="1" applyFill="1" applyBorder="1" applyAlignment="1" applyProtection="1">
      <alignment horizontal="center" vertical="center" wrapText="1"/>
      <protection locked="0"/>
    </xf>
    <xf numFmtId="164" fontId="0" fillId="5" borderId="15" xfId="2" applyFont="1" applyFill="1" applyBorder="1" applyAlignment="1" applyProtection="1">
      <alignment horizontal="center" vertical="center"/>
      <protection locked="0"/>
    </xf>
    <xf numFmtId="0" fontId="38"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3"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0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70C0"/>
      </font>
      <fill>
        <patternFill>
          <bgColor theme="7" tint="0.59996337778862885"/>
        </patternFill>
      </fill>
    </dxf>
    <dxf>
      <font>
        <color rgb="FF002060"/>
      </font>
      <fill>
        <patternFill>
          <bgColor theme="5"/>
        </patternFill>
      </fill>
    </dxf>
    <dxf>
      <font>
        <color rgb="FFC00000"/>
      </font>
      <fill>
        <patternFill>
          <bgColor rgb="FFFFFF00"/>
        </patternFill>
      </fill>
    </dxf>
    <dxf>
      <font>
        <color theme="1" tint="0.24994659260841701"/>
      </font>
      <fill>
        <patternFill>
          <bgColor rgb="FF92D050"/>
        </patternFill>
      </fill>
    </dxf>
    <dxf>
      <font>
        <color theme="1"/>
      </font>
      <fill>
        <patternFill>
          <bgColor theme="9" tint="-0.24994659260841701"/>
        </patternFill>
      </fill>
    </dxf>
    <dxf>
      <font>
        <color rgb="FFFF0000"/>
      </font>
      <fill>
        <patternFill>
          <bgColor theme="6"/>
        </patternFill>
      </fill>
    </dxf>
    <dxf>
      <font>
        <color theme="1" tint="0.14996795556505021"/>
      </font>
      <fill>
        <patternFill>
          <bgColor theme="4"/>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0"/>
      <tableStyleElement type="headerRow" dxfId="599"/>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10</xdr:row>
      <xdr:rowOff>143933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137584</xdr:rowOff>
    </xdr:from>
    <xdr:to>
      <xdr:col>1</xdr:col>
      <xdr:colOff>45129</xdr:colOff>
      <xdr:row>14</xdr:row>
      <xdr:rowOff>171742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28" t="s">
        <v>0</v>
      </c>
      <c r="D1" s="228"/>
      <c r="E1" s="228"/>
      <c r="F1" s="228"/>
      <c r="G1" s="228"/>
      <c r="H1" s="228"/>
      <c r="I1" s="228"/>
      <c r="J1" s="228"/>
      <c r="K1" s="228"/>
      <c r="L1" s="228"/>
      <c r="M1" s="228"/>
    </row>
    <row r="2" spans="1:13" ht="54.75" customHeight="1" x14ac:dyDescent="0.9">
      <c r="A2" s="169"/>
      <c r="C2" s="234" t="s">
        <v>253</v>
      </c>
      <c r="D2" s="234"/>
      <c r="E2" s="234"/>
      <c r="F2" s="234"/>
      <c r="G2" s="234"/>
      <c r="H2" s="234"/>
      <c r="I2" s="234"/>
      <c r="J2" s="234"/>
      <c r="K2" s="234"/>
      <c r="L2" s="234"/>
      <c r="M2" s="234"/>
    </row>
    <row r="3" spans="1:13" ht="37.5" customHeight="1" x14ac:dyDescent="0.25">
      <c r="A3" s="169"/>
      <c r="C3" s="229" t="s">
        <v>1</v>
      </c>
      <c r="D3" s="229"/>
      <c r="E3" s="229"/>
      <c r="F3" s="229"/>
      <c r="G3" s="229"/>
      <c r="H3" s="229"/>
      <c r="I3" s="229"/>
      <c r="J3" s="229"/>
      <c r="K3" s="229"/>
      <c r="L3" s="229"/>
      <c r="M3" s="229"/>
    </row>
    <row r="4" spans="1:13" ht="33.950000000000003" customHeight="1" x14ac:dyDescent="0.25">
      <c r="A4" s="169"/>
      <c r="C4" s="232" t="s">
        <v>2</v>
      </c>
      <c r="D4" s="232"/>
      <c r="E4" s="232"/>
      <c r="F4" s="232"/>
      <c r="G4" s="232"/>
      <c r="H4" s="232"/>
      <c r="I4" s="232"/>
      <c r="J4" s="232"/>
      <c r="K4" s="232"/>
      <c r="L4" s="232"/>
      <c r="M4" s="232"/>
    </row>
    <row r="5" spans="1:13" ht="8.1" customHeight="1" x14ac:dyDescent="0.25">
      <c r="A5" s="169"/>
    </row>
    <row r="6" spans="1:13" ht="17.100000000000001" customHeight="1" x14ac:dyDescent="0.25">
      <c r="A6" s="169"/>
      <c r="C6" s="230">
        <v>1</v>
      </c>
      <c r="E6" s="231" t="s">
        <v>3</v>
      </c>
      <c r="F6" s="231"/>
      <c r="G6" s="231"/>
      <c r="H6" s="231"/>
      <c r="I6" s="231"/>
      <c r="J6" s="231"/>
      <c r="K6" s="231"/>
      <c r="L6" s="231"/>
      <c r="M6" s="231"/>
    </row>
    <row r="7" spans="1:13" ht="33.75" customHeight="1" x14ac:dyDescent="0.25">
      <c r="A7" s="169"/>
      <c r="C7" s="230"/>
      <c r="E7" s="229" t="s">
        <v>177</v>
      </c>
      <c r="F7" s="229"/>
      <c r="G7" s="229"/>
      <c r="H7" s="229"/>
      <c r="I7" s="229"/>
      <c r="J7" s="229"/>
      <c r="K7" s="229"/>
      <c r="L7" s="229"/>
      <c r="M7" s="229"/>
    </row>
    <row r="8" spans="1:13" ht="17.100000000000001" customHeight="1" x14ac:dyDescent="0.25">
      <c r="A8" s="169"/>
      <c r="C8" s="230"/>
      <c r="E8" s="233"/>
      <c r="F8" s="233"/>
      <c r="G8" s="233"/>
    </row>
    <row r="9" spans="1:13" ht="12" customHeight="1" x14ac:dyDescent="0.25">
      <c r="A9" s="169"/>
    </row>
    <row r="10" spans="1:13" ht="17.100000000000001" customHeight="1" x14ac:dyDescent="0.25">
      <c r="A10" s="169"/>
      <c r="C10" s="230">
        <v>2</v>
      </c>
      <c r="E10" s="235" t="s">
        <v>178</v>
      </c>
      <c r="F10" s="235"/>
      <c r="G10" s="235"/>
      <c r="H10" s="235"/>
      <c r="I10" s="235"/>
      <c r="J10" s="235"/>
      <c r="K10" s="235"/>
      <c r="L10" s="235"/>
      <c r="M10" s="235"/>
    </row>
    <row r="11" spans="1:13" ht="33.75" customHeight="1" x14ac:dyDescent="0.25">
      <c r="A11" s="169"/>
      <c r="C11" s="230"/>
      <c r="E11" s="229" t="s">
        <v>19</v>
      </c>
      <c r="F11" s="229"/>
      <c r="G11" s="229"/>
      <c r="H11" s="229"/>
      <c r="I11" s="229"/>
      <c r="J11" s="229"/>
      <c r="K11" s="229"/>
      <c r="L11" s="229"/>
      <c r="M11" s="229"/>
    </row>
    <row r="12" spans="1:13" ht="17.100000000000001" customHeight="1" x14ac:dyDescent="0.25">
      <c r="A12" s="169"/>
      <c r="C12" s="230"/>
      <c r="E12" s="233"/>
      <c r="F12" s="233"/>
      <c r="G12" s="233"/>
    </row>
    <row r="13" spans="1:13" ht="12" customHeight="1" x14ac:dyDescent="0.35">
      <c r="A13" s="169"/>
      <c r="C13" s="56"/>
    </row>
    <row r="14" spans="1:13" ht="17.100000000000001" customHeight="1" x14ac:dyDescent="0.25">
      <c r="A14" s="169"/>
      <c r="C14" s="230">
        <v>3</v>
      </c>
      <c r="E14" s="231" t="s">
        <v>4</v>
      </c>
      <c r="F14" s="231"/>
      <c r="G14" s="231"/>
      <c r="H14" s="231"/>
      <c r="I14" s="231"/>
      <c r="J14" s="231"/>
      <c r="K14" s="231"/>
      <c r="L14" s="231"/>
      <c r="M14" s="231"/>
    </row>
    <row r="15" spans="1:13" ht="33.75" customHeight="1" x14ac:dyDescent="0.25">
      <c r="A15" s="169"/>
      <c r="C15" s="230"/>
      <c r="E15" s="229" t="s">
        <v>179</v>
      </c>
      <c r="F15" s="229"/>
      <c r="G15" s="229"/>
      <c r="H15" s="229"/>
      <c r="I15" s="229"/>
      <c r="J15" s="229"/>
      <c r="K15" s="229"/>
      <c r="L15" s="229"/>
      <c r="M15" s="229"/>
    </row>
    <row r="16" spans="1:13" ht="17.100000000000001" customHeight="1" x14ac:dyDescent="0.25">
      <c r="A16" s="169"/>
      <c r="C16" s="230"/>
      <c r="E16" s="233"/>
      <c r="F16" s="233"/>
      <c r="G16" s="233"/>
    </row>
    <row r="17" spans="1:13" ht="12" customHeight="1" x14ac:dyDescent="0.35">
      <c r="A17" s="169"/>
      <c r="C17" s="56"/>
    </row>
    <row r="18" spans="1:13" ht="17.100000000000001" customHeight="1" x14ac:dyDescent="0.25">
      <c r="A18" s="169"/>
      <c r="C18" s="230">
        <v>4</v>
      </c>
      <c r="E18" s="231" t="s">
        <v>5</v>
      </c>
      <c r="F18" s="231"/>
      <c r="G18" s="231"/>
      <c r="H18" s="231"/>
      <c r="I18" s="231"/>
      <c r="J18" s="231"/>
      <c r="K18" s="231"/>
      <c r="L18" s="231"/>
      <c r="M18" s="231"/>
    </row>
    <row r="19" spans="1:13" ht="33.75" customHeight="1" x14ac:dyDescent="0.25">
      <c r="A19" s="169"/>
      <c r="C19" s="230"/>
      <c r="E19" s="229" t="s">
        <v>6</v>
      </c>
      <c r="F19" s="229"/>
      <c r="G19" s="229"/>
      <c r="H19" s="229"/>
      <c r="I19" s="229"/>
      <c r="J19" s="229"/>
      <c r="K19" s="229"/>
      <c r="L19" s="229"/>
      <c r="M19" s="229"/>
    </row>
    <row r="20" spans="1:13" ht="17.100000000000001" customHeight="1" x14ac:dyDescent="0.25">
      <c r="A20" s="169"/>
      <c r="C20" s="230"/>
      <c r="E20" s="233"/>
      <c r="F20" s="233"/>
      <c r="G20" s="233"/>
    </row>
    <row r="21" spans="1:13" ht="12" customHeight="1" x14ac:dyDescent="0.35">
      <c r="A21" s="169"/>
      <c r="C21" s="56"/>
    </row>
    <row r="22" spans="1:13" ht="17.100000000000001" customHeight="1" x14ac:dyDescent="0.25">
      <c r="A22" s="169"/>
      <c r="C22" s="230">
        <v>5</v>
      </c>
      <c r="E22" s="231" t="s">
        <v>7</v>
      </c>
      <c r="F22" s="231"/>
      <c r="G22" s="231"/>
      <c r="H22" s="231"/>
      <c r="I22" s="231"/>
      <c r="J22" s="231"/>
      <c r="K22" s="231"/>
      <c r="L22" s="231"/>
      <c r="M22" s="231"/>
    </row>
    <row r="23" spans="1:13" ht="33.75" customHeight="1" x14ac:dyDescent="0.25">
      <c r="A23" s="169"/>
      <c r="C23" s="230"/>
      <c r="E23" s="229" t="s">
        <v>8</v>
      </c>
      <c r="F23" s="229"/>
      <c r="G23" s="229"/>
      <c r="H23" s="229"/>
      <c r="I23" s="229"/>
      <c r="J23" s="229"/>
      <c r="K23" s="229"/>
      <c r="L23" s="229"/>
      <c r="M23" s="229"/>
    </row>
    <row r="24" spans="1:13" ht="17.100000000000001" customHeight="1" x14ac:dyDescent="0.25">
      <c r="A24" s="169"/>
      <c r="C24" s="230"/>
      <c r="E24" s="233"/>
      <c r="F24" s="233"/>
      <c r="G24" s="233"/>
    </row>
    <row r="25" spans="1:13" ht="12" customHeight="1" x14ac:dyDescent="0.35">
      <c r="A25" s="169"/>
      <c r="C25" s="56"/>
    </row>
    <row r="26" spans="1:13" ht="17.100000000000001" customHeight="1" x14ac:dyDescent="0.25">
      <c r="A26" s="169"/>
      <c r="C26" s="230">
        <v>6</v>
      </c>
      <c r="E26" s="231" t="s">
        <v>9</v>
      </c>
      <c r="F26" s="231"/>
      <c r="G26" s="231"/>
      <c r="H26" s="231"/>
      <c r="I26" s="231"/>
      <c r="J26" s="231"/>
      <c r="K26" s="231"/>
      <c r="L26" s="231"/>
      <c r="M26" s="231"/>
    </row>
    <row r="27" spans="1:13" ht="33.75" customHeight="1" x14ac:dyDescent="0.25">
      <c r="A27" s="169"/>
      <c r="C27" s="230"/>
      <c r="E27" s="229" t="s">
        <v>10</v>
      </c>
      <c r="F27" s="229"/>
      <c r="G27" s="229"/>
      <c r="H27" s="229"/>
      <c r="I27" s="229"/>
      <c r="J27" s="229"/>
      <c r="K27" s="229"/>
      <c r="L27" s="229"/>
      <c r="M27" s="229"/>
    </row>
    <row r="28" spans="1:13" ht="17.100000000000001" customHeight="1" x14ac:dyDescent="0.25">
      <c r="A28" s="169"/>
      <c r="C28" s="230"/>
      <c r="E28" s="233"/>
      <c r="F28" s="233"/>
      <c r="G28" s="233"/>
    </row>
    <row r="29" spans="1:13" ht="12" customHeight="1" x14ac:dyDescent="0.35">
      <c r="A29" s="169"/>
      <c r="C29" s="56"/>
    </row>
    <row r="30" spans="1:13" ht="17.100000000000001" customHeight="1" x14ac:dyDescent="0.25">
      <c r="A30" s="169"/>
      <c r="C30" s="230">
        <v>7</v>
      </c>
      <c r="E30" s="231" t="s">
        <v>333</v>
      </c>
      <c r="F30" s="231"/>
      <c r="G30" s="231"/>
      <c r="H30" s="231"/>
      <c r="I30" s="231"/>
      <c r="J30" s="231"/>
      <c r="K30" s="231"/>
      <c r="L30" s="231"/>
      <c r="M30" s="231"/>
    </row>
    <row r="31" spans="1:13" ht="33.75" customHeight="1" x14ac:dyDescent="0.25">
      <c r="A31" s="169"/>
      <c r="C31" s="230"/>
      <c r="E31" s="229" t="s">
        <v>334</v>
      </c>
      <c r="F31" s="229"/>
      <c r="G31" s="229"/>
      <c r="H31" s="229"/>
      <c r="I31" s="229"/>
      <c r="J31" s="229"/>
      <c r="K31" s="229"/>
      <c r="L31" s="229"/>
      <c r="M31" s="229"/>
    </row>
    <row r="32" spans="1:13" ht="17.100000000000001" customHeight="1" x14ac:dyDescent="0.25">
      <c r="A32" s="169"/>
      <c r="C32" s="230"/>
      <c r="E32" s="233"/>
      <c r="F32" s="233"/>
      <c r="G32" s="233"/>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G3" activePane="bottomRight" state="frozen"/>
      <selection pane="topRight"/>
      <selection pane="bottomLeft"/>
      <selection pane="bottomRight" activeCell="H6" sqref="H6"/>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6" t="s">
        <v>148</v>
      </c>
      <c r="D1" s="236"/>
      <c r="E1" s="236"/>
      <c r="F1" s="236"/>
      <c r="G1" s="236"/>
      <c r="H1" s="236"/>
      <c r="I1" s="236"/>
      <c r="J1" s="236"/>
      <c r="K1" s="236"/>
      <c r="L1" s="236"/>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7" t="s">
        <v>30</v>
      </c>
      <c r="D4" s="178" t="s">
        <v>1333</v>
      </c>
      <c r="E4" s="179" t="s">
        <v>1397</v>
      </c>
      <c r="F4" s="21"/>
      <c r="G4" s="177" t="s">
        <v>31</v>
      </c>
      <c r="H4" s="178" t="s">
        <v>1336</v>
      </c>
      <c r="I4" s="21"/>
      <c r="J4" s="177" t="s">
        <v>32</v>
      </c>
      <c r="K4" s="178" t="s">
        <v>1337</v>
      </c>
      <c r="O4" s="221" t="str">
        <f>D4</f>
        <v>RECEITAS COM PRODUTO</v>
      </c>
      <c r="P4" s="113" t="s">
        <v>372</v>
      </c>
    </row>
    <row r="5" spans="1:19" ht="19.5" customHeight="1" thickTop="1" thickBot="1" x14ac:dyDescent="0.3">
      <c r="A5" s="169"/>
      <c r="C5" s="22" t="s">
        <v>33</v>
      </c>
      <c r="D5" s="23" t="s">
        <v>1594</v>
      </c>
      <c r="E5" s="23" t="s">
        <v>107</v>
      </c>
      <c r="F5" s="21"/>
      <c r="G5" s="22" t="s">
        <v>43</v>
      </c>
      <c r="H5" s="132" t="s">
        <v>1595</v>
      </c>
      <c r="I5" s="21"/>
      <c r="J5" s="22" t="s">
        <v>53</v>
      </c>
      <c r="K5" s="23" t="s">
        <v>1596</v>
      </c>
      <c r="O5" s="221" t="str">
        <f>H4</f>
        <v>RECEITAS COM SERVIÇOS</v>
      </c>
      <c r="P5" s="113" t="s">
        <v>373</v>
      </c>
    </row>
    <row r="6" spans="1:19" ht="19.5" customHeight="1" thickTop="1" thickBot="1" x14ac:dyDescent="0.3">
      <c r="A6" s="169"/>
      <c r="C6" s="22" t="s">
        <v>34</v>
      </c>
      <c r="D6" s="23" t="s">
        <v>1597</v>
      </c>
      <c r="E6" s="23" t="s">
        <v>107</v>
      </c>
      <c r="F6" s="21"/>
      <c r="G6" s="22" t="s">
        <v>44</v>
      </c>
      <c r="H6" s="132" t="s">
        <v>107</v>
      </c>
      <c r="I6" s="21"/>
      <c r="J6" s="22" t="s">
        <v>54</v>
      </c>
      <c r="K6" s="23" t="s">
        <v>1598</v>
      </c>
      <c r="O6" s="221" t="str">
        <f>K4</f>
        <v>RECEITAS NÃO OPERACIONAIS</v>
      </c>
      <c r="P6" s="113" t="s">
        <v>374</v>
      </c>
    </row>
    <row r="7" spans="1:19" ht="19.5" customHeight="1" thickTop="1" thickBot="1" x14ac:dyDescent="0.3">
      <c r="A7" s="169"/>
      <c r="C7" s="22" t="s">
        <v>35</v>
      </c>
      <c r="D7" s="132" t="s">
        <v>1599</v>
      </c>
      <c r="E7" s="23" t="s">
        <v>107</v>
      </c>
      <c r="F7" s="21"/>
      <c r="G7" s="22" t="s">
        <v>45</v>
      </c>
      <c r="H7" s="132" t="s">
        <v>107</v>
      </c>
      <c r="I7" s="21"/>
      <c r="J7" s="22" t="s">
        <v>55</v>
      </c>
      <c r="K7" s="23" t="s">
        <v>107</v>
      </c>
      <c r="O7" s="221" t="str">
        <f>'PC Despesas'!$D$4</f>
        <v>DESPESAS COM PRODUTOS</v>
      </c>
      <c r="P7" s="113" t="s">
        <v>375</v>
      </c>
    </row>
    <row r="8" spans="1:19" ht="19.5" customHeight="1" thickTop="1" thickBot="1" x14ac:dyDescent="0.3">
      <c r="A8" s="169"/>
      <c r="C8" s="22" t="s">
        <v>36</v>
      </c>
      <c r="D8" s="132" t="s">
        <v>1600</v>
      </c>
      <c r="E8" s="23" t="s">
        <v>107</v>
      </c>
      <c r="F8" s="21"/>
      <c r="G8" s="22" t="s">
        <v>46</v>
      </c>
      <c r="H8" s="132" t="s">
        <v>107</v>
      </c>
      <c r="I8" s="21"/>
      <c r="J8" s="22" t="s">
        <v>56</v>
      </c>
      <c r="K8" s="23" t="s">
        <v>107</v>
      </c>
      <c r="O8" s="221" t="str">
        <f>'PC Despesas'!$G$4</f>
        <v>DESPESAS COM SERVIÇOS</v>
      </c>
      <c r="P8" s="113" t="s">
        <v>376</v>
      </c>
    </row>
    <row r="9" spans="1:19" ht="19.5" customHeight="1" thickTop="1" thickBot="1" x14ac:dyDescent="0.3">
      <c r="A9" s="169"/>
      <c r="C9" s="22" t="s">
        <v>37</v>
      </c>
      <c r="D9" s="132" t="s">
        <v>1601</v>
      </c>
      <c r="E9" s="23" t="s">
        <v>107</v>
      </c>
      <c r="F9" s="21"/>
      <c r="G9" s="22" t="s">
        <v>47</v>
      </c>
      <c r="H9" s="132" t="s">
        <v>107</v>
      </c>
      <c r="I9" s="21"/>
      <c r="J9" s="22" t="s">
        <v>57</v>
      </c>
      <c r="K9" s="23" t="s">
        <v>107</v>
      </c>
      <c r="O9" s="221"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221"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221"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221"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221"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221"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22"/>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22"/>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6" t="s">
        <v>148</v>
      </c>
      <c r="D1" s="236"/>
      <c r="E1" s="236"/>
      <c r="F1" s="236"/>
      <c r="G1" s="236"/>
      <c r="H1" s="236"/>
      <c r="I1" s="236"/>
      <c r="J1" s="236"/>
      <c r="K1" s="236"/>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7" t="s">
        <v>111</v>
      </c>
      <c r="D4" s="178" t="s">
        <v>1338</v>
      </c>
      <c r="E4" s="21"/>
      <c r="F4" s="177" t="s">
        <v>142</v>
      </c>
      <c r="G4" s="178" t="s">
        <v>149</v>
      </c>
      <c r="H4" s="21"/>
      <c r="I4" s="177" t="s">
        <v>143</v>
      </c>
      <c r="J4" s="178" t="s">
        <v>1342</v>
      </c>
      <c r="L4" s="177" t="s">
        <v>144</v>
      </c>
      <c r="M4" s="178" t="s">
        <v>150</v>
      </c>
      <c r="N4" s="21"/>
      <c r="O4" s="177" t="s">
        <v>145</v>
      </c>
      <c r="P4" s="178" t="s">
        <v>1339</v>
      </c>
      <c r="Q4" s="21"/>
      <c r="R4" s="177" t="s">
        <v>146</v>
      </c>
      <c r="S4" s="180" t="s">
        <v>1340</v>
      </c>
      <c r="U4" s="177" t="s">
        <v>147</v>
      </c>
      <c r="V4" s="181" t="s">
        <v>1335</v>
      </c>
      <c r="X4" s="177" t="s">
        <v>293</v>
      </c>
      <c r="Y4" s="178" t="s">
        <v>1341</v>
      </c>
    </row>
    <row r="5" spans="1:25" s="20" customFormat="1" ht="19.5" customHeight="1" thickTop="1" thickBot="1" x14ac:dyDescent="0.3">
      <c r="A5" s="169"/>
      <c r="C5" s="22" t="s">
        <v>112</v>
      </c>
      <c r="D5" s="23" t="s">
        <v>1492</v>
      </c>
      <c r="E5" s="21"/>
      <c r="F5" s="22" t="s">
        <v>113</v>
      </c>
      <c r="G5" s="23" t="s">
        <v>1352</v>
      </c>
      <c r="H5" s="21"/>
      <c r="I5" s="22" t="s">
        <v>114</v>
      </c>
      <c r="J5" s="23" t="s">
        <v>1602</v>
      </c>
      <c r="L5" s="22" t="s">
        <v>195</v>
      </c>
      <c r="M5" s="23" t="s">
        <v>1480</v>
      </c>
      <c r="N5" s="21"/>
      <c r="O5" s="22" t="s">
        <v>205</v>
      </c>
      <c r="P5" s="23" t="s">
        <v>1603</v>
      </c>
      <c r="Q5" s="21"/>
      <c r="R5" s="22" t="s">
        <v>215</v>
      </c>
      <c r="S5" s="23" t="s">
        <v>1347</v>
      </c>
      <c r="U5" s="22" t="s">
        <v>185</v>
      </c>
      <c r="V5" s="23" t="s">
        <v>1604</v>
      </c>
      <c r="X5" s="22" t="s">
        <v>294</v>
      </c>
      <c r="Y5" s="23" t="s">
        <v>107</v>
      </c>
    </row>
    <row r="6" spans="1:25" s="20" customFormat="1" ht="19.5" customHeight="1" thickTop="1" thickBot="1" x14ac:dyDescent="0.3">
      <c r="A6" s="169"/>
      <c r="C6" s="22" t="s">
        <v>115</v>
      </c>
      <c r="D6" s="23" t="s">
        <v>1488</v>
      </c>
      <c r="E6" s="21"/>
      <c r="F6" s="22" t="s">
        <v>123</v>
      </c>
      <c r="G6" s="23" t="s">
        <v>1605</v>
      </c>
      <c r="H6" s="21"/>
      <c r="I6" s="22" t="s">
        <v>131</v>
      </c>
      <c r="J6" s="23" t="s">
        <v>1606</v>
      </c>
      <c r="L6" s="22" t="s">
        <v>196</v>
      </c>
      <c r="M6" s="23" t="s">
        <v>1351</v>
      </c>
      <c r="N6" s="21"/>
      <c r="O6" s="22" t="s">
        <v>206</v>
      </c>
      <c r="P6" s="23" t="s">
        <v>1490</v>
      </c>
      <c r="Q6" s="21"/>
      <c r="R6" s="22" t="s">
        <v>216</v>
      </c>
      <c r="S6" s="23" t="s">
        <v>1607</v>
      </c>
      <c r="U6" s="22" t="s">
        <v>186</v>
      </c>
      <c r="V6" s="23" t="s">
        <v>1477</v>
      </c>
      <c r="X6" s="22" t="s">
        <v>295</v>
      </c>
      <c r="Y6" s="23"/>
    </row>
    <row r="7" spans="1:25" s="20" customFormat="1" ht="19.5" customHeight="1" thickTop="1" thickBot="1" x14ac:dyDescent="0.3">
      <c r="A7" s="169"/>
      <c r="C7" s="22" t="s">
        <v>116</v>
      </c>
      <c r="D7" s="23" t="s">
        <v>1608</v>
      </c>
      <c r="E7" s="21"/>
      <c r="F7" s="22" t="s">
        <v>124</v>
      </c>
      <c r="G7" s="23" t="s">
        <v>1609</v>
      </c>
      <c r="H7" s="21"/>
      <c r="I7" s="22" t="s">
        <v>132</v>
      </c>
      <c r="J7" s="23" t="s">
        <v>1610</v>
      </c>
      <c r="L7" s="22" t="s">
        <v>197</v>
      </c>
      <c r="M7" s="23" t="s">
        <v>1352</v>
      </c>
      <c r="N7" s="21"/>
      <c r="O7" s="22" t="s">
        <v>207</v>
      </c>
      <c r="P7" s="23" t="s">
        <v>1611</v>
      </c>
      <c r="Q7" s="21"/>
      <c r="R7" s="22" t="s">
        <v>217</v>
      </c>
      <c r="S7" s="23" t="s">
        <v>107</v>
      </c>
      <c r="U7" s="22" t="s">
        <v>187</v>
      </c>
      <c r="V7" s="23" t="s">
        <v>1612</v>
      </c>
      <c r="X7" s="22" t="s">
        <v>296</v>
      </c>
      <c r="Y7" s="23" t="s">
        <v>107</v>
      </c>
    </row>
    <row r="8" spans="1:25" s="20" customFormat="1" ht="19.5" customHeight="1" thickTop="1" thickBot="1" x14ac:dyDescent="0.3">
      <c r="A8" s="169"/>
      <c r="C8" s="22" t="s">
        <v>117</v>
      </c>
      <c r="D8" s="23" t="s">
        <v>1613</v>
      </c>
      <c r="E8" s="21"/>
      <c r="F8" s="22" t="s">
        <v>125</v>
      </c>
      <c r="G8" s="23" t="s">
        <v>1351</v>
      </c>
      <c r="H8" s="21"/>
      <c r="I8" s="22" t="s">
        <v>133</v>
      </c>
      <c r="J8" s="23" t="s">
        <v>1614</v>
      </c>
      <c r="L8" s="22" t="s">
        <v>198</v>
      </c>
      <c r="M8" s="23" t="s">
        <v>1615</v>
      </c>
      <c r="N8" s="21"/>
      <c r="O8" s="22" t="s">
        <v>208</v>
      </c>
      <c r="P8" s="23" t="s">
        <v>1616</v>
      </c>
      <c r="Q8" s="21"/>
      <c r="R8" s="22" t="s">
        <v>218</v>
      </c>
      <c r="S8" s="23" t="s">
        <v>107</v>
      </c>
      <c r="U8" s="22" t="s">
        <v>188</v>
      </c>
      <c r="V8" s="23" t="s">
        <v>1617</v>
      </c>
      <c r="X8" s="22" t="s">
        <v>297</v>
      </c>
      <c r="Y8" s="23" t="s">
        <v>107</v>
      </c>
    </row>
    <row r="9" spans="1:25" s="20" customFormat="1" ht="19.5" customHeight="1" thickTop="1" thickBot="1" x14ac:dyDescent="0.3">
      <c r="A9" s="169"/>
      <c r="C9" s="22" t="s">
        <v>118</v>
      </c>
      <c r="D9" s="23" t="s">
        <v>1618</v>
      </c>
      <c r="E9" s="21"/>
      <c r="F9" s="22" t="s">
        <v>126</v>
      </c>
      <c r="G9" s="23" t="s">
        <v>1619</v>
      </c>
      <c r="H9" s="21"/>
      <c r="I9" s="22" t="s">
        <v>134</v>
      </c>
      <c r="J9" s="23" t="s">
        <v>1620</v>
      </c>
      <c r="L9" s="22" t="s">
        <v>199</v>
      </c>
      <c r="M9" s="23" t="s">
        <v>1621</v>
      </c>
      <c r="N9" s="21"/>
      <c r="O9" s="22" t="s">
        <v>209</v>
      </c>
      <c r="P9" s="23" t="s">
        <v>1622</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1623</v>
      </c>
      <c r="H10" s="21"/>
      <c r="I10" s="22" t="s">
        <v>135</v>
      </c>
      <c r="J10" s="23" t="s">
        <v>1624</v>
      </c>
      <c r="L10" s="22" t="s">
        <v>200</v>
      </c>
      <c r="M10" s="23" t="s">
        <v>1353</v>
      </c>
      <c r="N10" s="21"/>
      <c r="O10" s="22" t="s">
        <v>210</v>
      </c>
      <c r="P10" s="23" t="s">
        <v>1625</v>
      </c>
      <c r="Q10" s="21"/>
      <c r="R10" s="22" t="s">
        <v>220</v>
      </c>
      <c r="S10" s="23" t="s">
        <v>107</v>
      </c>
      <c r="U10" s="22" t="s">
        <v>190</v>
      </c>
      <c r="V10" s="23" t="s">
        <v>1626</v>
      </c>
      <c r="X10" s="22" t="s">
        <v>299</v>
      </c>
      <c r="Y10" s="23" t="s">
        <v>107</v>
      </c>
    </row>
    <row r="11" spans="1:25" s="20" customFormat="1" ht="19.5" customHeight="1" thickTop="1" thickBot="1" x14ac:dyDescent="0.3">
      <c r="A11" s="169"/>
      <c r="C11" s="22" t="s">
        <v>120</v>
      </c>
      <c r="D11" s="23" t="s">
        <v>107</v>
      </c>
      <c r="E11" s="21"/>
      <c r="F11" s="22" t="s">
        <v>128</v>
      </c>
      <c r="G11" s="23" t="s">
        <v>1627</v>
      </c>
      <c r="H11" s="21"/>
      <c r="I11" s="22" t="s">
        <v>136</v>
      </c>
      <c r="J11" s="23" t="s">
        <v>107</v>
      </c>
      <c r="L11" s="22" t="s">
        <v>201</v>
      </c>
      <c r="M11" s="23" t="s">
        <v>1355</v>
      </c>
      <c r="N11" s="21"/>
      <c r="O11" s="22" t="s">
        <v>211</v>
      </c>
      <c r="P11" s="23" t="s">
        <v>1628</v>
      </c>
      <c r="Q11" s="21"/>
      <c r="R11" s="22" t="s">
        <v>221</v>
      </c>
      <c r="S11" s="23" t="s">
        <v>107</v>
      </c>
      <c r="U11" s="22" t="s">
        <v>191</v>
      </c>
      <c r="V11" s="23" t="s">
        <v>1629</v>
      </c>
      <c r="X11" s="22" t="s">
        <v>300</v>
      </c>
      <c r="Y11" s="23" t="s">
        <v>107</v>
      </c>
    </row>
    <row r="12" spans="1:25" s="20" customFormat="1" ht="19.5" customHeight="1" thickTop="1" thickBot="1" x14ac:dyDescent="0.3">
      <c r="A12" s="169"/>
      <c r="C12" s="22" t="s">
        <v>121</v>
      </c>
      <c r="D12" s="23" t="s">
        <v>107</v>
      </c>
      <c r="E12" s="21"/>
      <c r="F12" s="22" t="s">
        <v>129</v>
      </c>
      <c r="G12" s="23" t="s">
        <v>1630</v>
      </c>
      <c r="H12" s="21"/>
      <c r="I12" s="22" t="s">
        <v>137</v>
      </c>
      <c r="J12" s="23" t="s">
        <v>107</v>
      </c>
      <c r="L12" s="22" t="s">
        <v>202</v>
      </c>
      <c r="M12" s="23" t="s">
        <v>1631</v>
      </c>
      <c r="N12" s="21"/>
      <c r="O12" s="22" t="s">
        <v>212</v>
      </c>
      <c r="P12" s="23" t="s">
        <v>1632</v>
      </c>
      <c r="Q12" s="21"/>
      <c r="R12" s="22" t="s">
        <v>222</v>
      </c>
      <c r="S12" s="23" t="s">
        <v>107</v>
      </c>
      <c r="U12" s="22" t="s">
        <v>192</v>
      </c>
      <c r="V12" s="23" t="s">
        <v>1633</v>
      </c>
      <c r="X12" s="22" t="s">
        <v>301</v>
      </c>
      <c r="Y12" s="23" t="s">
        <v>107</v>
      </c>
    </row>
    <row r="13" spans="1:25" s="20" customFormat="1" ht="19.5" customHeight="1" thickTop="1" thickBot="1" x14ac:dyDescent="0.3">
      <c r="A13" s="169"/>
      <c r="C13" s="22" t="s">
        <v>122</v>
      </c>
      <c r="D13" s="23" t="s">
        <v>107</v>
      </c>
      <c r="E13" s="21"/>
      <c r="F13" s="22" t="s">
        <v>130</v>
      </c>
      <c r="G13" s="23" t="s">
        <v>1634</v>
      </c>
      <c r="H13" s="21"/>
      <c r="I13" s="22" t="s">
        <v>138</v>
      </c>
      <c r="J13" s="23" t="s">
        <v>107</v>
      </c>
      <c r="L13" s="22" t="s">
        <v>203</v>
      </c>
      <c r="M13" s="23" t="s">
        <v>1635</v>
      </c>
      <c r="N13" s="21"/>
      <c r="O13" s="22" t="s">
        <v>213</v>
      </c>
      <c r="P13" s="23" t="s">
        <v>1636</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1637</v>
      </c>
      <c r="H14" s="21"/>
      <c r="I14" s="22" t="s">
        <v>367</v>
      </c>
      <c r="J14" s="23" t="s">
        <v>107</v>
      </c>
      <c r="L14" s="22" t="s">
        <v>381</v>
      </c>
      <c r="M14" s="23" t="s">
        <v>1638</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1631</v>
      </c>
      <c r="H15" s="21"/>
      <c r="I15" s="22" t="s">
        <v>368</v>
      </c>
      <c r="J15" s="23" t="s">
        <v>107</v>
      </c>
      <c r="L15" s="22" t="s">
        <v>382</v>
      </c>
      <c r="M15" s="23" t="s">
        <v>1639</v>
      </c>
      <c r="N15" s="21"/>
      <c r="O15" s="22" t="s">
        <v>387</v>
      </c>
      <c r="P15" s="23" t="s">
        <v>1640</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1641</v>
      </c>
      <c r="H16" s="21"/>
      <c r="I16" s="22" t="s">
        <v>369</v>
      </c>
      <c r="J16" s="23" t="s">
        <v>107</v>
      </c>
      <c r="L16" s="22" t="s">
        <v>383</v>
      </c>
      <c r="M16" s="23" t="s">
        <v>1642</v>
      </c>
      <c r="N16" s="21"/>
      <c r="O16" s="22" t="s">
        <v>388</v>
      </c>
      <c r="P16" s="23" t="s">
        <v>1643</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1609</v>
      </c>
      <c r="N17" s="21"/>
      <c r="O17" s="22" t="s">
        <v>389</v>
      </c>
      <c r="P17" s="23" t="s">
        <v>1644</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1621</v>
      </c>
      <c r="H18" s="21"/>
      <c r="I18" s="22" t="s">
        <v>371</v>
      </c>
      <c r="J18" s="23" t="s">
        <v>107</v>
      </c>
      <c r="L18" s="22" t="s">
        <v>385</v>
      </c>
      <c r="M18" s="23" t="s">
        <v>1619</v>
      </c>
      <c r="N18" s="21"/>
      <c r="O18" s="22" t="s">
        <v>390</v>
      </c>
      <c r="P18" s="23" t="s">
        <v>1645</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1623</v>
      </c>
      <c r="N19" s="21"/>
      <c r="O19" s="22" t="s">
        <v>662</v>
      </c>
      <c r="P19" s="23" t="s">
        <v>1646</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1647</v>
      </c>
      <c r="H20" s="21"/>
      <c r="I20" s="22" t="s">
        <v>668</v>
      </c>
      <c r="J20" s="126" t="s">
        <v>107</v>
      </c>
      <c r="L20" s="22" t="s">
        <v>669</v>
      </c>
      <c r="M20" s="23" t="s">
        <v>1627</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1648</v>
      </c>
      <c r="N21" s="21"/>
      <c r="O21" s="22" t="s">
        <v>678</v>
      </c>
      <c r="P21" s="23" t="s">
        <v>1649</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1650</v>
      </c>
      <c r="N22" s="21"/>
      <c r="O22" s="22" t="s">
        <v>686</v>
      </c>
      <c r="P22" s="23" t="s">
        <v>1651</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1652</v>
      </c>
      <c r="N23" s="21"/>
      <c r="O23" s="22" t="s">
        <v>694</v>
      </c>
      <c r="P23" s="23" t="s">
        <v>1653</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1654</v>
      </c>
      <c r="N24" s="21"/>
      <c r="O24" s="22" t="s">
        <v>702</v>
      </c>
      <c r="P24" s="23" t="s">
        <v>1655</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1656</v>
      </c>
      <c r="N25" s="21"/>
      <c r="O25" s="22" t="s">
        <v>710</v>
      </c>
      <c r="P25" s="23" t="s">
        <v>1657</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1658</v>
      </c>
      <c r="N26" s="21"/>
      <c r="O26" s="22" t="s">
        <v>718</v>
      </c>
      <c r="P26" s="23" t="s">
        <v>1659</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1630</v>
      </c>
      <c r="N27" s="21"/>
      <c r="O27" s="22" t="s">
        <v>726</v>
      </c>
      <c r="P27" s="23" t="s">
        <v>1660</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1661</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1662</v>
      </c>
      <c r="N29" s="21"/>
      <c r="O29" s="22" t="s">
        <v>742</v>
      </c>
      <c r="P29" s="23" t="s">
        <v>1663</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1664</v>
      </c>
      <c r="N30" s="21"/>
      <c r="O30" s="22" t="s">
        <v>750</v>
      </c>
      <c r="P30" s="23" t="s">
        <v>1608</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1665</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1666</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1667</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1668</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1669</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1670</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1671</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1672</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1673</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1674</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1675</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1676</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1677</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1678</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1679</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1680</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1681</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1682</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1683</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6" customWidth="1"/>
    <col min="21" max="16384" width="8.85546875" style="119"/>
  </cols>
  <sheetData>
    <row r="1" spans="1:20" s="18" customFormat="1" ht="33.950000000000003" customHeight="1" x14ac:dyDescent="0.35">
      <c r="A1" s="169"/>
      <c r="D1" s="151" t="s">
        <v>1413</v>
      </c>
      <c r="T1" s="175"/>
    </row>
    <row r="2" spans="1:20" s="18" customFormat="1" ht="37.5" customHeight="1" x14ac:dyDescent="0.25">
      <c r="A2" s="169"/>
      <c r="C2" s="19"/>
      <c r="D2" s="19"/>
      <c r="E2" s="19"/>
      <c r="T2" s="175"/>
    </row>
    <row r="3" spans="1:20" s="20" customFormat="1" ht="15" customHeight="1" thickBot="1" x14ac:dyDescent="0.3">
      <c r="A3" s="169"/>
      <c r="D3" s="130" t="s">
        <v>1445</v>
      </c>
      <c r="E3" s="130" t="s">
        <v>1444</v>
      </c>
      <c r="T3" s="176"/>
    </row>
    <row r="4" spans="1:20" s="20" customFormat="1" ht="30" customHeight="1" thickTop="1" thickBot="1" x14ac:dyDescent="0.3">
      <c r="A4" s="169"/>
      <c r="C4" s="21"/>
      <c r="D4" s="177" t="s">
        <v>14</v>
      </c>
      <c r="E4" s="178" t="s">
        <v>1405</v>
      </c>
      <c r="F4" s="21"/>
      <c r="G4" s="177" t="s">
        <v>1426</v>
      </c>
      <c r="H4" s="182" t="s">
        <v>1443</v>
      </c>
      <c r="I4" s="183" t="s">
        <v>1427</v>
      </c>
      <c r="J4" s="183" t="s">
        <v>1428</v>
      </c>
      <c r="K4" s="177" t="s">
        <v>1434</v>
      </c>
      <c r="L4" s="183" t="s">
        <v>1435</v>
      </c>
      <c r="M4" s="183" t="s">
        <v>1436</v>
      </c>
      <c r="N4" s="183" t="s">
        <v>1438</v>
      </c>
      <c r="O4" s="183" t="s">
        <v>1437</v>
      </c>
      <c r="P4" s="184" t="s">
        <v>1439</v>
      </c>
      <c r="Q4" s="184" t="s">
        <v>1440</v>
      </c>
      <c r="R4" s="184" t="s">
        <v>1441</v>
      </c>
      <c r="S4" s="184" t="s">
        <v>1442</v>
      </c>
      <c r="T4" s="184" t="s">
        <v>1459</v>
      </c>
    </row>
    <row r="5" spans="1:20" s="20" customFormat="1" ht="19.5" customHeight="1" thickTop="1" x14ac:dyDescent="0.25">
      <c r="A5" s="169"/>
      <c r="C5" s="21"/>
      <c r="D5" s="23" t="s">
        <v>1406</v>
      </c>
      <c r="E5" s="23">
        <v>2017</v>
      </c>
      <c r="F5" s="21"/>
      <c r="G5" s="172" t="s">
        <v>1461</v>
      </c>
      <c r="H5" s="23" t="s">
        <v>1339</v>
      </c>
      <c r="I5" s="23" t="s">
        <v>670</v>
      </c>
      <c r="J5" s="172" t="s">
        <v>1473</v>
      </c>
      <c r="K5" s="172" t="s">
        <v>1577</v>
      </c>
      <c r="L5" s="23">
        <v>11</v>
      </c>
      <c r="M5" s="23">
        <v>395</v>
      </c>
      <c r="N5" s="23" t="s">
        <v>1453</v>
      </c>
      <c r="O5" s="172" t="s">
        <v>1466</v>
      </c>
      <c r="P5" s="23" t="s">
        <v>1455</v>
      </c>
      <c r="Q5" s="23" t="s">
        <v>1454</v>
      </c>
      <c r="R5" s="23" t="s">
        <v>1457</v>
      </c>
      <c r="S5" s="23" t="s">
        <v>1458</v>
      </c>
      <c r="T5" s="23"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23" t="s">
        <v>1455</v>
      </c>
    </row>
    <row r="7" spans="1:20" s="20" customFormat="1" ht="19.5" customHeight="1" x14ac:dyDescent="0.25">
      <c r="A7" s="169"/>
      <c r="C7" s="21"/>
      <c r="D7" s="23"/>
      <c r="E7" s="23"/>
      <c r="F7" s="21"/>
      <c r="G7" s="172" t="s">
        <v>1476</v>
      </c>
      <c r="H7" s="23" t="s">
        <v>1335</v>
      </c>
      <c r="I7" s="23" t="s">
        <v>186</v>
      </c>
      <c r="J7" s="172" t="s">
        <v>1477</v>
      </c>
      <c r="O7" s="172" t="s">
        <v>1467</v>
      </c>
      <c r="T7" s="23" t="s">
        <v>1455</v>
      </c>
    </row>
    <row r="8" spans="1:20" s="20" customFormat="1" ht="19.5" customHeight="1" x14ac:dyDescent="0.25">
      <c r="A8" s="169"/>
      <c r="C8" s="21"/>
      <c r="D8" s="23"/>
      <c r="E8" s="23"/>
      <c r="F8" s="21"/>
      <c r="G8" s="172" t="s">
        <v>1478</v>
      </c>
      <c r="H8" s="23" t="s">
        <v>1339</v>
      </c>
      <c r="I8" s="23" t="s">
        <v>878</v>
      </c>
      <c r="J8" s="172" t="s">
        <v>1479</v>
      </c>
      <c r="O8" s="172" t="s">
        <v>1465</v>
      </c>
      <c r="T8" s="23" t="s">
        <v>1455</v>
      </c>
    </row>
    <row r="9" spans="1:20" s="20" customFormat="1" ht="19.5" customHeight="1" x14ac:dyDescent="0.25">
      <c r="A9" s="169"/>
      <c r="C9" s="21"/>
      <c r="D9" s="23"/>
      <c r="E9" s="23"/>
      <c r="F9" s="21"/>
      <c r="G9" s="172" t="s">
        <v>1462</v>
      </c>
      <c r="H9" s="23" t="s">
        <v>150</v>
      </c>
      <c r="I9" s="23" t="s">
        <v>195</v>
      </c>
      <c r="J9" s="172" t="s">
        <v>1480</v>
      </c>
      <c r="O9" s="172" t="s">
        <v>1469</v>
      </c>
      <c r="T9" s="23" t="s">
        <v>1455</v>
      </c>
    </row>
    <row r="10" spans="1:20" s="20" customFormat="1" ht="19.5" customHeight="1" x14ac:dyDescent="0.25">
      <c r="A10" s="169"/>
      <c r="C10" s="21"/>
      <c r="D10" s="23"/>
      <c r="E10" s="23"/>
      <c r="F10" s="21"/>
      <c r="G10" s="172" t="s">
        <v>1464</v>
      </c>
      <c r="H10" s="23" t="s">
        <v>150</v>
      </c>
      <c r="I10" s="23" t="s">
        <v>195</v>
      </c>
      <c r="J10" s="172" t="s">
        <v>1480</v>
      </c>
      <c r="O10" s="172" t="s">
        <v>1481</v>
      </c>
      <c r="T10" s="23" t="s">
        <v>1455</v>
      </c>
    </row>
    <row r="11" spans="1:20" s="20" customFormat="1" ht="19.5" customHeight="1" x14ac:dyDescent="0.25">
      <c r="A11" s="169"/>
      <c r="C11" s="21"/>
      <c r="D11" s="23"/>
      <c r="E11" s="23"/>
      <c r="F11" s="21"/>
      <c r="G11" s="172" t="s">
        <v>1446</v>
      </c>
      <c r="H11" s="23" t="s">
        <v>150</v>
      </c>
      <c r="I11" s="23" t="s">
        <v>195</v>
      </c>
      <c r="J11" s="172" t="s">
        <v>1480</v>
      </c>
      <c r="O11" s="172" t="s">
        <v>1468</v>
      </c>
      <c r="T11" s="23" t="s">
        <v>1455</v>
      </c>
    </row>
    <row r="12" spans="1:20" s="20" customFormat="1" ht="19.5" customHeight="1" x14ac:dyDescent="0.25">
      <c r="A12" s="169"/>
      <c r="C12" s="21"/>
      <c r="D12" s="23"/>
      <c r="E12" s="23"/>
      <c r="F12" s="21"/>
      <c r="G12" s="172" t="s">
        <v>1447</v>
      </c>
      <c r="H12" s="23" t="s">
        <v>150</v>
      </c>
      <c r="I12" s="23" t="s">
        <v>195</v>
      </c>
      <c r="J12" s="172" t="s">
        <v>1480</v>
      </c>
      <c r="O12" s="172" t="s">
        <v>1482</v>
      </c>
      <c r="T12" s="23" t="s">
        <v>1455</v>
      </c>
    </row>
    <row r="13" spans="1:20" s="20" customFormat="1" ht="19.5" customHeight="1" x14ac:dyDescent="0.25">
      <c r="A13" s="169"/>
      <c r="C13" s="21"/>
      <c r="D13" s="23"/>
      <c r="E13" s="23"/>
      <c r="F13" s="21"/>
      <c r="G13" s="172" t="s">
        <v>1448</v>
      </c>
      <c r="H13" s="23" t="s">
        <v>150</v>
      </c>
      <c r="I13" s="23" t="s">
        <v>195</v>
      </c>
      <c r="J13" s="172" t="s">
        <v>1480</v>
      </c>
      <c r="O13" s="172" t="s">
        <v>1483</v>
      </c>
      <c r="T13" s="23" t="s">
        <v>1455</v>
      </c>
    </row>
    <row r="14" spans="1:20" s="20" customFormat="1" ht="19.5" customHeight="1" x14ac:dyDescent="0.25">
      <c r="A14" s="169"/>
      <c r="C14" s="21"/>
      <c r="D14" s="23"/>
      <c r="E14" s="23"/>
      <c r="F14" s="21"/>
      <c r="G14" s="172" t="s">
        <v>1449</v>
      </c>
      <c r="H14" s="23" t="s">
        <v>150</v>
      </c>
      <c r="I14" s="23" t="s">
        <v>195</v>
      </c>
      <c r="J14" s="172" t="s">
        <v>1480</v>
      </c>
      <c r="O14" s="172" t="s">
        <v>1484</v>
      </c>
      <c r="T14" s="23" t="s">
        <v>1455</v>
      </c>
    </row>
    <row r="15" spans="1:20" s="20" customFormat="1" ht="19.5" customHeight="1" x14ac:dyDescent="0.25">
      <c r="A15" s="169"/>
      <c r="C15" s="21"/>
      <c r="D15" s="23"/>
      <c r="E15" s="23"/>
      <c r="F15" s="21"/>
      <c r="G15" s="172" t="s">
        <v>1450</v>
      </c>
      <c r="H15" s="23" t="s">
        <v>150</v>
      </c>
      <c r="I15" s="23" t="s">
        <v>195</v>
      </c>
      <c r="J15" s="172" t="s">
        <v>1480</v>
      </c>
      <c r="O15" s="172" t="s">
        <v>1485</v>
      </c>
      <c r="T15" s="23" t="s">
        <v>1455</v>
      </c>
    </row>
    <row r="16" spans="1:20" s="20" customFormat="1" ht="19.5" customHeight="1" x14ac:dyDescent="0.25">
      <c r="A16" s="169"/>
      <c r="C16" s="21"/>
      <c r="D16" s="23"/>
      <c r="E16" s="23"/>
      <c r="F16" s="21"/>
      <c r="G16" s="172" t="s">
        <v>1451</v>
      </c>
      <c r="H16" s="23" t="s">
        <v>150</v>
      </c>
      <c r="I16" s="23" t="s">
        <v>195</v>
      </c>
      <c r="J16" s="172" t="s">
        <v>1480</v>
      </c>
      <c r="O16" s="172" t="s">
        <v>1486</v>
      </c>
      <c r="T16" s="23" t="s">
        <v>1455</v>
      </c>
    </row>
    <row r="17" spans="1:20" s="20" customFormat="1" ht="19.5" customHeight="1" x14ac:dyDescent="0.25">
      <c r="A17" s="169"/>
      <c r="C17" s="21"/>
      <c r="D17" s="143"/>
      <c r="E17" s="144"/>
      <c r="F17" s="21"/>
      <c r="G17" s="172" t="s">
        <v>1487</v>
      </c>
      <c r="H17" s="23" t="s">
        <v>1338</v>
      </c>
      <c r="I17" s="23" t="s">
        <v>115</v>
      </c>
      <c r="J17" s="172" t="s">
        <v>1488</v>
      </c>
      <c r="O17" s="172" t="s">
        <v>1470</v>
      </c>
      <c r="T17" s="23" t="s">
        <v>1455</v>
      </c>
    </row>
    <row r="18" spans="1:20" s="20" customFormat="1" ht="19.5" customHeight="1" x14ac:dyDescent="0.25">
      <c r="A18" s="169"/>
      <c r="C18" s="21"/>
      <c r="D18" s="143"/>
      <c r="E18" s="144"/>
      <c r="F18" s="21"/>
      <c r="G18" s="172" t="s">
        <v>1489</v>
      </c>
      <c r="H18" s="23" t="s">
        <v>150</v>
      </c>
      <c r="I18" s="23" t="s">
        <v>200</v>
      </c>
      <c r="J18" s="172" t="s">
        <v>1353</v>
      </c>
      <c r="O18" s="172" t="s">
        <v>1471</v>
      </c>
      <c r="T18" s="23" t="s">
        <v>1455</v>
      </c>
    </row>
    <row r="19" spans="1:20" s="20" customFormat="1" ht="19.5" customHeight="1" x14ac:dyDescent="0.25">
      <c r="A19" s="169"/>
      <c r="C19" s="21"/>
      <c r="D19" s="143"/>
      <c r="E19" s="144"/>
      <c r="F19" s="21"/>
      <c r="G19" s="172" t="s">
        <v>1452</v>
      </c>
      <c r="H19" s="23" t="s">
        <v>1339</v>
      </c>
      <c r="I19" s="23" t="s">
        <v>206</v>
      </c>
      <c r="J19" s="172" t="s">
        <v>1490</v>
      </c>
      <c r="O19" s="172" t="s">
        <v>1472</v>
      </c>
      <c r="T19" s="23" t="s">
        <v>1455</v>
      </c>
    </row>
    <row r="20" spans="1:20" s="20" customFormat="1" ht="19.5" customHeight="1" x14ac:dyDescent="0.25">
      <c r="A20" s="169"/>
      <c r="C20" s="21"/>
      <c r="D20" s="143"/>
      <c r="E20" s="144"/>
      <c r="F20" s="21"/>
      <c r="G20" s="172" t="s">
        <v>1491</v>
      </c>
      <c r="H20" s="23" t="s">
        <v>1339</v>
      </c>
      <c r="I20" s="23" t="s">
        <v>790</v>
      </c>
      <c r="J20" s="172" t="s">
        <v>1669</v>
      </c>
      <c r="O20" s="172" t="s">
        <v>1493</v>
      </c>
      <c r="T20" s="23" t="s">
        <v>1455</v>
      </c>
    </row>
    <row r="21" spans="1:20" s="20" customFormat="1" ht="19.5" customHeight="1" x14ac:dyDescent="0.25">
      <c r="A21" s="169"/>
      <c r="C21" s="21"/>
      <c r="D21" s="143"/>
      <c r="E21" s="144"/>
      <c r="F21" s="21"/>
      <c r="G21" s="172" t="s">
        <v>1463</v>
      </c>
      <c r="H21" s="23" t="s">
        <v>1340</v>
      </c>
      <c r="I21" s="23" t="s">
        <v>215</v>
      </c>
      <c r="J21" s="172" t="s">
        <v>1347</v>
      </c>
      <c r="O21" s="172" t="s">
        <v>1495</v>
      </c>
      <c r="T21" s="23" t="s">
        <v>1455</v>
      </c>
    </row>
    <row r="22" spans="1:20" s="20" customFormat="1" ht="19.5" customHeight="1" x14ac:dyDescent="0.25">
      <c r="A22" s="40"/>
      <c r="C22" s="21"/>
      <c r="D22" s="143"/>
      <c r="E22" s="144"/>
      <c r="F22" s="21"/>
      <c r="G22" s="172" t="s">
        <v>1496</v>
      </c>
      <c r="H22" s="23" t="s">
        <v>150</v>
      </c>
      <c r="I22" s="23" t="s">
        <v>195</v>
      </c>
      <c r="J22" s="172" t="s">
        <v>1480</v>
      </c>
      <c r="O22" s="172" t="s">
        <v>1498</v>
      </c>
      <c r="T22" s="23" t="s">
        <v>1455</v>
      </c>
    </row>
    <row r="23" spans="1:20" s="20" customFormat="1" ht="19.5" customHeight="1" x14ac:dyDescent="0.25">
      <c r="A23" s="40"/>
      <c r="C23" s="21"/>
      <c r="D23" s="143"/>
      <c r="E23" s="144"/>
      <c r="F23" s="21"/>
      <c r="G23" s="172" t="s">
        <v>1499</v>
      </c>
      <c r="H23" s="23" t="s">
        <v>1339</v>
      </c>
      <c r="I23" s="23" t="s">
        <v>386</v>
      </c>
      <c r="J23" s="172" t="s">
        <v>1500</v>
      </c>
      <c r="O23" s="172" t="s">
        <v>1578</v>
      </c>
      <c r="T23" s="23" t="s">
        <v>1455</v>
      </c>
    </row>
    <row r="24" spans="1:20" s="20" customFormat="1" ht="19.5" customHeight="1" x14ac:dyDescent="0.25">
      <c r="A24" s="40"/>
      <c r="C24" s="21"/>
      <c r="D24" s="143"/>
      <c r="E24" s="144"/>
      <c r="F24" s="21"/>
      <c r="G24" s="172" t="s">
        <v>1501</v>
      </c>
      <c r="H24" s="23" t="s">
        <v>1339</v>
      </c>
      <c r="I24" s="23" t="s">
        <v>790</v>
      </c>
      <c r="J24" s="172" t="s">
        <v>1669</v>
      </c>
      <c r="O24" s="172" t="s">
        <v>1579</v>
      </c>
      <c r="T24" s="23" t="s">
        <v>1455</v>
      </c>
    </row>
    <row r="25" spans="1:20" s="20" customFormat="1" ht="19.5" customHeight="1" x14ac:dyDescent="0.25">
      <c r="A25" s="40"/>
      <c r="C25" s="21"/>
      <c r="D25" s="143"/>
      <c r="E25" s="144"/>
      <c r="F25" s="21"/>
      <c r="G25" s="172" t="s">
        <v>1528</v>
      </c>
      <c r="H25" s="23" t="s">
        <v>1339</v>
      </c>
      <c r="I25" s="23" t="s">
        <v>838</v>
      </c>
      <c r="J25" s="172" t="s">
        <v>1672</v>
      </c>
      <c r="O25" s="172" t="s">
        <v>1580</v>
      </c>
      <c r="T25" s="23" t="s">
        <v>1455</v>
      </c>
    </row>
    <row r="26" spans="1:20" s="20" customFormat="1" ht="19.5" customHeight="1" x14ac:dyDescent="0.25">
      <c r="A26" s="40"/>
      <c r="C26" s="21"/>
      <c r="D26" s="143"/>
      <c r="E26" s="144"/>
      <c r="F26" s="21"/>
      <c r="G26" s="172" t="s">
        <v>1529</v>
      </c>
      <c r="H26" s="23" t="s">
        <v>1339</v>
      </c>
      <c r="I26" s="23" t="s">
        <v>838</v>
      </c>
      <c r="J26" s="172" t="s">
        <v>1672</v>
      </c>
      <c r="O26" s="172" t="s">
        <v>1581</v>
      </c>
      <c r="T26" s="23" t="s">
        <v>1455</v>
      </c>
    </row>
    <row r="27" spans="1:20" s="20" customFormat="1" ht="19.5" customHeight="1" x14ac:dyDescent="0.25">
      <c r="A27" s="40"/>
      <c r="C27" s="21"/>
      <c r="D27" s="143"/>
      <c r="E27" s="144"/>
      <c r="F27" s="21"/>
      <c r="G27" s="172" t="s">
        <v>1530</v>
      </c>
      <c r="H27" s="23" t="s">
        <v>1339</v>
      </c>
      <c r="I27" s="23" t="s">
        <v>726</v>
      </c>
      <c r="J27" s="172" t="s">
        <v>1660</v>
      </c>
      <c r="O27" s="172" t="s">
        <v>1582</v>
      </c>
      <c r="T27" s="23" t="s">
        <v>1455</v>
      </c>
    </row>
    <row r="28" spans="1:20" s="20" customFormat="1" ht="19.5" customHeight="1" x14ac:dyDescent="0.25">
      <c r="A28" s="40"/>
      <c r="C28" s="21"/>
      <c r="D28" s="143"/>
      <c r="E28" s="144"/>
      <c r="F28" s="21"/>
      <c r="G28" s="172" t="s">
        <v>1531</v>
      </c>
      <c r="H28" s="23" t="s">
        <v>1339</v>
      </c>
      <c r="I28" s="23" t="s">
        <v>726</v>
      </c>
      <c r="J28" s="172" t="s">
        <v>1660</v>
      </c>
      <c r="O28" s="172" t="s">
        <v>1583</v>
      </c>
      <c r="T28" s="23" t="s">
        <v>1455</v>
      </c>
    </row>
    <row r="29" spans="1:20" s="20" customFormat="1" ht="19.5" customHeight="1" x14ac:dyDescent="0.25">
      <c r="A29" s="40"/>
      <c r="C29" s="21"/>
      <c r="D29" s="143"/>
      <c r="E29" s="144"/>
      <c r="F29" s="21"/>
      <c r="G29" s="172" t="s">
        <v>1532</v>
      </c>
      <c r="H29" s="23" t="s">
        <v>149</v>
      </c>
      <c r="I29" s="23" t="s">
        <v>124</v>
      </c>
      <c r="J29" s="172" t="s">
        <v>1609</v>
      </c>
      <c r="O29" s="172" t="s">
        <v>1584</v>
      </c>
      <c r="T29" s="23" t="s">
        <v>1455</v>
      </c>
    </row>
    <row r="30" spans="1:20" s="20" customFormat="1" ht="19.5" customHeight="1" x14ac:dyDescent="0.25">
      <c r="A30" s="40"/>
      <c r="C30" s="21"/>
      <c r="D30" s="143"/>
      <c r="E30" s="144"/>
      <c r="F30" s="21"/>
      <c r="G30" s="172" t="s">
        <v>1533</v>
      </c>
      <c r="H30" s="23" t="s">
        <v>1335</v>
      </c>
      <c r="I30" s="23" t="s">
        <v>190</v>
      </c>
      <c r="J30" s="172" t="s">
        <v>1626</v>
      </c>
      <c r="O30" s="172" t="s">
        <v>1585</v>
      </c>
      <c r="T30" s="23" t="s">
        <v>1455</v>
      </c>
    </row>
    <row r="31" spans="1:20" s="20" customFormat="1" ht="19.5" customHeight="1" x14ac:dyDescent="0.25">
      <c r="A31" s="40"/>
      <c r="C31" s="21"/>
      <c r="D31" s="143"/>
      <c r="E31" s="144"/>
      <c r="F31" s="21"/>
      <c r="G31" s="172" t="s">
        <v>1534</v>
      </c>
      <c r="H31" s="23" t="s">
        <v>1335</v>
      </c>
      <c r="I31" s="23" t="s">
        <v>190</v>
      </c>
      <c r="J31" s="23" t="s">
        <v>1626</v>
      </c>
      <c r="O31" s="172" t="s">
        <v>1586</v>
      </c>
      <c r="T31" s="23" t="s">
        <v>1455</v>
      </c>
    </row>
    <row r="32" spans="1:20" s="20" customFormat="1" ht="19.5" customHeight="1" x14ac:dyDescent="0.25">
      <c r="A32" s="40"/>
      <c r="C32" s="21"/>
      <c r="D32" s="143"/>
      <c r="E32" s="144"/>
      <c r="F32" s="21"/>
      <c r="G32" s="172" t="s">
        <v>1535</v>
      </c>
      <c r="H32" s="23" t="s">
        <v>1339</v>
      </c>
      <c r="I32" s="23" t="s">
        <v>386</v>
      </c>
      <c r="J32" s="23" t="s">
        <v>1500</v>
      </c>
      <c r="O32" s="172" t="s">
        <v>1587</v>
      </c>
      <c r="T32" s="23" t="s">
        <v>1455</v>
      </c>
    </row>
    <row r="33" spans="1:20" s="20" customFormat="1" ht="19.5" customHeight="1" x14ac:dyDescent="0.25">
      <c r="A33" s="40"/>
      <c r="C33" s="21"/>
      <c r="D33" s="143"/>
      <c r="E33" s="144"/>
      <c r="F33" s="21"/>
      <c r="G33" s="173" t="s">
        <v>1536</v>
      </c>
      <c r="H33" s="20" t="s">
        <v>1339</v>
      </c>
      <c r="I33" s="20" t="s">
        <v>386</v>
      </c>
      <c r="J33" s="20" t="s">
        <v>1500</v>
      </c>
      <c r="O33" s="172" t="s">
        <v>1588</v>
      </c>
      <c r="T33" s="23" t="s">
        <v>1455</v>
      </c>
    </row>
    <row r="34" spans="1:20" s="20" customFormat="1" ht="19.5" customHeight="1" x14ac:dyDescent="0.25">
      <c r="A34" s="40"/>
      <c r="C34" s="21"/>
      <c r="D34" s="143"/>
      <c r="E34" s="144"/>
      <c r="F34" s="21"/>
      <c r="G34" s="173" t="s">
        <v>1537</v>
      </c>
      <c r="H34" s="20" t="s">
        <v>1339</v>
      </c>
      <c r="I34" s="20" t="s">
        <v>386</v>
      </c>
      <c r="J34" s="20" t="s">
        <v>1500</v>
      </c>
      <c r="O34" s="172" t="s">
        <v>1589</v>
      </c>
      <c r="T34" s="23" t="s">
        <v>1455</v>
      </c>
    </row>
    <row r="35" spans="1:20" s="20" customFormat="1" ht="19.5" customHeight="1" x14ac:dyDescent="0.25">
      <c r="A35" s="40"/>
      <c r="C35" s="21"/>
      <c r="D35" s="143"/>
      <c r="E35" s="144"/>
      <c r="F35" s="21"/>
      <c r="G35" s="173" t="s">
        <v>1538</v>
      </c>
      <c r="H35" s="20" t="s">
        <v>1339</v>
      </c>
      <c r="I35" s="20" t="s">
        <v>686</v>
      </c>
      <c r="J35" s="20" t="s">
        <v>1651</v>
      </c>
      <c r="O35" s="173" t="s">
        <v>1590</v>
      </c>
      <c r="T35" s="176" t="s">
        <v>1455</v>
      </c>
    </row>
    <row r="36" spans="1:20" s="20" customFormat="1" ht="19.5" customHeight="1" x14ac:dyDescent="0.25">
      <c r="A36" s="40"/>
      <c r="C36" s="21"/>
      <c r="D36" s="143"/>
      <c r="E36" s="144"/>
      <c r="F36" s="21"/>
      <c r="G36" s="173" t="s">
        <v>1539</v>
      </c>
      <c r="H36" s="20" t="s">
        <v>1339</v>
      </c>
      <c r="I36" s="20" t="s">
        <v>726</v>
      </c>
      <c r="J36" s="20" t="s">
        <v>1660</v>
      </c>
      <c r="O36" s="173" t="s">
        <v>1591</v>
      </c>
      <c r="T36" s="176" t="s">
        <v>1455</v>
      </c>
    </row>
    <row r="37" spans="1:20" s="20" customFormat="1" ht="19.5" customHeight="1" x14ac:dyDescent="0.25">
      <c r="A37" s="40"/>
      <c r="C37" s="21"/>
      <c r="D37" s="143"/>
      <c r="E37" s="144"/>
      <c r="F37" s="21"/>
      <c r="G37" s="173" t="s">
        <v>1540</v>
      </c>
      <c r="H37" s="20" t="s">
        <v>1339</v>
      </c>
      <c r="I37" s="20" t="s">
        <v>726</v>
      </c>
      <c r="J37" s="20" t="s">
        <v>1660</v>
      </c>
      <c r="O37" s="173" t="s">
        <v>1592</v>
      </c>
      <c r="T37" s="176" t="s">
        <v>1455</v>
      </c>
    </row>
    <row r="38" spans="1:20" s="20" customFormat="1" ht="19.5" customHeight="1" x14ac:dyDescent="0.25">
      <c r="A38" s="40"/>
      <c r="C38" s="21"/>
      <c r="D38" s="143"/>
      <c r="E38" s="144"/>
      <c r="F38" s="21"/>
      <c r="G38" s="173" t="s">
        <v>1541</v>
      </c>
      <c r="H38" s="20" t="s">
        <v>1339</v>
      </c>
      <c r="I38" s="20" t="s">
        <v>758</v>
      </c>
      <c r="J38" s="20" t="s">
        <v>1665</v>
      </c>
      <c r="O38" s="173" t="s">
        <v>1593</v>
      </c>
      <c r="T38" s="176" t="s">
        <v>1455</v>
      </c>
    </row>
    <row r="39" spans="1:20" s="20" customFormat="1" ht="19.5" customHeight="1" x14ac:dyDescent="0.25">
      <c r="A39" s="40"/>
      <c r="C39" s="21"/>
      <c r="D39" s="143"/>
      <c r="E39" s="144"/>
      <c r="F39" s="21"/>
      <c r="G39" s="173" t="s">
        <v>1542</v>
      </c>
      <c r="H39" s="20" t="s">
        <v>1339</v>
      </c>
      <c r="I39" s="20" t="s">
        <v>782</v>
      </c>
      <c r="J39" s="20" t="s">
        <v>1668</v>
      </c>
      <c r="O39" s="173"/>
      <c r="T39" s="176" t="s">
        <v>1455</v>
      </c>
    </row>
    <row r="40" spans="1:20" s="20" customFormat="1" ht="19.5" customHeight="1" x14ac:dyDescent="0.25">
      <c r="A40" s="40"/>
      <c r="C40" s="21"/>
      <c r="D40" s="143"/>
      <c r="E40" s="144"/>
      <c r="F40" s="21"/>
      <c r="G40" s="173" t="s">
        <v>1543</v>
      </c>
      <c r="H40" s="20" t="s">
        <v>1339</v>
      </c>
      <c r="I40" s="20" t="s">
        <v>386</v>
      </c>
      <c r="J40" s="20" t="s">
        <v>1500</v>
      </c>
      <c r="O40" s="173"/>
      <c r="T40" s="176" t="s">
        <v>1455</v>
      </c>
    </row>
    <row r="41" spans="1:20" s="20" customFormat="1" ht="19.5" customHeight="1" x14ac:dyDescent="0.25">
      <c r="A41" s="40"/>
      <c r="C41" s="21"/>
      <c r="D41" s="143"/>
      <c r="E41" s="144"/>
      <c r="F41" s="21"/>
      <c r="G41" s="173" t="s">
        <v>1544</v>
      </c>
      <c r="H41" s="20" t="s">
        <v>1339</v>
      </c>
      <c r="I41" s="20" t="s">
        <v>774</v>
      </c>
      <c r="J41" s="20" t="s">
        <v>1667</v>
      </c>
      <c r="O41" s="173"/>
      <c r="T41" s="176" t="s">
        <v>1455</v>
      </c>
    </row>
    <row r="42" spans="1:20" s="20" customFormat="1" ht="19.5" customHeight="1" x14ac:dyDescent="0.25">
      <c r="A42" s="40"/>
      <c r="C42" s="21"/>
      <c r="D42" s="143"/>
      <c r="E42" s="144"/>
      <c r="F42" s="21"/>
      <c r="G42" s="173" t="s">
        <v>1545</v>
      </c>
      <c r="H42" s="20" t="s">
        <v>1339</v>
      </c>
      <c r="I42" s="20" t="s">
        <v>386</v>
      </c>
      <c r="J42" s="20" t="s">
        <v>1500</v>
      </c>
      <c r="O42" s="173"/>
      <c r="T42" s="176" t="s">
        <v>1455</v>
      </c>
    </row>
    <row r="43" spans="1:20" s="20" customFormat="1" ht="19.5" customHeight="1" x14ac:dyDescent="0.25">
      <c r="A43" s="40"/>
      <c r="C43" s="21"/>
      <c r="D43" s="143"/>
      <c r="E43" s="144"/>
      <c r="F43" s="21"/>
      <c r="G43" s="173" t="s">
        <v>1546</v>
      </c>
      <c r="H43" s="20" t="s">
        <v>1335</v>
      </c>
      <c r="I43" s="20" t="s">
        <v>190</v>
      </c>
      <c r="J43" s="20" t="s">
        <v>1626</v>
      </c>
      <c r="O43" s="173"/>
      <c r="T43" s="176" t="s">
        <v>1455</v>
      </c>
    </row>
    <row r="44" spans="1:20" s="20" customFormat="1" ht="19.5" customHeight="1" x14ac:dyDescent="0.25">
      <c r="A44" s="40"/>
      <c r="C44" s="21"/>
      <c r="D44" s="143"/>
      <c r="E44" s="144"/>
      <c r="F44" s="21"/>
      <c r="G44" s="173" t="s">
        <v>1547</v>
      </c>
      <c r="H44" s="20" t="s">
        <v>1335</v>
      </c>
      <c r="I44" s="20" t="s">
        <v>190</v>
      </c>
      <c r="J44" s="20" t="s">
        <v>1626</v>
      </c>
      <c r="O44" s="173"/>
      <c r="T44" s="176" t="s">
        <v>1455</v>
      </c>
    </row>
    <row r="45" spans="1:20" s="20" customFormat="1" ht="19.5" customHeight="1" x14ac:dyDescent="0.25">
      <c r="A45" s="40"/>
      <c r="C45" s="21"/>
      <c r="D45" s="143"/>
      <c r="E45" s="144"/>
      <c r="F45" s="21"/>
      <c r="G45" s="173" t="s">
        <v>1548</v>
      </c>
      <c r="H45" s="20" t="s">
        <v>1335</v>
      </c>
      <c r="I45" s="20" t="s">
        <v>190</v>
      </c>
      <c r="J45" s="20" t="s">
        <v>1626</v>
      </c>
      <c r="O45" s="173"/>
      <c r="T45" s="176" t="s">
        <v>1455</v>
      </c>
    </row>
    <row r="46" spans="1:20" s="20" customFormat="1" ht="19.5" customHeight="1" x14ac:dyDescent="0.25">
      <c r="A46" s="40"/>
      <c r="C46" s="21"/>
      <c r="D46" s="143"/>
      <c r="E46" s="144"/>
      <c r="F46" s="21"/>
      <c r="G46" s="173" t="s">
        <v>1549</v>
      </c>
      <c r="H46" s="20" t="s">
        <v>1335</v>
      </c>
      <c r="I46" s="20" t="s">
        <v>190</v>
      </c>
      <c r="J46" s="20" t="s">
        <v>1626</v>
      </c>
      <c r="O46" s="173"/>
      <c r="T46" s="176" t="s">
        <v>1455</v>
      </c>
    </row>
    <row r="47" spans="1:20" s="20" customFormat="1" ht="19.5" customHeight="1" x14ac:dyDescent="0.25">
      <c r="A47" s="40"/>
      <c r="C47" s="21"/>
      <c r="D47" s="143"/>
      <c r="E47" s="144"/>
      <c r="F47" s="21"/>
      <c r="G47" s="173" t="s">
        <v>1550</v>
      </c>
      <c r="H47" s="20" t="s">
        <v>1335</v>
      </c>
      <c r="I47" s="20" t="s">
        <v>190</v>
      </c>
      <c r="J47" s="20" t="s">
        <v>1626</v>
      </c>
      <c r="O47" s="173"/>
      <c r="T47" s="176" t="s">
        <v>1455</v>
      </c>
    </row>
    <row r="48" spans="1:20" s="20" customFormat="1" ht="19.5" customHeight="1" x14ac:dyDescent="0.25">
      <c r="A48" s="40"/>
      <c r="C48" s="21"/>
      <c r="D48" s="143"/>
      <c r="E48" s="144"/>
      <c r="F48" s="21"/>
      <c r="G48" s="173" t="s">
        <v>1551</v>
      </c>
      <c r="H48" s="20" t="s">
        <v>1335</v>
      </c>
      <c r="I48" s="20" t="s">
        <v>190</v>
      </c>
      <c r="J48" s="20" t="s">
        <v>1626</v>
      </c>
      <c r="O48" s="173"/>
      <c r="T48" s="176" t="s">
        <v>1455</v>
      </c>
    </row>
    <row r="49" spans="1:20" s="20" customFormat="1" ht="19.5" customHeight="1" x14ac:dyDescent="0.25">
      <c r="A49" s="40"/>
      <c r="C49" s="21"/>
      <c r="D49" s="143"/>
      <c r="E49" s="144"/>
      <c r="F49" s="21"/>
      <c r="G49" s="173" t="s">
        <v>1552</v>
      </c>
      <c r="H49" s="20" t="s">
        <v>1335</v>
      </c>
      <c r="I49" s="20" t="s">
        <v>190</v>
      </c>
      <c r="J49" s="20" t="s">
        <v>1626</v>
      </c>
      <c r="O49" s="173"/>
      <c r="T49" s="176" t="s">
        <v>1455</v>
      </c>
    </row>
    <row r="50" spans="1:20" s="20" customFormat="1" ht="19.5" customHeight="1" x14ac:dyDescent="0.25">
      <c r="A50" s="40"/>
      <c r="C50" s="21"/>
      <c r="D50" s="143"/>
      <c r="E50" s="144"/>
      <c r="F50" s="21"/>
      <c r="G50" s="173" t="s">
        <v>1553</v>
      </c>
      <c r="H50" s="20" t="s">
        <v>1335</v>
      </c>
      <c r="I50" s="20" t="s">
        <v>190</v>
      </c>
      <c r="J50" s="20" t="s">
        <v>1626</v>
      </c>
      <c r="O50" s="173"/>
      <c r="T50" s="176" t="s">
        <v>1455</v>
      </c>
    </row>
    <row r="51" spans="1:20" s="20" customFormat="1" ht="19.5" customHeight="1" x14ac:dyDescent="0.25">
      <c r="A51" s="40"/>
      <c r="C51" s="21"/>
      <c r="D51" s="143"/>
      <c r="E51" s="144"/>
      <c r="F51" s="21"/>
      <c r="G51" s="173" t="s">
        <v>1554</v>
      </c>
      <c r="H51" s="20" t="s">
        <v>1335</v>
      </c>
      <c r="I51" s="20" t="s">
        <v>190</v>
      </c>
      <c r="J51" s="20" t="s">
        <v>1626</v>
      </c>
      <c r="O51" s="173"/>
      <c r="T51" s="176" t="s">
        <v>1455</v>
      </c>
    </row>
    <row r="52" spans="1:20" s="20" customFormat="1" ht="19.5" customHeight="1" x14ac:dyDescent="0.25">
      <c r="A52" s="40"/>
      <c r="C52" s="21"/>
      <c r="D52" s="143"/>
      <c r="E52" s="144"/>
      <c r="F52" s="21"/>
      <c r="G52" s="173" t="s">
        <v>1555</v>
      </c>
      <c r="H52" s="20" t="s">
        <v>1335</v>
      </c>
      <c r="I52" s="20" t="s">
        <v>190</v>
      </c>
      <c r="J52" s="20" t="s">
        <v>1626</v>
      </c>
      <c r="O52" s="173"/>
      <c r="T52" s="176" t="s">
        <v>1455</v>
      </c>
    </row>
    <row r="53" spans="1:20" s="20" customFormat="1" ht="19.5" customHeight="1" x14ac:dyDescent="0.25">
      <c r="A53" s="40"/>
      <c r="C53" s="21"/>
      <c r="D53" s="143"/>
      <c r="E53" s="144"/>
      <c r="F53" s="21"/>
      <c r="G53" s="20" t="s">
        <v>1556</v>
      </c>
      <c r="H53" s="20" t="s">
        <v>1335</v>
      </c>
      <c r="I53" s="20" t="s">
        <v>190</v>
      </c>
      <c r="J53" s="20" t="s">
        <v>1626</v>
      </c>
      <c r="O53" s="173"/>
      <c r="T53" s="176" t="s">
        <v>1455</v>
      </c>
    </row>
    <row r="54" spans="1:20" s="20" customFormat="1" ht="19.5" customHeight="1" x14ac:dyDescent="0.25">
      <c r="A54" s="40"/>
      <c r="C54" s="21"/>
      <c r="D54" s="143"/>
      <c r="E54" s="144"/>
      <c r="F54" s="21"/>
      <c r="G54" s="20" t="s">
        <v>1557</v>
      </c>
      <c r="H54" s="20" t="s">
        <v>1335</v>
      </c>
      <c r="I54" s="20" t="s">
        <v>190</v>
      </c>
      <c r="J54" s="20" t="s">
        <v>1626</v>
      </c>
      <c r="O54" s="173"/>
      <c r="T54" s="176" t="s">
        <v>1455</v>
      </c>
    </row>
    <row r="55" spans="1:20" s="20" customFormat="1" ht="19.5" customHeight="1" x14ac:dyDescent="0.25">
      <c r="A55" s="40"/>
      <c r="C55" s="21"/>
      <c r="D55" s="143"/>
      <c r="E55" s="144"/>
      <c r="F55" s="21"/>
      <c r="G55" s="20" t="s">
        <v>1558</v>
      </c>
      <c r="H55" s="20" t="s">
        <v>1335</v>
      </c>
      <c r="I55" s="20" t="s">
        <v>190</v>
      </c>
      <c r="J55" s="20" t="s">
        <v>1626</v>
      </c>
      <c r="O55" s="173"/>
      <c r="T55" s="176" t="s">
        <v>1455</v>
      </c>
    </row>
    <row r="56" spans="1:20" s="20" customFormat="1" ht="19.5" customHeight="1" x14ac:dyDescent="0.25">
      <c r="A56" s="40"/>
      <c r="C56" s="21"/>
      <c r="D56" s="143"/>
      <c r="E56" s="144"/>
      <c r="F56" s="21"/>
      <c r="G56" s="20" t="s">
        <v>1559</v>
      </c>
      <c r="H56" s="20" t="s">
        <v>1339</v>
      </c>
      <c r="I56" s="20" t="s">
        <v>207</v>
      </c>
      <c r="J56" s="20" t="s">
        <v>1611</v>
      </c>
      <c r="O56" s="173"/>
      <c r="T56" s="176" t="s">
        <v>1455</v>
      </c>
    </row>
    <row r="57" spans="1:20" s="20" customFormat="1" ht="19.5" customHeight="1" x14ac:dyDescent="0.25">
      <c r="A57" s="40"/>
      <c r="C57" s="21"/>
      <c r="D57" s="143"/>
      <c r="E57" s="144"/>
      <c r="F57" s="21"/>
      <c r="G57" s="20" t="s">
        <v>1560</v>
      </c>
      <c r="H57" s="20" t="s">
        <v>1339</v>
      </c>
      <c r="I57" s="20" t="s">
        <v>207</v>
      </c>
      <c r="J57" s="20" t="s">
        <v>1611</v>
      </c>
      <c r="O57" s="173"/>
      <c r="T57" s="176" t="s">
        <v>1455</v>
      </c>
    </row>
    <row r="58" spans="1:20" s="20" customFormat="1" ht="19.5" customHeight="1" x14ac:dyDescent="0.25">
      <c r="A58" s="40"/>
      <c r="C58" s="21"/>
      <c r="D58" s="143"/>
      <c r="E58" s="144"/>
      <c r="F58" s="21"/>
      <c r="G58" s="20" t="s">
        <v>1561</v>
      </c>
      <c r="H58" s="20" t="s">
        <v>1335</v>
      </c>
      <c r="I58" s="20" t="s">
        <v>186</v>
      </c>
      <c r="J58" s="20" t="s">
        <v>1477</v>
      </c>
      <c r="O58" s="173"/>
      <c r="T58" s="176" t="s">
        <v>1455</v>
      </c>
    </row>
    <row r="59" spans="1:20" s="20" customFormat="1" ht="19.5" customHeight="1" x14ac:dyDescent="0.25">
      <c r="A59" s="40"/>
      <c r="C59" s="21"/>
      <c r="D59" s="143"/>
      <c r="E59" s="144"/>
      <c r="F59" s="21"/>
      <c r="G59" s="20" t="s">
        <v>1562</v>
      </c>
      <c r="H59" s="20" t="s">
        <v>1339</v>
      </c>
      <c r="I59" s="20" t="s">
        <v>211</v>
      </c>
      <c r="J59" s="20" t="s">
        <v>1628</v>
      </c>
      <c r="O59" s="173"/>
      <c r="T59" s="176" t="s">
        <v>1455</v>
      </c>
    </row>
    <row r="60" spans="1:20" s="20" customFormat="1" ht="19.5" customHeight="1" x14ac:dyDescent="0.25">
      <c r="A60" s="40"/>
      <c r="C60" s="21"/>
      <c r="D60" s="143"/>
      <c r="E60" s="144"/>
      <c r="F60" s="21"/>
      <c r="G60" s="20" t="s">
        <v>1563</v>
      </c>
      <c r="H60" s="20" t="s">
        <v>150</v>
      </c>
      <c r="I60" s="20" t="s">
        <v>195</v>
      </c>
      <c r="J60" s="20" t="s">
        <v>1480</v>
      </c>
      <c r="O60" s="173"/>
      <c r="T60" s="176" t="s">
        <v>1455</v>
      </c>
    </row>
    <row r="61" spans="1:20" s="20" customFormat="1" ht="19.5" customHeight="1" x14ac:dyDescent="0.25">
      <c r="A61" s="40"/>
      <c r="C61" s="21"/>
      <c r="D61" s="143"/>
      <c r="E61" s="144"/>
      <c r="F61" s="21"/>
      <c r="G61" s="20" t="s">
        <v>1564</v>
      </c>
      <c r="H61" s="20" t="s">
        <v>150</v>
      </c>
      <c r="I61" s="20" t="s">
        <v>382</v>
      </c>
      <c r="J61" s="20" t="s">
        <v>1639</v>
      </c>
      <c r="O61" s="173"/>
      <c r="T61" s="176" t="s">
        <v>1455</v>
      </c>
    </row>
    <row r="62" spans="1:20" s="20" customFormat="1" ht="19.5" customHeight="1" x14ac:dyDescent="0.25">
      <c r="A62" s="40"/>
      <c r="C62" s="21"/>
      <c r="D62" s="143"/>
      <c r="E62" s="144"/>
      <c r="F62" s="21"/>
      <c r="G62" s="20" t="s">
        <v>1565</v>
      </c>
      <c r="H62" s="20" t="s">
        <v>150</v>
      </c>
      <c r="I62" s="20" t="s">
        <v>733</v>
      </c>
      <c r="J62" s="20" t="s">
        <v>1661</v>
      </c>
      <c r="O62" s="173"/>
      <c r="T62" s="176" t="s">
        <v>1455</v>
      </c>
    </row>
    <row r="63" spans="1:20" s="20" customFormat="1" ht="19.5" customHeight="1" x14ac:dyDescent="0.25">
      <c r="A63" s="40"/>
      <c r="C63" s="21"/>
      <c r="D63" s="143"/>
      <c r="E63" s="144"/>
      <c r="F63" s="21"/>
      <c r="G63" s="20" t="s">
        <v>1566</v>
      </c>
      <c r="H63" s="20" t="s">
        <v>1339</v>
      </c>
      <c r="I63" s="20" t="s">
        <v>670</v>
      </c>
      <c r="J63" s="20" t="s">
        <v>1473</v>
      </c>
      <c r="O63" s="173"/>
      <c r="T63" s="176" t="s">
        <v>1455</v>
      </c>
    </row>
    <row r="64" spans="1:20" s="20" customFormat="1" ht="19.5" customHeight="1" x14ac:dyDescent="0.25">
      <c r="A64" s="40"/>
      <c r="C64" s="21"/>
      <c r="D64" s="143"/>
      <c r="E64" s="144"/>
      <c r="F64" s="21"/>
      <c r="G64" s="20" t="s">
        <v>1567</v>
      </c>
      <c r="H64" s="20" t="s">
        <v>1339</v>
      </c>
      <c r="I64" s="20" t="s">
        <v>386</v>
      </c>
      <c r="J64" s="20" t="s">
        <v>1500</v>
      </c>
      <c r="O64" s="173"/>
      <c r="T64" s="176" t="s">
        <v>1455</v>
      </c>
    </row>
    <row r="65" spans="1:20" s="20" customFormat="1" ht="19.5" customHeight="1" x14ac:dyDescent="0.25">
      <c r="A65" s="40"/>
      <c r="C65" s="21"/>
      <c r="D65" s="143"/>
      <c r="E65" s="144"/>
      <c r="F65" s="21"/>
      <c r="G65" s="20" t="s">
        <v>1568</v>
      </c>
      <c r="H65" s="20" t="s">
        <v>1335</v>
      </c>
      <c r="I65" s="20" t="s">
        <v>191</v>
      </c>
      <c r="J65" s="20" t="s">
        <v>1629</v>
      </c>
      <c r="O65" s="173"/>
      <c r="T65" s="176" t="s">
        <v>1455</v>
      </c>
    </row>
    <row r="66" spans="1:20" s="20" customFormat="1" ht="19.5" customHeight="1" x14ac:dyDescent="0.25">
      <c r="A66" s="40"/>
      <c r="C66" s="21"/>
      <c r="D66" s="143"/>
      <c r="E66" s="144"/>
      <c r="F66" s="21"/>
      <c r="G66" s="20" t="s">
        <v>1569</v>
      </c>
      <c r="H66" s="20" t="s">
        <v>150</v>
      </c>
      <c r="I66" s="20" t="s">
        <v>199</v>
      </c>
      <c r="J66" s="20" t="s">
        <v>1621</v>
      </c>
      <c r="O66" s="173"/>
      <c r="T66" s="176" t="s">
        <v>1455</v>
      </c>
    </row>
    <row r="67" spans="1:20" s="20" customFormat="1" ht="19.5" customHeight="1" x14ac:dyDescent="0.25">
      <c r="A67" s="40"/>
      <c r="C67" s="21"/>
      <c r="D67" s="143"/>
      <c r="E67" s="144"/>
      <c r="F67" s="21"/>
      <c r="G67" s="20" t="s">
        <v>1570</v>
      </c>
      <c r="H67" s="20" t="s">
        <v>1335</v>
      </c>
      <c r="I67" s="20" t="s">
        <v>185</v>
      </c>
      <c r="J67" s="20" t="s">
        <v>1604</v>
      </c>
      <c r="O67" s="173"/>
      <c r="T67" s="176" t="s">
        <v>1455</v>
      </c>
    </row>
    <row r="68" spans="1:20" s="20" customFormat="1" ht="19.5" customHeight="1" x14ac:dyDescent="0.25">
      <c r="A68" s="40"/>
      <c r="C68" s="21"/>
      <c r="D68" s="143"/>
      <c r="E68" s="144"/>
      <c r="F68" s="21"/>
      <c r="G68" s="20" t="s">
        <v>1571</v>
      </c>
      <c r="H68" s="20" t="s">
        <v>1339</v>
      </c>
      <c r="I68" s="20" t="s">
        <v>205</v>
      </c>
      <c r="J68" s="20" t="s">
        <v>1603</v>
      </c>
      <c r="O68" s="173"/>
      <c r="T68" s="176" t="s">
        <v>1455</v>
      </c>
    </row>
    <row r="69" spans="1:20" s="20" customFormat="1" ht="19.5" customHeight="1" x14ac:dyDescent="0.25">
      <c r="A69" s="40"/>
      <c r="C69" s="21"/>
      <c r="D69" s="143"/>
      <c r="E69" s="144"/>
      <c r="F69" s="21"/>
      <c r="G69" s="20" t="s">
        <v>1572</v>
      </c>
      <c r="H69" s="20" t="s">
        <v>1339</v>
      </c>
      <c r="I69" s="20" t="s">
        <v>726</v>
      </c>
      <c r="J69" s="20" t="s">
        <v>1660</v>
      </c>
      <c r="O69" s="173"/>
      <c r="T69" s="176" t="s">
        <v>1455</v>
      </c>
    </row>
    <row r="70" spans="1:20" s="20" customFormat="1" ht="19.5" customHeight="1" x14ac:dyDescent="0.25">
      <c r="A70" s="40"/>
      <c r="C70" s="21"/>
      <c r="D70" s="143"/>
      <c r="E70" s="144"/>
      <c r="F70" s="21"/>
      <c r="G70" s="20" t="s">
        <v>1573</v>
      </c>
      <c r="H70" s="20" t="s">
        <v>1339</v>
      </c>
      <c r="I70" s="20" t="s">
        <v>726</v>
      </c>
      <c r="J70" s="20" t="s">
        <v>1660</v>
      </c>
      <c r="O70" s="173"/>
      <c r="T70" s="176" t="s">
        <v>1455</v>
      </c>
    </row>
    <row r="71" spans="1:20" s="20" customFormat="1" ht="19.5" customHeight="1" x14ac:dyDescent="0.25">
      <c r="A71" s="40"/>
      <c r="C71" s="21"/>
      <c r="D71" s="143"/>
      <c r="E71" s="144"/>
      <c r="F71" s="21"/>
      <c r="G71" s="20" t="s">
        <v>1574</v>
      </c>
      <c r="H71" s="20" t="s">
        <v>1339</v>
      </c>
      <c r="I71" s="20" t="s">
        <v>758</v>
      </c>
      <c r="J71" s="20" t="s">
        <v>1665</v>
      </c>
      <c r="O71" s="173"/>
      <c r="T71" s="176" t="s">
        <v>1455</v>
      </c>
    </row>
    <row r="72" spans="1:20" s="20" customFormat="1" ht="19.5" customHeight="1" x14ac:dyDescent="0.25">
      <c r="A72" s="40"/>
      <c r="C72" s="21"/>
      <c r="D72" s="143"/>
      <c r="E72" s="144"/>
      <c r="F72" s="21"/>
      <c r="G72" s="20" t="s">
        <v>1575</v>
      </c>
      <c r="H72" s="20" t="s">
        <v>1339</v>
      </c>
      <c r="I72" s="20" t="s">
        <v>726</v>
      </c>
      <c r="J72" s="20" t="s">
        <v>1660</v>
      </c>
      <c r="O72" s="173"/>
      <c r="T72" s="176" t="s">
        <v>1455</v>
      </c>
    </row>
    <row r="73" spans="1:20" s="20" customFormat="1" ht="19.5" customHeight="1" x14ac:dyDescent="0.25">
      <c r="A73" s="40"/>
      <c r="C73" s="21"/>
      <c r="D73" s="143"/>
      <c r="E73" s="144"/>
      <c r="F73" s="21"/>
      <c r="G73" s="20" t="s">
        <v>1576</v>
      </c>
      <c r="H73" s="20" t="s">
        <v>1339</v>
      </c>
      <c r="I73" s="20" t="s">
        <v>934</v>
      </c>
      <c r="J73" s="20" t="s">
        <v>1683</v>
      </c>
      <c r="O73" s="173"/>
      <c r="T73" s="176" t="s">
        <v>1455</v>
      </c>
    </row>
    <row r="74" spans="1:20" s="20" customFormat="1" ht="19.5" customHeight="1" x14ac:dyDescent="0.25">
      <c r="A74" s="40"/>
      <c r="C74" s="21"/>
      <c r="D74" s="143"/>
      <c r="E74" s="144"/>
      <c r="F74" s="21"/>
      <c r="O74" s="173"/>
      <c r="T74" s="176"/>
    </row>
    <row r="75" spans="1:20" s="20" customFormat="1" ht="19.5" customHeight="1" x14ac:dyDescent="0.25">
      <c r="A75" s="40"/>
      <c r="C75" s="21"/>
      <c r="D75" s="143"/>
      <c r="E75" s="144"/>
      <c r="F75" s="21"/>
      <c r="O75" s="173"/>
      <c r="T75" s="176"/>
    </row>
    <row r="76" spans="1:20" s="20" customFormat="1" ht="19.5" customHeight="1" x14ac:dyDescent="0.25">
      <c r="A76" s="40"/>
      <c r="C76" s="21"/>
      <c r="D76" s="143"/>
      <c r="E76" s="144"/>
      <c r="F76" s="21"/>
      <c r="O76" s="173"/>
      <c r="T76" s="176"/>
    </row>
    <row r="77" spans="1:20" s="20" customFormat="1" ht="19.5" customHeight="1" x14ac:dyDescent="0.25">
      <c r="A77" s="40"/>
      <c r="C77" s="21"/>
      <c r="D77" s="143"/>
      <c r="E77" s="144"/>
      <c r="F77" s="21"/>
      <c r="O77" s="173"/>
      <c r="T77" s="176"/>
    </row>
    <row r="78" spans="1:20" s="20" customFormat="1" ht="19.5" customHeight="1" x14ac:dyDescent="0.25">
      <c r="A78" s="40"/>
      <c r="C78" s="21"/>
      <c r="D78" s="143"/>
      <c r="E78" s="144"/>
      <c r="F78" s="21"/>
      <c r="O78" s="173"/>
      <c r="T78" s="176"/>
    </row>
    <row r="79" spans="1:20" s="20" customFormat="1" ht="19.5" customHeight="1" x14ac:dyDescent="0.25">
      <c r="A79" s="40"/>
      <c r="C79" s="21"/>
      <c r="D79" s="143"/>
      <c r="E79" s="144"/>
      <c r="F79" s="21"/>
      <c r="O79" s="173"/>
      <c r="T79" s="176"/>
    </row>
    <row r="80" spans="1:20" s="20" customFormat="1" ht="19.5" customHeight="1" x14ac:dyDescent="0.25">
      <c r="A80" s="40"/>
      <c r="C80" s="21"/>
      <c r="D80" s="143"/>
      <c r="E80" s="144"/>
      <c r="F80" s="21"/>
      <c r="O80" s="173"/>
      <c r="T80" s="176"/>
    </row>
    <row r="81" spans="1:20" s="20" customFormat="1" ht="19.5" customHeight="1" x14ac:dyDescent="0.25">
      <c r="A81" s="40"/>
      <c r="C81" s="21"/>
      <c r="D81" s="143"/>
      <c r="E81" s="144"/>
      <c r="F81" s="21"/>
      <c r="O81" s="173"/>
      <c r="T81" s="176"/>
    </row>
    <row r="82" spans="1:20" s="20" customFormat="1" ht="19.5" customHeight="1" x14ac:dyDescent="0.25">
      <c r="A82" s="40"/>
      <c r="C82" s="21"/>
      <c r="D82" s="143"/>
      <c r="E82" s="144"/>
      <c r="F82" s="21"/>
      <c r="O82" s="173"/>
      <c r="T82" s="176"/>
    </row>
    <row r="83" spans="1:20" s="20" customFormat="1" ht="19.5" customHeight="1" x14ac:dyDescent="0.25">
      <c r="A83" s="40"/>
      <c r="C83" s="21"/>
      <c r="D83" s="143"/>
      <c r="E83" s="144"/>
      <c r="F83" s="21"/>
      <c r="O83" s="173"/>
      <c r="T83" s="176"/>
    </row>
    <row r="84" spans="1:20" s="20" customFormat="1" ht="19.5" customHeight="1" x14ac:dyDescent="0.25">
      <c r="A84" s="40"/>
      <c r="C84" s="21"/>
      <c r="D84" s="143"/>
      <c r="E84" s="144"/>
      <c r="F84" s="21"/>
      <c r="O84" s="173"/>
      <c r="T84" s="176"/>
    </row>
    <row r="85" spans="1:20" s="20" customFormat="1" ht="19.5" customHeight="1" x14ac:dyDescent="0.25">
      <c r="A85" s="40"/>
      <c r="C85" s="21"/>
      <c r="D85" s="143"/>
      <c r="E85" s="144"/>
      <c r="F85" s="21"/>
      <c r="O85" s="173"/>
      <c r="T85" s="176"/>
    </row>
    <row r="86" spans="1:20" s="20" customFormat="1" ht="19.5" customHeight="1" x14ac:dyDescent="0.25">
      <c r="A86" s="40"/>
      <c r="C86" s="21"/>
      <c r="D86" s="143"/>
      <c r="E86" s="144"/>
      <c r="F86" s="21"/>
      <c r="O86" s="173"/>
      <c r="T86" s="176"/>
    </row>
    <row r="87" spans="1:20" s="20" customFormat="1" ht="19.5" customHeight="1" x14ac:dyDescent="0.25">
      <c r="A87" s="40"/>
      <c r="C87" s="21"/>
      <c r="D87" s="143"/>
      <c r="E87" s="144"/>
      <c r="F87" s="21"/>
      <c r="O87" s="173"/>
      <c r="T87" s="176"/>
    </row>
    <row r="88" spans="1:20" s="20" customFormat="1" ht="19.5" customHeight="1" x14ac:dyDescent="0.25">
      <c r="A88" s="40"/>
      <c r="C88" s="21"/>
      <c r="D88" s="143"/>
      <c r="E88" s="144"/>
      <c r="F88" s="21"/>
      <c r="O88" s="173"/>
      <c r="T88" s="176"/>
    </row>
    <row r="89" spans="1:20" s="20" customFormat="1" ht="19.5" customHeight="1" x14ac:dyDescent="0.25">
      <c r="A89" s="40"/>
      <c r="C89" s="21"/>
      <c r="D89" s="143"/>
      <c r="E89" s="144"/>
      <c r="F89" s="21"/>
      <c r="O89" s="173"/>
      <c r="T89" s="176"/>
    </row>
    <row r="90" spans="1:20" s="20" customFormat="1" ht="19.5" customHeight="1" x14ac:dyDescent="0.25">
      <c r="A90" s="40"/>
      <c r="C90" s="21"/>
      <c r="D90" s="143"/>
      <c r="E90" s="144"/>
      <c r="F90" s="21"/>
      <c r="O90" s="173"/>
      <c r="T90" s="176"/>
    </row>
    <row r="91" spans="1:20" s="20" customFormat="1" ht="19.5" customHeight="1" x14ac:dyDescent="0.25">
      <c r="A91" s="40"/>
      <c r="C91" s="21"/>
      <c r="D91" s="143"/>
      <c r="E91" s="144"/>
      <c r="F91" s="21"/>
      <c r="O91" s="173"/>
      <c r="T91" s="176"/>
    </row>
    <row r="92" spans="1:20" s="20" customFormat="1" ht="19.5" customHeight="1" x14ac:dyDescent="0.25">
      <c r="A92" s="40"/>
      <c r="C92" s="21"/>
      <c r="D92" s="143"/>
      <c r="E92" s="144"/>
      <c r="F92" s="21"/>
      <c r="O92" s="173"/>
      <c r="T92" s="176"/>
    </row>
    <row r="93" spans="1:20" s="20" customFormat="1" ht="19.5" customHeight="1" x14ac:dyDescent="0.25">
      <c r="A93" s="40"/>
      <c r="C93" s="21"/>
      <c r="D93" s="143"/>
      <c r="E93" s="144"/>
      <c r="F93" s="21"/>
      <c r="O93" s="173"/>
      <c r="T93" s="176"/>
    </row>
    <row r="94" spans="1:20" s="20" customFormat="1" ht="19.5" customHeight="1" x14ac:dyDescent="0.25">
      <c r="A94" s="40"/>
      <c r="C94" s="21"/>
      <c r="D94" s="143"/>
      <c r="E94" s="144"/>
      <c r="F94" s="21"/>
      <c r="O94" s="173"/>
      <c r="T94" s="176"/>
    </row>
    <row r="95" spans="1:20" s="20" customFormat="1" ht="19.5" customHeight="1" x14ac:dyDescent="0.25">
      <c r="A95" s="40"/>
      <c r="C95" s="21"/>
      <c r="D95" s="143"/>
      <c r="E95" s="144"/>
      <c r="F95" s="21"/>
      <c r="O95" s="173"/>
      <c r="T95" s="176"/>
    </row>
    <row r="96" spans="1:20" s="20" customFormat="1" ht="19.5" customHeight="1" x14ac:dyDescent="0.25">
      <c r="A96" s="40"/>
      <c r="C96" s="21"/>
      <c r="D96" s="143"/>
      <c r="E96" s="144"/>
      <c r="F96" s="21"/>
      <c r="O96" s="173"/>
      <c r="T96" s="176"/>
    </row>
    <row r="97" spans="1:20" s="20" customFormat="1" ht="19.5" customHeight="1" x14ac:dyDescent="0.25">
      <c r="A97" s="40"/>
      <c r="C97" s="21"/>
      <c r="D97" s="143"/>
      <c r="E97" s="144"/>
      <c r="F97" s="21"/>
      <c r="O97" s="173"/>
      <c r="T97" s="176"/>
    </row>
    <row r="98" spans="1:20" s="20" customFormat="1" ht="19.5" customHeight="1" x14ac:dyDescent="0.25">
      <c r="A98" s="40"/>
      <c r="C98" s="21"/>
      <c r="D98" s="143"/>
      <c r="E98" s="144"/>
      <c r="F98" s="21"/>
      <c r="O98" s="173"/>
      <c r="T98" s="176"/>
    </row>
    <row r="99" spans="1:20" s="20" customFormat="1" ht="19.5" customHeight="1" x14ac:dyDescent="0.25">
      <c r="A99" s="40"/>
      <c r="C99" s="21"/>
      <c r="D99" s="143"/>
      <c r="E99" s="144"/>
      <c r="F99" s="21"/>
      <c r="O99" s="173"/>
      <c r="T99" s="176"/>
    </row>
    <row r="100" spans="1:20" s="20" customFormat="1" ht="19.5" customHeight="1" x14ac:dyDescent="0.25">
      <c r="A100" s="40"/>
      <c r="C100" s="21"/>
      <c r="D100" s="143"/>
      <c r="E100" s="144"/>
      <c r="F100" s="21"/>
      <c r="O100" s="173"/>
      <c r="T100" s="176"/>
    </row>
    <row r="101" spans="1:20" s="20" customFormat="1" ht="19.5" customHeight="1" x14ac:dyDescent="0.25">
      <c r="A101" s="40"/>
      <c r="C101" s="21"/>
      <c r="D101" s="143"/>
      <c r="E101" s="144"/>
      <c r="F101" s="21"/>
      <c r="O101" s="173"/>
      <c r="T101" s="176"/>
    </row>
    <row r="102" spans="1:20" s="20" customFormat="1" ht="19.5" customHeight="1" x14ac:dyDescent="0.25">
      <c r="A102" s="40"/>
      <c r="C102" s="21"/>
      <c r="D102" s="143"/>
      <c r="E102" s="144"/>
      <c r="F102" s="21"/>
      <c r="O102" s="173"/>
      <c r="T102" s="176"/>
    </row>
    <row r="103" spans="1:20" s="20" customFormat="1" ht="19.5" customHeight="1" x14ac:dyDescent="0.25">
      <c r="A103" s="40"/>
      <c r="C103" s="21"/>
      <c r="D103" s="143"/>
      <c r="E103" s="144"/>
      <c r="F103" s="21"/>
      <c r="O103" s="173"/>
      <c r="T103" s="176"/>
    </row>
    <row r="104" spans="1:20" s="20" customFormat="1" ht="12" customHeight="1" x14ac:dyDescent="0.25">
      <c r="A104" s="40"/>
      <c r="D104" s="145"/>
      <c r="E104" s="145"/>
      <c r="O104" s="173"/>
      <c r="T104" s="176"/>
    </row>
    <row r="105" spans="1:20" s="20" customFormat="1" ht="24.75" customHeight="1" x14ac:dyDescent="0.25">
      <c r="A105" s="40"/>
      <c r="D105" s="145"/>
      <c r="E105" s="145"/>
      <c r="O105" s="173"/>
      <c r="T105" s="176"/>
    </row>
    <row r="106" spans="1:20" s="20" customFormat="1" ht="19.5" customHeight="1" x14ac:dyDescent="0.25">
      <c r="A106" s="40"/>
      <c r="D106" s="145"/>
      <c r="E106" s="145"/>
      <c r="O106" s="173"/>
      <c r="T106" s="176"/>
    </row>
    <row r="107" spans="1:20" s="20" customFormat="1" ht="19.5" customHeight="1" x14ac:dyDescent="0.25">
      <c r="A107" s="40"/>
      <c r="D107" s="145"/>
      <c r="E107" s="145"/>
      <c r="O107" s="173"/>
      <c r="T107" s="176"/>
    </row>
    <row r="108" spans="1:20" s="20" customFormat="1" ht="19.5" customHeight="1" x14ac:dyDescent="0.25">
      <c r="A108" s="40"/>
      <c r="D108" s="145"/>
      <c r="E108" s="145"/>
      <c r="O108" s="173"/>
      <c r="T108" s="176"/>
    </row>
    <row r="109" spans="1:20" s="20" customFormat="1" ht="19.5" customHeight="1" x14ac:dyDescent="0.25">
      <c r="A109" s="40"/>
      <c r="D109" s="145"/>
      <c r="E109" s="145"/>
      <c r="O109" s="173"/>
      <c r="T109" s="176"/>
    </row>
    <row r="110" spans="1:20" s="20" customFormat="1" ht="19.5" customHeight="1" x14ac:dyDescent="0.25">
      <c r="A110" s="40"/>
      <c r="D110" s="145"/>
      <c r="E110" s="145"/>
      <c r="O110" s="173"/>
      <c r="T110" s="176"/>
    </row>
    <row r="111" spans="1:20" s="20" customFormat="1" ht="19.5" customHeight="1" x14ac:dyDescent="0.25">
      <c r="A111" s="40"/>
      <c r="D111" s="145"/>
      <c r="E111" s="145"/>
      <c r="O111" s="173"/>
      <c r="T111" s="176"/>
    </row>
    <row r="112" spans="1:20" s="20" customFormat="1" ht="19.5" customHeight="1" x14ac:dyDescent="0.25">
      <c r="A112" s="40"/>
      <c r="D112" s="145"/>
      <c r="E112" s="145"/>
      <c r="O112" s="173"/>
      <c r="T112" s="176"/>
    </row>
    <row r="113" spans="1:20" s="20" customFormat="1" ht="19.5" customHeight="1" x14ac:dyDescent="0.25">
      <c r="A113" s="40"/>
      <c r="D113" s="145"/>
      <c r="E113" s="145"/>
      <c r="O113" s="173"/>
      <c r="T113" s="176"/>
    </row>
    <row r="114" spans="1:20" s="20" customFormat="1" ht="19.5" customHeight="1" x14ac:dyDescent="0.25">
      <c r="A114" s="40"/>
      <c r="D114" s="145"/>
      <c r="E114" s="145"/>
      <c r="O114" s="173"/>
      <c r="T114" s="176"/>
    </row>
    <row r="115" spans="1:20" s="20" customFormat="1" ht="19.5" customHeight="1" x14ac:dyDescent="0.25">
      <c r="A115" s="40"/>
      <c r="D115" s="145"/>
      <c r="E115" s="145"/>
      <c r="O115" s="173"/>
      <c r="T115" s="176"/>
    </row>
    <row r="116" spans="1:20" s="20" customFormat="1" ht="19.5" customHeight="1" x14ac:dyDescent="0.25">
      <c r="A116" s="40"/>
      <c r="D116" s="145"/>
      <c r="E116" s="145"/>
      <c r="O116" s="173"/>
      <c r="T116" s="176"/>
    </row>
    <row r="117" spans="1:20" s="20" customFormat="1" ht="19.5" customHeight="1" x14ac:dyDescent="0.25">
      <c r="A117" s="40"/>
      <c r="D117" s="145"/>
      <c r="E117" s="145"/>
      <c r="O117" s="173"/>
      <c r="T117" s="176"/>
    </row>
    <row r="118" spans="1:20" s="20" customFormat="1" ht="19.5" customHeight="1" x14ac:dyDescent="0.25">
      <c r="A118" s="40"/>
      <c r="D118" s="145"/>
      <c r="E118" s="145"/>
      <c r="O118" s="173"/>
      <c r="T118" s="176"/>
    </row>
    <row r="119" spans="1:20" s="20" customFormat="1" ht="19.5" customHeight="1" x14ac:dyDescent="0.25">
      <c r="A119" s="40"/>
      <c r="D119" s="145"/>
      <c r="E119" s="145"/>
      <c r="O119" s="173"/>
      <c r="T119" s="176"/>
    </row>
    <row r="120" spans="1:20" s="20" customFormat="1" ht="24.75" customHeight="1" x14ac:dyDescent="0.25">
      <c r="A120" s="40"/>
      <c r="D120" s="145"/>
      <c r="E120" s="145"/>
      <c r="O120" s="173"/>
      <c r="T120" s="176"/>
    </row>
    <row r="121" spans="1:20" s="20" customFormat="1" ht="12" customHeight="1" x14ac:dyDescent="0.25">
      <c r="A121" s="40"/>
      <c r="D121" s="145"/>
      <c r="E121" s="145"/>
      <c r="O121" s="173"/>
      <c r="T121" s="176"/>
    </row>
    <row r="122" spans="1:20" s="20" customFormat="1" ht="25.5" customHeight="1" x14ac:dyDescent="0.25">
      <c r="A122" s="40"/>
      <c r="D122" s="145"/>
      <c r="E122" s="145"/>
      <c r="O122" s="173"/>
      <c r="T122" s="176"/>
    </row>
    <row r="123" spans="1:20" s="20" customFormat="1" ht="19.5" customHeight="1" x14ac:dyDescent="0.25">
      <c r="A123" s="40"/>
      <c r="D123" s="145"/>
      <c r="E123" s="145"/>
      <c r="O123" s="173"/>
      <c r="T123" s="176"/>
    </row>
    <row r="124" spans="1:20" s="20" customFormat="1" ht="19.5" customHeight="1" x14ac:dyDescent="0.25">
      <c r="A124" s="40"/>
      <c r="D124" s="145"/>
      <c r="E124" s="145"/>
      <c r="O124" s="173"/>
      <c r="T124" s="176"/>
    </row>
    <row r="125" spans="1:20" s="20" customFormat="1" ht="19.5" customHeight="1" x14ac:dyDescent="0.25">
      <c r="A125" s="40"/>
      <c r="D125" s="145"/>
      <c r="E125" s="145"/>
      <c r="O125" s="173"/>
      <c r="T125" s="176"/>
    </row>
    <row r="126" spans="1:20" s="20" customFormat="1" ht="19.5" customHeight="1" x14ac:dyDescent="0.25">
      <c r="A126" s="40"/>
      <c r="D126" s="145"/>
      <c r="E126" s="145"/>
      <c r="O126" s="173"/>
      <c r="T126" s="176"/>
    </row>
    <row r="127" spans="1:20" s="20" customFormat="1" ht="19.5" customHeight="1" x14ac:dyDescent="0.25">
      <c r="A127" s="40"/>
      <c r="D127" s="145"/>
      <c r="E127" s="145"/>
      <c r="O127" s="173"/>
      <c r="T127" s="176"/>
    </row>
    <row r="128" spans="1:20" s="20" customFormat="1" ht="19.5" customHeight="1" x14ac:dyDescent="0.25">
      <c r="A128" s="40"/>
      <c r="D128" s="145"/>
      <c r="E128" s="145"/>
      <c r="O128" s="173"/>
      <c r="T128" s="176"/>
    </row>
    <row r="129" spans="1:20" s="20" customFormat="1" ht="19.5" customHeight="1" x14ac:dyDescent="0.25">
      <c r="A129" s="40"/>
      <c r="D129" s="145"/>
      <c r="E129" s="145"/>
      <c r="O129" s="173"/>
      <c r="T129" s="176"/>
    </row>
    <row r="130" spans="1:20" s="20" customFormat="1" ht="19.5" customHeight="1" x14ac:dyDescent="0.25">
      <c r="A130" s="40"/>
      <c r="D130" s="145"/>
      <c r="E130" s="145"/>
      <c r="O130" s="173"/>
      <c r="T130" s="176"/>
    </row>
    <row r="131" spans="1:20" s="20" customFormat="1" ht="19.5" customHeight="1" x14ac:dyDescent="0.25">
      <c r="A131" s="40"/>
      <c r="D131" s="145"/>
      <c r="E131" s="145"/>
      <c r="O131" s="173"/>
      <c r="T131" s="176"/>
    </row>
    <row r="132" spans="1:20" s="20" customFormat="1" ht="19.5" customHeight="1" x14ac:dyDescent="0.25">
      <c r="A132" s="40"/>
      <c r="D132" s="145"/>
      <c r="E132" s="145"/>
      <c r="O132" s="173"/>
      <c r="T132" s="176"/>
    </row>
    <row r="133" spans="1:20" s="20" customFormat="1" ht="19.5" customHeight="1" x14ac:dyDescent="0.25">
      <c r="A133" s="40"/>
      <c r="D133" s="145"/>
      <c r="E133" s="145"/>
      <c r="O133" s="173"/>
      <c r="T133" s="176"/>
    </row>
    <row r="134" spans="1:20" s="20" customFormat="1" ht="19.5" customHeight="1" x14ac:dyDescent="0.25">
      <c r="A134" s="40"/>
      <c r="D134" s="145"/>
      <c r="E134" s="145"/>
      <c r="O134" s="173"/>
      <c r="T134" s="176"/>
    </row>
    <row r="135" spans="1:20" s="20" customFormat="1" ht="19.5" customHeight="1" x14ac:dyDescent="0.25">
      <c r="A135" s="40"/>
      <c r="D135" s="145"/>
      <c r="E135" s="145"/>
      <c r="O135" s="173"/>
      <c r="T135" s="176"/>
    </row>
    <row r="136" spans="1:20" s="20" customFormat="1" x14ac:dyDescent="0.25">
      <c r="A136" s="40"/>
      <c r="D136" s="145"/>
      <c r="E136" s="145"/>
      <c r="O136" s="173"/>
      <c r="T136" s="176"/>
    </row>
    <row r="137" spans="1:20" s="20" customFormat="1" x14ac:dyDescent="0.25">
      <c r="A137" s="40"/>
      <c r="D137" s="145"/>
      <c r="E137" s="145"/>
      <c r="O137" s="173"/>
      <c r="T137" s="176"/>
    </row>
    <row r="138" spans="1:20" s="20" customFormat="1" x14ac:dyDescent="0.25">
      <c r="A138" s="40"/>
      <c r="D138" s="145"/>
      <c r="E138" s="145"/>
      <c r="O138" s="173"/>
      <c r="T138" s="176"/>
    </row>
    <row r="139" spans="1:20" x14ac:dyDescent="0.25">
      <c r="D139" s="146"/>
      <c r="E139" s="146"/>
      <c r="O139" s="174"/>
    </row>
    <row r="140" spans="1:20" x14ac:dyDescent="0.25">
      <c r="D140" s="146"/>
      <c r="E140" s="146"/>
      <c r="O140" s="174"/>
    </row>
    <row r="141" spans="1:20" x14ac:dyDescent="0.25">
      <c r="D141" s="146"/>
      <c r="E141" s="146"/>
      <c r="O141" s="174"/>
    </row>
    <row r="142" spans="1:20" x14ac:dyDescent="0.25">
      <c r="D142" s="146"/>
      <c r="E142" s="146"/>
      <c r="O142" s="174"/>
    </row>
    <row r="143" spans="1:20" x14ac:dyDescent="0.25">
      <c r="D143" s="146"/>
      <c r="E143" s="146"/>
      <c r="O143" s="174"/>
    </row>
    <row r="144" spans="1:20" x14ac:dyDescent="0.25">
      <c r="D144" s="146"/>
      <c r="E144" s="146"/>
      <c r="O144" s="174"/>
    </row>
    <row r="145" spans="4:15" x14ac:dyDescent="0.25">
      <c r="D145" s="146"/>
      <c r="E145" s="146"/>
      <c r="O145" s="174"/>
    </row>
    <row r="146" spans="4:15" x14ac:dyDescent="0.25">
      <c r="D146" s="146"/>
      <c r="E146" s="146"/>
      <c r="O146" s="174"/>
    </row>
    <row r="147" spans="4:15" x14ac:dyDescent="0.25">
      <c r="D147" s="146"/>
      <c r="E147" s="146"/>
      <c r="O147" s="174"/>
    </row>
    <row r="148" spans="4:15" x14ac:dyDescent="0.25">
      <c r="D148" s="146"/>
      <c r="E148" s="146"/>
      <c r="O148" s="174"/>
    </row>
    <row r="149" spans="4:15" x14ac:dyDescent="0.25">
      <c r="D149" s="146"/>
      <c r="E149" s="146"/>
      <c r="O149" s="174"/>
    </row>
    <row r="150" spans="4:15" x14ac:dyDescent="0.25">
      <c r="D150" s="146"/>
      <c r="E150" s="146"/>
      <c r="O150" s="174"/>
    </row>
    <row r="151" spans="4:15" x14ac:dyDescent="0.25">
      <c r="D151" s="146"/>
      <c r="E151" s="146"/>
      <c r="O151" s="174"/>
    </row>
    <row r="152" spans="4:15" x14ac:dyDescent="0.25">
      <c r="D152" s="146"/>
      <c r="E152" s="146"/>
      <c r="O152" s="174"/>
    </row>
    <row r="153" spans="4:15" x14ac:dyDescent="0.25">
      <c r="D153" s="146"/>
      <c r="E153" s="146"/>
      <c r="O153" s="174"/>
    </row>
    <row r="154" spans="4:15" x14ac:dyDescent="0.25">
      <c r="D154" s="146"/>
      <c r="E154" s="146"/>
      <c r="O154" s="174"/>
    </row>
    <row r="155" spans="4:15" x14ac:dyDescent="0.25">
      <c r="D155" s="146"/>
      <c r="E155" s="146"/>
      <c r="O155" s="174"/>
    </row>
    <row r="156" spans="4:15" x14ac:dyDescent="0.25">
      <c r="D156" s="146"/>
      <c r="E156" s="146"/>
      <c r="O156" s="174"/>
    </row>
    <row r="157" spans="4:15" x14ac:dyDescent="0.25">
      <c r="D157" s="146"/>
      <c r="E157" s="146"/>
      <c r="O157" s="174"/>
    </row>
    <row r="158" spans="4:15" x14ac:dyDescent="0.25">
      <c r="D158" s="146"/>
      <c r="E158" s="146"/>
      <c r="O158" s="174"/>
    </row>
    <row r="159" spans="4:15" x14ac:dyDescent="0.25">
      <c r="D159" s="146"/>
      <c r="E159" s="146"/>
      <c r="O159" s="174"/>
    </row>
    <row r="160" spans="4:15" x14ac:dyDescent="0.25">
      <c r="D160" s="146"/>
      <c r="E160" s="146"/>
      <c r="O160" s="174"/>
    </row>
    <row r="161" spans="4:15" x14ac:dyDescent="0.25">
      <c r="D161" s="146"/>
      <c r="E161" s="146"/>
      <c r="O161" s="174"/>
    </row>
    <row r="162" spans="4:15" x14ac:dyDescent="0.25">
      <c r="D162" s="146"/>
      <c r="E162" s="146"/>
      <c r="O162" s="174"/>
    </row>
    <row r="163" spans="4:15" x14ac:dyDescent="0.25">
      <c r="D163" s="146"/>
      <c r="E163" s="146"/>
    </row>
    <row r="164" spans="4:15" x14ac:dyDescent="0.25">
      <c r="D164" s="146"/>
      <c r="E164" s="146"/>
    </row>
    <row r="165" spans="4:15" x14ac:dyDescent="0.25">
      <c r="D165" s="146"/>
      <c r="E165" s="146"/>
    </row>
    <row r="166" spans="4:15" x14ac:dyDescent="0.25">
      <c r="D166" s="146"/>
      <c r="E166" s="146"/>
    </row>
    <row r="167" spans="4:15" x14ac:dyDescent="0.25">
      <c r="D167" s="146"/>
      <c r="E167" s="146"/>
    </row>
    <row r="168" spans="4:15" x14ac:dyDescent="0.25">
      <c r="D168" s="146"/>
      <c r="E168" s="146"/>
    </row>
    <row r="169" spans="4:15" x14ac:dyDescent="0.25">
      <c r="D169" s="146"/>
      <c r="E169" s="146"/>
    </row>
    <row r="170" spans="4:15" x14ac:dyDescent="0.25">
      <c r="D170" s="146"/>
      <c r="E170" s="146"/>
    </row>
    <row r="171" spans="4:15" x14ac:dyDescent="0.25">
      <c r="D171" s="146"/>
      <c r="E171" s="146"/>
    </row>
    <row r="172" spans="4:15" x14ac:dyDescent="0.25">
      <c r="D172" s="146"/>
      <c r="E172" s="146"/>
    </row>
    <row r="173" spans="4:15" x14ac:dyDescent="0.25">
      <c r="D173" s="146"/>
      <c r="E173" s="146"/>
    </row>
    <row r="174" spans="4:15" x14ac:dyDescent="0.25">
      <c r="D174" s="146"/>
      <c r="E174" s="146"/>
    </row>
    <row r="175" spans="4:15" x14ac:dyDescent="0.25">
      <c r="D175" s="146"/>
      <c r="E175" s="146"/>
    </row>
    <row r="176" spans="4:15" x14ac:dyDescent="0.25">
      <c r="D176" s="146"/>
      <c r="E176" s="146"/>
    </row>
    <row r="177" spans="4:5" x14ac:dyDescent="0.25">
      <c r="D177" s="146"/>
      <c r="E177" s="146"/>
    </row>
    <row r="178" spans="4:5" x14ac:dyDescent="0.25">
      <c r="D178" s="146"/>
      <c r="E178" s="146"/>
    </row>
    <row r="179" spans="4:5" x14ac:dyDescent="0.25">
      <c r="D179" s="146"/>
      <c r="E179" s="146"/>
    </row>
    <row r="180" spans="4:5" x14ac:dyDescent="0.25">
      <c r="D180" s="146"/>
      <c r="E180" s="146"/>
    </row>
    <row r="181" spans="4:5" x14ac:dyDescent="0.25">
      <c r="D181" s="146"/>
      <c r="E181" s="146"/>
    </row>
    <row r="182" spans="4:5" x14ac:dyDescent="0.25">
      <c r="D182" s="146"/>
      <c r="E182" s="146"/>
    </row>
    <row r="183" spans="4:5" x14ac:dyDescent="0.25">
      <c r="D183" s="146"/>
      <c r="E183" s="146"/>
    </row>
    <row r="184" spans="4:5" x14ac:dyDescent="0.25">
      <c r="D184" s="146"/>
      <c r="E184" s="146"/>
    </row>
    <row r="185" spans="4:5" x14ac:dyDescent="0.25">
      <c r="D185" s="146"/>
      <c r="E185" s="146"/>
    </row>
    <row r="186" spans="4:5" x14ac:dyDescent="0.25">
      <c r="D186" s="146"/>
      <c r="E186" s="146"/>
    </row>
    <row r="187" spans="4:5" x14ac:dyDescent="0.25">
      <c r="D187" s="146"/>
      <c r="E187" s="146"/>
    </row>
    <row r="188" spans="4:5" x14ac:dyDescent="0.25">
      <c r="D188" s="146"/>
      <c r="E188" s="146"/>
    </row>
    <row r="189" spans="4:5" x14ac:dyDescent="0.25">
      <c r="D189" s="146"/>
      <c r="E189" s="146"/>
    </row>
    <row r="190" spans="4:5" x14ac:dyDescent="0.25">
      <c r="D190" s="146"/>
      <c r="E190" s="146"/>
    </row>
    <row r="191" spans="4:5" x14ac:dyDescent="0.25">
      <c r="D191" s="146"/>
      <c r="E191" s="146"/>
    </row>
    <row r="192" spans="4:5" x14ac:dyDescent="0.25">
      <c r="D192" s="146"/>
      <c r="E192" s="146"/>
    </row>
    <row r="193" spans="4:5" x14ac:dyDescent="0.25">
      <c r="D193" s="146"/>
      <c r="E193" s="146"/>
    </row>
    <row r="194" spans="4:5" x14ac:dyDescent="0.25">
      <c r="D194" s="146"/>
      <c r="E194" s="146"/>
    </row>
    <row r="195" spans="4:5" x14ac:dyDescent="0.25">
      <c r="D195" s="146"/>
      <c r="E195" s="146"/>
    </row>
    <row r="196" spans="4:5" x14ac:dyDescent="0.25">
      <c r="D196" s="146"/>
      <c r="E196" s="146"/>
    </row>
    <row r="197" spans="4:5" x14ac:dyDescent="0.25">
      <c r="D197" s="146"/>
      <c r="E197" s="146"/>
    </row>
    <row r="198" spans="4:5" x14ac:dyDescent="0.25">
      <c r="D198" s="146"/>
      <c r="E198" s="146"/>
    </row>
    <row r="199" spans="4:5" x14ac:dyDescent="0.25">
      <c r="D199" s="146"/>
      <c r="E199" s="146"/>
    </row>
    <row r="200" spans="4:5" x14ac:dyDescent="0.25">
      <c r="D200" s="146"/>
      <c r="E200" s="146"/>
    </row>
    <row r="201" spans="4:5" x14ac:dyDescent="0.25">
      <c r="D201" s="146"/>
      <c r="E201" s="146"/>
    </row>
    <row r="202" spans="4:5" x14ac:dyDescent="0.25">
      <c r="D202" s="146"/>
      <c r="E202" s="146"/>
    </row>
    <row r="203" spans="4:5" x14ac:dyDescent="0.25">
      <c r="D203" s="146"/>
      <c r="E203" s="146"/>
    </row>
    <row r="204" spans="4:5" x14ac:dyDescent="0.25">
      <c r="D204" s="146"/>
      <c r="E204" s="146"/>
    </row>
    <row r="205" spans="4:5" x14ac:dyDescent="0.25">
      <c r="D205" s="146"/>
      <c r="E205" s="146"/>
    </row>
    <row r="206" spans="4:5" x14ac:dyDescent="0.25">
      <c r="D206" s="146"/>
      <c r="E206" s="146"/>
    </row>
    <row r="207" spans="4:5" x14ac:dyDescent="0.25">
      <c r="D207" s="146"/>
      <c r="E207" s="146"/>
    </row>
    <row r="208" spans="4:5" x14ac:dyDescent="0.25">
      <c r="D208" s="146"/>
      <c r="E208" s="146"/>
    </row>
    <row r="209" spans="4:5" x14ac:dyDescent="0.25">
      <c r="D209" s="146"/>
      <c r="E209" s="146"/>
    </row>
    <row r="210" spans="4:5" x14ac:dyDescent="0.25">
      <c r="D210" s="146"/>
      <c r="E210" s="146"/>
    </row>
    <row r="211" spans="4:5" x14ac:dyDescent="0.25">
      <c r="D211" s="146"/>
      <c r="E211" s="146"/>
    </row>
    <row r="212" spans="4:5" x14ac:dyDescent="0.25">
      <c r="D212" s="146"/>
      <c r="E212" s="146"/>
    </row>
    <row r="213" spans="4:5" x14ac:dyDescent="0.25">
      <c r="D213" s="146"/>
      <c r="E213" s="146"/>
    </row>
    <row r="214" spans="4:5" x14ac:dyDescent="0.25">
      <c r="D214" s="146"/>
      <c r="E214" s="146"/>
    </row>
    <row r="215" spans="4:5" x14ac:dyDescent="0.25">
      <c r="D215" s="146"/>
      <c r="E215" s="146"/>
    </row>
    <row r="216" spans="4:5" x14ac:dyDescent="0.25">
      <c r="D216" s="146"/>
      <c r="E216" s="146"/>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6" t="s">
        <v>1415</v>
      </c>
      <c r="E1" s="236"/>
      <c r="F1" s="236"/>
      <c r="G1" s="236"/>
      <c r="H1" s="236"/>
      <c r="I1" s="236"/>
      <c r="J1" s="236"/>
      <c r="K1" s="236"/>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7" t="s">
        <v>1411</v>
      </c>
      <c r="E4" s="183" t="s">
        <v>1410</v>
      </c>
      <c r="F4" s="185" t="s">
        <v>1417</v>
      </c>
      <c r="G4" s="186" t="s">
        <v>1416</v>
      </c>
      <c r="H4" s="177" t="s">
        <v>1412</v>
      </c>
      <c r="I4" s="177" t="s">
        <v>1419</v>
      </c>
      <c r="J4" s="187"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B5" activePane="bottomRight" state="frozen"/>
      <selection pane="topRight"/>
      <selection pane="bottomLeft"/>
      <selection pane="bottomRight" activeCell="D8" sqref="D8"/>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5">
        <f>'Configurações Básicas'!$E$5</f>
        <v>2017</v>
      </c>
      <c r="G1" s="86"/>
      <c r="H1" s="86"/>
      <c r="I1" s="86"/>
      <c r="J1" s="86"/>
      <c r="K1" s="223"/>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6"/>
      <c r="G2" s="105"/>
      <c r="H2" s="105"/>
      <c r="I2" s="105"/>
      <c r="J2" s="105"/>
      <c r="K2" s="224"/>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7"/>
      <c r="G3" s="24"/>
      <c r="H3" s="10"/>
      <c r="I3" s="10"/>
    </row>
    <row r="4" spans="1:28" ht="30.75" customHeight="1" thickTop="1" thickBot="1" x14ac:dyDescent="0.3">
      <c r="A4" s="169"/>
      <c r="C4" s="183" t="s">
        <v>13</v>
      </c>
      <c r="D4" s="183" t="s">
        <v>1391</v>
      </c>
      <c r="E4" s="178" t="s">
        <v>16</v>
      </c>
      <c r="F4" s="218" t="s">
        <v>1392</v>
      </c>
      <c r="G4" s="178" t="s">
        <v>15</v>
      </c>
      <c r="H4" s="183" t="s">
        <v>1393</v>
      </c>
      <c r="I4" s="183" t="s">
        <v>1420</v>
      </c>
      <c r="J4" s="183" t="s">
        <v>1394</v>
      </c>
      <c r="K4" s="226" t="s">
        <v>1395</v>
      </c>
      <c r="L4" s="178" t="s">
        <v>17</v>
      </c>
      <c r="M4" s="183" t="s">
        <v>1396</v>
      </c>
      <c r="N4" s="188" t="s">
        <v>18</v>
      </c>
      <c r="P4" s="243" t="s">
        <v>24</v>
      </c>
      <c r="Q4" s="243"/>
      <c r="W4" s="112"/>
    </row>
    <row r="5" spans="1:28" ht="19.5" customHeight="1" thickTop="1" thickBot="1" x14ac:dyDescent="0.3">
      <c r="A5" s="169"/>
      <c r="C5" s="148">
        <v>2</v>
      </c>
      <c r="D5" s="150" t="str">
        <f>IF(C5&lt;&gt;"",TEXT(C5,"00")&amp;"/01/"&amp;'Configurações Básicas'!$E$5,"")</f>
        <v>02/01/2017</v>
      </c>
      <c r="E5" s="43" t="s">
        <v>1339</v>
      </c>
      <c r="F5" s="148" t="s">
        <v>1502</v>
      </c>
      <c r="G5" s="43" t="s">
        <v>1474</v>
      </c>
      <c r="H5" s="150" t="s">
        <v>1429</v>
      </c>
      <c r="I5" s="150"/>
      <c r="J5" s="44">
        <v>0</v>
      </c>
      <c r="K5" s="227">
        <v>234.58</v>
      </c>
      <c r="L5" s="45" t="s">
        <v>1359</v>
      </c>
      <c r="M5" s="45"/>
      <c r="N5" s="41">
        <f>Q5+IF(AND(L5="Pago",OR(E5='PC Receitas'!O4,E5='PC Receitas'!O5,E5='PC Receitas'!O6)),K5,IF(AND(L5="Pago",OR(E5='PC Receitas'!O7,E5='PC Receitas'!O8,E5='PC Receitas'!O9,E5='PC Receitas'!O10,E5='PC Receitas'!O11,E5='PC Receitas'!O12,E5='PC Receitas'!O13,E5='PC Receitas'!O14)),-K5,0))</f>
        <v>12693.12</v>
      </c>
      <c r="P5" s="245" t="s">
        <v>27</v>
      </c>
      <c r="Q5" s="244">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69"/>
      <c r="C6" s="148">
        <v>2</v>
      </c>
      <c r="D6" s="150" t="str">
        <f>IF(C6&lt;&gt;"",TEXT(C6,"00")&amp;"/01/"&amp;'Configurações Básicas'!$E$5,"")</f>
        <v>02/01/2017</v>
      </c>
      <c r="E6" s="43" t="s">
        <v>1339</v>
      </c>
      <c r="F6" s="148" t="s">
        <v>1503</v>
      </c>
      <c r="G6" s="43" t="s">
        <v>1474</v>
      </c>
      <c r="H6" s="150" t="s">
        <v>1429</v>
      </c>
      <c r="I6" s="150"/>
      <c r="J6" s="44">
        <v>0</v>
      </c>
      <c r="K6" s="227">
        <v>390.93</v>
      </c>
      <c r="L6" s="45" t="s">
        <v>1359</v>
      </c>
      <c r="M6" s="45"/>
      <c r="N6" s="41">
        <f>N5+IF(AND(L6="Pago",OR(E6='PC Receitas'!$O$4,E6='PC Receitas'!$O$5,E6='PC Receitas'!$O$6)),K6,IF(AND(L6="Pago",OR(E6='PC Receitas'!$O$7,E6='PC Receitas'!$O$8,E6='PC Receitas'!$O$9,E6='PC Receitas'!$O$10,E6='PC Receitas'!$O$11,E6='PC Receitas'!$O$12,E6='PC Receitas'!$O$13,E6='PC Receitas'!$O$14)),-K6,0))</f>
        <v>12302.19</v>
      </c>
      <c r="P6" s="246"/>
      <c r="Q6" s="244"/>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2</v>
      </c>
      <c r="D7" s="150" t="str">
        <f>IF(C7&lt;&gt;"",TEXT(C7,"00")&amp;"/01/"&amp;'Configurações Básicas'!$E$5,"")</f>
        <v>02/01/2017</v>
      </c>
      <c r="E7" s="43" t="s">
        <v>1335</v>
      </c>
      <c r="F7" s="148" t="s">
        <v>1504</v>
      </c>
      <c r="G7" s="43" t="s">
        <v>1477</v>
      </c>
      <c r="H7" s="150" t="s">
        <v>1431</v>
      </c>
      <c r="I7" s="150"/>
      <c r="J7" s="44">
        <v>0</v>
      </c>
      <c r="K7" s="227">
        <v>2480.2399999999998</v>
      </c>
      <c r="L7" s="45" t="s">
        <v>1359</v>
      </c>
      <c r="M7" s="45"/>
      <c r="N7" s="41">
        <f>N6+IF(AND(L7="Pago",OR(E7='PC Receitas'!$O$4,E7='PC Receitas'!$O$5,E7='PC Receitas'!$O$6)),K7,IF(AND(L7="Pago",OR(E7='PC Receitas'!$O$7,E7='PC Receitas'!$O$8,E7='PC Receitas'!$O$9,E7='PC Receitas'!$O$10,E7='PC Receitas'!$O$11,E7='PC Receitas'!$O$12,E7='PC Receitas'!$O$13,E7='PC Receitas'!$O$14)),-K7,0))</f>
        <v>9821.9500000000007</v>
      </c>
      <c r="P7" s="237" t="s">
        <v>25</v>
      </c>
      <c r="Q7" s="240">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69"/>
      <c r="C8" s="148">
        <v>1</v>
      </c>
      <c r="D8" s="150" t="str">
        <f>IF(C8&lt;&gt;"",TEXT(C8,"00")&amp;"/01/"&amp;'Configurações Básicas'!$E$5,"")</f>
        <v>01/01/2017</v>
      </c>
      <c r="E8" s="43" t="s">
        <v>1339</v>
      </c>
      <c r="F8" s="148" t="s">
        <v>1505</v>
      </c>
      <c r="G8" s="43" t="s">
        <v>1479</v>
      </c>
      <c r="H8" s="150" t="s">
        <v>1429</v>
      </c>
      <c r="I8" s="150"/>
      <c r="J8" s="44">
        <v>0</v>
      </c>
      <c r="K8" s="227">
        <v>2.1</v>
      </c>
      <c r="L8" s="45" t="s">
        <v>1359</v>
      </c>
      <c r="M8" s="45"/>
      <c r="N8" s="41">
        <f>N7+IF(AND(L8="Pago",OR(E8='PC Receitas'!$O$4,E8='PC Receitas'!$O$5,E8='PC Receitas'!$O$6)),K8,IF(AND(L8="Pago",OR(E8='PC Receitas'!$O$7,E8='PC Receitas'!$O$8,E8='PC Receitas'!$O$9,E8='PC Receitas'!$O$10,E8='PC Receitas'!$O$11,E8='PC Receitas'!$O$12,E8='PC Receitas'!$O$13,E8='PC Receitas'!$O$14)),-K8,0))</f>
        <v>9819.85</v>
      </c>
      <c r="P8" s="237"/>
      <c r="Q8" s="241"/>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1506</v>
      </c>
      <c r="G9" s="43" t="s">
        <v>1479</v>
      </c>
      <c r="H9" s="150" t="s">
        <v>1429</v>
      </c>
      <c r="I9" s="150"/>
      <c r="J9" s="44">
        <v>0</v>
      </c>
      <c r="K9" s="227">
        <v>2.1</v>
      </c>
      <c r="L9" s="45" t="s">
        <v>1359</v>
      </c>
      <c r="M9" s="45"/>
      <c r="N9" s="41">
        <f>N8+IF(AND(L9="Pago",OR(E9='PC Receitas'!$O$4,E9='PC Receitas'!$O$5,E9='PC Receitas'!$O$6)),K9,IF(AND(L9="Pago",OR(E9='PC Receitas'!$O$7,E9='PC Receitas'!$O$8,E9='PC Receitas'!$O$9,E9='PC Receitas'!$O$10,E9='PC Receitas'!$O$11,E9='PC Receitas'!$O$12,E9='PC Receitas'!$O$13,E9='PC Receitas'!$O$14)),-K9,0))</f>
        <v>9817.75</v>
      </c>
      <c r="P9" s="237" t="s">
        <v>26</v>
      </c>
      <c r="Q9" s="238">
        <f>SUMIFS($J$5:$J$586,$E$5:$E$586,'PC Receitas'!$O$7,$L$5:$L$586,"Pago")+SUMIFS($J$5:$J$586,$E$5:$E$586,'PC Receitas'!$O$8,$L$5:$L$586,"Pago")+SUMIFS($J$5:$J$586,$E$5:$E$586,'PC Receitas'!$O$9,$L$5:$L$586,"Pago")+SUMIFS($J$5:$J$586,$E$5:$E$586,'PC Receitas'!$O$10,$L$5:$L$586,"Pago")+SUMIFS($J$5:$J$586,$E$5:$E$586,'PC Receitas'!$O$11,$L$5:$L$586,"Pago")+SUMIFS($J$5:$J$586,$E$5:$E$586,'PC Receitas'!$O$12,$L$5:$L$586,"Pago")+SUMIFS($J$5:$J$586,$E$5:$E$586,'PC Receitas'!$O$13,$L$5:$L$586,"Pago")+SUMIFS($J$5:$J$586,$E$5:$E$586,'PC Receitas'!$O$14,$L$5:$L$586,"Pago")</f>
        <v>0</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30</v>
      </c>
      <c r="D10" s="150" t="str">
        <f>IF(C10&lt;&gt;"",TEXT(C10,"00")&amp;"/01/"&amp;'Configurações Básicas'!$E$5,"")</f>
        <v>30/01/2017</v>
      </c>
      <c r="E10" s="43" t="s">
        <v>1339</v>
      </c>
      <c r="F10" s="148" t="s">
        <v>1507</v>
      </c>
      <c r="G10" s="43" t="s">
        <v>1479</v>
      </c>
      <c r="H10" s="150" t="s">
        <v>1429</v>
      </c>
      <c r="I10" s="150"/>
      <c r="J10" s="44">
        <v>0</v>
      </c>
      <c r="K10" s="227">
        <v>2.1</v>
      </c>
      <c r="L10" s="45" t="s">
        <v>1359</v>
      </c>
      <c r="M10" s="45"/>
      <c r="N10" s="41">
        <f>N9+IF(AND(L10="Pago",OR(E10='PC Receitas'!$O$4,E10='PC Receitas'!$O$5,E10='PC Receitas'!$O$6)),K10,IF(AND(L10="Pago",OR(E10='PC Receitas'!$O$7,E10='PC Receitas'!$O$8,E10='PC Receitas'!$O$9,E10='PC Receitas'!$O$10,E10='PC Receitas'!$O$11,E10='PC Receitas'!$O$12,E10='PC Receitas'!$O$13,E10='PC Receitas'!$O$14)),-K10,0))</f>
        <v>9815.65</v>
      </c>
      <c r="P10" s="237"/>
      <c r="Q10" s="239"/>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69"/>
      <c r="C11" s="148">
        <v>2</v>
      </c>
      <c r="D11" s="150" t="str">
        <f>IF(C11&lt;&gt;"",TEXT(C11,"00")&amp;"/01/"&amp;'Configurações Básicas'!$E$5,"")</f>
        <v>02/01/2017</v>
      </c>
      <c r="E11" s="43" t="s">
        <v>1339</v>
      </c>
      <c r="F11" s="148" t="s">
        <v>1508</v>
      </c>
      <c r="G11" s="43" t="s">
        <v>1479</v>
      </c>
      <c r="H11" s="150" t="s">
        <v>1429</v>
      </c>
      <c r="I11" s="150"/>
      <c r="J11" s="44">
        <v>0</v>
      </c>
      <c r="K11" s="227">
        <v>2.1</v>
      </c>
      <c r="L11" s="45" t="s">
        <v>1359</v>
      </c>
      <c r="M11" s="45"/>
      <c r="N11" s="41">
        <f>N10+IF(AND(L11="Pago",OR(E11='PC Receitas'!$O$4,E11='PC Receitas'!$O$5,E11='PC Receitas'!$O$6)),K11,IF(AND(L11="Pago",OR(E11='PC Receitas'!$O$7,E11='PC Receitas'!$O$8,E11='PC Receitas'!$O$9,E11='PC Receitas'!$O$10,E11='PC Receitas'!$O$11,E11='PC Receitas'!$O$12,E11='PC Receitas'!$O$13,E11='PC Receitas'!$O$14)),-K11,0))</f>
        <v>9813.5499999999993</v>
      </c>
      <c r="P11" s="237" t="s">
        <v>28</v>
      </c>
      <c r="Q11" s="238">
        <f>Q7-Q9</f>
        <v>0</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69"/>
      <c r="C12" s="148">
        <v>30</v>
      </c>
      <c r="D12" s="150" t="str">
        <f>IF(C12&lt;&gt;"",TEXT(C12,"00")&amp;"/01/"&amp;'Configurações Básicas'!$E$5,"")</f>
        <v>30/01/2017</v>
      </c>
      <c r="E12" s="43" t="s">
        <v>1339</v>
      </c>
      <c r="F12" s="148">
        <v>14517</v>
      </c>
      <c r="G12" s="43" t="s">
        <v>1479</v>
      </c>
      <c r="H12" s="150" t="s">
        <v>1429</v>
      </c>
      <c r="I12" s="150"/>
      <c r="J12" s="44">
        <v>0</v>
      </c>
      <c r="K12" s="227">
        <v>2.1</v>
      </c>
      <c r="L12" s="45" t="s">
        <v>1359</v>
      </c>
      <c r="M12" s="45"/>
      <c r="N12" s="41">
        <f>N11+IF(AND(L12="Pago",OR(E12='PC Receitas'!$O$4,E12='PC Receitas'!$O$5,E12='PC Receitas'!$O$6)),K12,IF(AND(L12="Pago",OR(E12='PC Receitas'!$O$7,E12='PC Receitas'!$O$8,E12='PC Receitas'!$O$9,E12='PC Receitas'!$O$10,E12='PC Receitas'!$O$11,E12='PC Receitas'!$O$12,E12='PC Receitas'!$O$13,E12='PC Receitas'!$O$14)),-K12,0))</f>
        <v>9811.4499999999989</v>
      </c>
      <c r="P12" s="237"/>
      <c r="Q12" s="239"/>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69"/>
      <c r="C13" s="148">
        <v>2</v>
      </c>
      <c r="D13" s="150" t="str">
        <f>IF(C13&lt;&gt;"",TEXT(C13,"00")&amp;"/01/"&amp;'Configurações Básicas'!$E$5,"")</f>
        <v>02/01/2017</v>
      </c>
      <c r="E13" s="43" t="s">
        <v>1339</v>
      </c>
      <c r="F13" s="148">
        <v>14521</v>
      </c>
      <c r="G13" s="43" t="s">
        <v>1479</v>
      </c>
      <c r="H13" s="150" t="s">
        <v>1429</v>
      </c>
      <c r="I13" s="150"/>
      <c r="J13" s="44">
        <v>0</v>
      </c>
      <c r="K13" s="227">
        <v>2.1</v>
      </c>
      <c r="L13" s="45" t="s">
        <v>1359</v>
      </c>
      <c r="M13" s="45"/>
      <c r="N13" s="41">
        <f>N12+IF(AND(L13="Pago",OR(E13='PC Receitas'!$O$4,E13='PC Receitas'!$O$5,E13='PC Receitas'!$O$6)),K13,IF(AND(L13="Pago",OR(E13='PC Receitas'!$O$7,E13='PC Receitas'!$O$8,E13='PC Receitas'!$O$9,E13='PC Receitas'!$O$10,E13='PC Receitas'!$O$11,E13='PC Receitas'!$O$12,E13='PC Receitas'!$O$13,E13='PC Receitas'!$O$14)),-K13,0))</f>
        <v>9809.3499999999985</v>
      </c>
      <c r="P13" s="237" t="s">
        <v>64</v>
      </c>
      <c r="Q13" s="238">
        <f>N586</f>
        <v>-92753.850000000064</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69"/>
      <c r="C14" s="148">
        <v>2</v>
      </c>
      <c r="D14" s="150" t="str">
        <f>IF(C14&lt;&gt;"",TEXT(C14,"00")&amp;"/01/"&amp;'Configurações Básicas'!$E$5,"")</f>
        <v>02/01/2017</v>
      </c>
      <c r="E14" s="43" t="s">
        <v>1339</v>
      </c>
      <c r="F14" s="148">
        <v>14524</v>
      </c>
      <c r="G14" s="43" t="s">
        <v>1479</v>
      </c>
      <c r="H14" s="150" t="s">
        <v>1429</v>
      </c>
      <c r="I14" s="150"/>
      <c r="J14" s="44">
        <v>0</v>
      </c>
      <c r="K14" s="227">
        <v>2.1</v>
      </c>
      <c r="L14" s="45" t="s">
        <v>1359</v>
      </c>
      <c r="M14" s="45"/>
      <c r="N14" s="41">
        <f>N13+IF(AND(L14="Pago",OR(E14='PC Receitas'!$O$4,E14='PC Receitas'!$O$5,E14='PC Receitas'!$O$6)),K14,IF(AND(L14="Pago",OR(E14='PC Receitas'!$O$7,E14='PC Receitas'!$O$8,E14='PC Receitas'!$O$9,E14='PC Receitas'!$O$10,E14='PC Receitas'!$O$11,E14='PC Receitas'!$O$12,E14='PC Receitas'!$O$13,E14='PC Receitas'!$O$14)),-K14,0))</f>
        <v>9807.2499999999982</v>
      </c>
      <c r="P14" s="237"/>
      <c r="Q14" s="242"/>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69"/>
      <c r="C15" s="148">
        <v>31</v>
      </c>
      <c r="D15" s="150" t="str">
        <f>IF(C15&lt;&gt;"",TEXT(C15,"00")&amp;"/01/"&amp;'Configurações Básicas'!$E$5,"")</f>
        <v>31/01/2017</v>
      </c>
      <c r="E15" s="43" t="s">
        <v>1339</v>
      </c>
      <c r="F15" s="148" t="s">
        <v>1509</v>
      </c>
      <c r="G15" s="43" t="s">
        <v>1479</v>
      </c>
      <c r="H15" s="150" t="s">
        <v>1429</v>
      </c>
      <c r="I15" s="150"/>
      <c r="J15" s="44">
        <v>0</v>
      </c>
      <c r="K15" s="227">
        <v>2.1</v>
      </c>
      <c r="L15" s="45" t="s">
        <v>1359</v>
      </c>
      <c r="M15" s="45"/>
      <c r="N15" s="41">
        <f>N14+IF(AND(L15="Pago",OR(E15='PC Receitas'!$O$4,E15='PC Receitas'!$O$5,E15='PC Receitas'!$O$6)),K15,IF(AND(L15="Pago",OR(E15='PC Receitas'!$O$7,E15='PC Receitas'!$O$8,E15='PC Receitas'!$O$9,E15='PC Receitas'!$O$10,E15='PC Receitas'!$O$11,E15='PC Receitas'!$O$12,E15='PC Receitas'!$O$13,E15='PC Receitas'!$O$14)),-K15,0))</f>
        <v>9805.1499999999978</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69"/>
      <c r="C16" s="148">
        <v>31</v>
      </c>
      <c r="D16" s="150" t="str">
        <f>IF(C16&lt;&gt;"",TEXT(C16,"00")&amp;"/01/"&amp;'Configurações Básicas'!$E$5,"")</f>
        <v>31/01/2017</v>
      </c>
      <c r="E16" s="43" t="s">
        <v>1339</v>
      </c>
      <c r="F16" s="148">
        <v>14515</v>
      </c>
      <c r="G16" s="43" t="s">
        <v>1479</v>
      </c>
      <c r="H16" s="150" t="s">
        <v>1429</v>
      </c>
      <c r="I16" s="150"/>
      <c r="J16" s="44">
        <v>0</v>
      </c>
      <c r="K16" s="227">
        <v>2.1</v>
      </c>
      <c r="L16" s="45" t="s">
        <v>1359</v>
      </c>
      <c r="M16" s="45"/>
      <c r="N16" s="41">
        <f>N15+IF(AND(L16="Pago",OR(E16='PC Receitas'!$O$4,E16='PC Receitas'!$O$5,E16='PC Receitas'!$O$6)),K16,IF(AND(L16="Pago",OR(E16='PC Receitas'!$O$7,E16='PC Receitas'!$O$8,E16='PC Receitas'!$O$9,E16='PC Receitas'!$O$10,E16='PC Receitas'!$O$11,E16='PC Receitas'!$O$12,E16='PC Receitas'!$O$13,E16='PC Receitas'!$O$14)),-K16,0))</f>
        <v>9803.0499999999975</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148">
        <v>31</v>
      </c>
      <c r="D17" s="150" t="str">
        <f>IF(C17&lt;&gt;"",TEXT(C17,"00")&amp;"/01/"&amp;'Configurações Básicas'!$E$5,"")</f>
        <v>31/01/2017</v>
      </c>
      <c r="E17" s="43" t="s">
        <v>1339</v>
      </c>
      <c r="F17" s="148">
        <v>14649</v>
      </c>
      <c r="G17" s="43" t="s">
        <v>1479</v>
      </c>
      <c r="H17" s="150" t="s">
        <v>1429</v>
      </c>
      <c r="I17" s="150"/>
      <c r="J17" s="44">
        <v>0</v>
      </c>
      <c r="K17" s="227">
        <v>2.1</v>
      </c>
      <c r="L17" s="45" t="s">
        <v>1359</v>
      </c>
      <c r="M17" s="45"/>
      <c r="N17" s="41">
        <f>N16+IF(AND(L17="Pago",OR(E17='PC Receitas'!$O$4,E17='PC Receitas'!$O$5,E17='PC Receitas'!$O$6)),K17,IF(AND(L17="Pago",OR(E17='PC Receitas'!$O$7,E17='PC Receitas'!$O$8,E17='PC Receitas'!$O$9,E17='PC Receitas'!$O$10,E17='PC Receitas'!$O$11,E17='PC Receitas'!$O$12,E17='PC Receitas'!$O$13,E17='PC Receitas'!$O$14)),-K17,0))</f>
        <v>9800.9499999999971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148">
        <v>5</v>
      </c>
      <c r="D18" s="150" t="str">
        <f>IF(C18&lt;&gt;"",TEXT(C18,"00")&amp;"/01/"&amp;'Configurações Básicas'!$E$5,"")</f>
        <v>05/01/2017</v>
      </c>
      <c r="E18" s="43" t="s">
        <v>150</v>
      </c>
      <c r="F18" s="148" t="s">
        <v>1510</v>
      </c>
      <c r="G18" s="43" t="s">
        <v>1480</v>
      </c>
      <c r="H18" s="150" t="s">
        <v>1430</v>
      </c>
      <c r="I18" s="150"/>
      <c r="J18" s="44">
        <v>0</v>
      </c>
      <c r="K18" s="227">
        <v>1893.95</v>
      </c>
      <c r="L18" s="45" t="s">
        <v>1359</v>
      </c>
      <c r="M18" s="45"/>
      <c r="N18" s="41">
        <f>N17+IF(AND(L18="Pago",OR(E18='PC Receitas'!$O$4,E18='PC Receitas'!$O$5,E18='PC Receitas'!$O$6)),K18,IF(AND(L18="Pago",OR(E18='PC Receitas'!$O$7,E18='PC Receitas'!$O$8,E18='PC Receitas'!$O$9,E18='PC Receitas'!$O$10,E18='PC Receitas'!$O$11,E18='PC Receitas'!$O$12,E18='PC Receitas'!$O$13,E18='PC Receitas'!$O$14)),-K18,0))</f>
        <v>7906.9999999999973</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148">
        <v>5</v>
      </c>
      <c r="D19" s="150" t="str">
        <f>IF(C19&lt;&gt;"",TEXT(C19,"00")&amp;"/01/"&amp;'Configurações Básicas'!$E$5,"")</f>
        <v>05/01/2017</v>
      </c>
      <c r="E19" s="43" t="s">
        <v>150</v>
      </c>
      <c r="F19" s="148" t="s">
        <v>1511</v>
      </c>
      <c r="G19" s="43" t="s">
        <v>1480</v>
      </c>
      <c r="H19" s="150" t="s">
        <v>1430</v>
      </c>
      <c r="I19" s="150"/>
      <c r="J19" s="44">
        <v>0</v>
      </c>
      <c r="K19" s="227">
        <v>1600.15</v>
      </c>
      <c r="L19" s="45" t="s">
        <v>1359</v>
      </c>
      <c r="M19" s="45"/>
      <c r="N19" s="41">
        <f>N18+IF(AND(L19="Pago",OR(E19='PC Receitas'!$O$4,E19='PC Receitas'!$O$5,E19='PC Receitas'!$O$6)),K19,IF(AND(L19="Pago",OR(E19='PC Receitas'!$O$7,E19='PC Receitas'!$O$8,E19='PC Receitas'!$O$9,E19='PC Receitas'!$O$10,E19='PC Receitas'!$O$11,E19='PC Receitas'!$O$12,E19='PC Receitas'!$O$13,E19='PC Receitas'!$O$14)),-K19,0))</f>
        <v>6306.8499999999967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69"/>
      <c r="C20" s="148">
        <v>3</v>
      </c>
      <c r="D20" s="150" t="str">
        <f>IF(C20&lt;&gt;"",TEXT(C20,"00")&amp;"/01/"&amp;'Configurações Básicas'!$E$5,"")</f>
        <v>03/01/2017</v>
      </c>
      <c r="E20" s="43" t="s">
        <v>150</v>
      </c>
      <c r="F20" s="148" t="s">
        <v>1512</v>
      </c>
      <c r="G20" s="43" t="s">
        <v>1480</v>
      </c>
      <c r="H20" s="150" t="s">
        <v>1430</v>
      </c>
      <c r="I20" s="150"/>
      <c r="J20" s="44">
        <v>0</v>
      </c>
      <c r="K20" s="227">
        <v>57</v>
      </c>
      <c r="L20" s="45" t="s">
        <v>1359</v>
      </c>
      <c r="M20" s="45"/>
      <c r="N20" s="41">
        <f>N19+IF(AND(L20="Pago",OR(E20='PC Receitas'!$O$4,E20='PC Receitas'!$O$5,E20='PC Receitas'!$O$6)),K20,IF(AND(L20="Pago",OR(E20='PC Receitas'!$O$7,E20='PC Receitas'!$O$8,E20='PC Receitas'!$O$9,E20='PC Receitas'!$O$10,E20='PC Receitas'!$O$11,E20='PC Receitas'!$O$12,E20='PC Receitas'!$O$13,E20='PC Receitas'!$O$14)),-K20,0))</f>
        <v>6249.8499999999967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69"/>
      <c r="C21" s="148">
        <v>5</v>
      </c>
      <c r="D21" s="150" t="str">
        <f>IF(C21&lt;&gt;"",TEXT(C21,"00")&amp;"/01/"&amp;'Configurações Básicas'!$E$5,"")</f>
        <v>05/01/2017</v>
      </c>
      <c r="E21" s="43" t="s">
        <v>150</v>
      </c>
      <c r="F21" s="219" t="s">
        <v>1513</v>
      </c>
      <c r="G21" s="43" t="s">
        <v>1480</v>
      </c>
      <c r="H21" s="150" t="s">
        <v>1430</v>
      </c>
      <c r="I21" s="150"/>
      <c r="J21" s="44">
        <v>0</v>
      </c>
      <c r="K21" s="227">
        <v>1719.65</v>
      </c>
      <c r="L21" s="45" t="s">
        <v>1359</v>
      </c>
      <c r="M21" s="128"/>
      <c r="N21" s="41">
        <f>N20+IF(AND(L21="Pago",OR(E21='PC Receitas'!$O$4,E21='PC Receitas'!$O$5,E21='PC Receitas'!$O$6)),K21,IF(AND(L21="Pago",OR(E21='PC Receitas'!$O$7,E21='PC Receitas'!$O$8,E21='PC Receitas'!$O$9,E21='PC Receitas'!$O$10,E21='PC Receitas'!$O$11,E21='PC Receitas'!$O$12,E21='PC Receitas'!$O$13,E21='PC Receitas'!$O$14)),-K21,0))</f>
        <v>4530.1999999999971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148">
        <v>3</v>
      </c>
      <c r="D22" s="150" t="str">
        <f>IF(C22&lt;&gt;"",TEXT(C22,"00")&amp;"/01/"&amp;'Configurações Básicas'!$E$5,"")</f>
        <v>03/01/2017</v>
      </c>
      <c r="E22" s="43" t="s">
        <v>150</v>
      </c>
      <c r="F22" s="219" t="s">
        <v>1514</v>
      </c>
      <c r="G22" s="43" t="s">
        <v>1480</v>
      </c>
      <c r="H22" s="150" t="s">
        <v>1430</v>
      </c>
      <c r="I22" s="150"/>
      <c r="J22" s="44">
        <v>0</v>
      </c>
      <c r="K22" s="227">
        <v>893.15</v>
      </c>
      <c r="L22" s="45" t="s">
        <v>1359</v>
      </c>
      <c r="M22" s="128"/>
      <c r="N22" s="41">
        <f>N21+IF(AND(L22="Pago",OR(E22='PC Receitas'!$O$4,E22='PC Receitas'!$O$5,E22='PC Receitas'!$O$6)),K22,IF(AND(L22="Pago",OR(E22='PC Receitas'!$O$7,E22='PC Receitas'!$O$8,E22='PC Receitas'!$O$9,E22='PC Receitas'!$O$10,E22='PC Receitas'!$O$11,E22='PC Receitas'!$O$12,E22='PC Receitas'!$O$13,E22='PC Receitas'!$O$14)),-K22,0))</f>
        <v>3637.049999999997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148">
        <v>3</v>
      </c>
      <c r="D23" s="150" t="str">
        <f>IF(C23&lt;&gt;"",TEXT(C23,"00")&amp;"/01/"&amp;'Configurações Básicas'!$E$5,"")</f>
        <v>03/01/2017</v>
      </c>
      <c r="E23" s="43" t="s">
        <v>150</v>
      </c>
      <c r="F23" s="219" t="s">
        <v>1515</v>
      </c>
      <c r="G23" s="43" t="s">
        <v>1480</v>
      </c>
      <c r="H23" s="150" t="s">
        <v>1430</v>
      </c>
      <c r="I23" s="150"/>
      <c r="J23" s="44">
        <v>0</v>
      </c>
      <c r="K23" s="227">
        <v>1318.05</v>
      </c>
      <c r="L23" s="45" t="s">
        <v>1359</v>
      </c>
      <c r="M23" s="128"/>
      <c r="N23" s="41">
        <f>N22+IF(AND(L23="Pago",OR(E23='PC Receitas'!$O$4,E23='PC Receitas'!$O$5,E23='PC Receitas'!$O$6)),K23,IF(AND(L23="Pago",OR(E23='PC Receitas'!$O$7,E23='PC Receitas'!$O$8,E23='PC Receitas'!$O$9,E23='PC Receitas'!$O$10,E23='PC Receitas'!$O$11,E23='PC Receitas'!$O$12,E23='PC Receitas'!$O$13,E23='PC Receitas'!$O$14)),-K23,0))</f>
        <v>2318.9999999999973</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148">
        <v>3</v>
      </c>
      <c r="D24" s="150" t="str">
        <f>IF(C24&lt;&gt;"",TEXT(C24,"00")&amp;"/01/"&amp;'Configurações Básicas'!$E$5,"")</f>
        <v>03/01/2017</v>
      </c>
      <c r="E24" s="43" t="s">
        <v>150</v>
      </c>
      <c r="F24" s="219" t="s">
        <v>1516</v>
      </c>
      <c r="G24" s="43" t="s">
        <v>1480</v>
      </c>
      <c r="H24" s="150" t="s">
        <v>1430</v>
      </c>
      <c r="I24" s="150"/>
      <c r="J24" s="44">
        <v>0</v>
      </c>
      <c r="K24" s="227">
        <v>1166.5999999999999</v>
      </c>
      <c r="L24" s="45" t="s">
        <v>1359</v>
      </c>
      <c r="M24" s="128"/>
      <c r="N24" s="41">
        <f>N23+IF(AND(L24="Pago",OR(E24='PC Receitas'!$O$4,E24='PC Receitas'!$O$5,E24='PC Receitas'!$O$6)),K24,IF(AND(L24="Pago",OR(E24='PC Receitas'!$O$7,E24='PC Receitas'!$O$8,E24='PC Receitas'!$O$9,E24='PC Receitas'!$O$10,E24='PC Receitas'!$O$11,E24='PC Receitas'!$O$12,E24='PC Receitas'!$O$13,E24='PC Receitas'!$O$14)),-K24,0))</f>
        <v>1152.3999999999974</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69"/>
      <c r="C25" s="148">
        <v>5</v>
      </c>
      <c r="D25" s="150" t="str">
        <f>IF(C25&lt;&gt;"",TEXT(C25,"00")&amp;"/01/"&amp;'Configurações Básicas'!$E$5,"")</f>
        <v>05/01/2017</v>
      </c>
      <c r="E25" s="43" t="s">
        <v>150</v>
      </c>
      <c r="F25" s="219" t="s">
        <v>1517</v>
      </c>
      <c r="G25" s="43" t="s">
        <v>1480</v>
      </c>
      <c r="H25" s="43" t="s">
        <v>1430</v>
      </c>
      <c r="I25" s="43"/>
      <c r="J25" s="44">
        <v>0</v>
      </c>
      <c r="K25" s="227">
        <v>894.2</v>
      </c>
      <c r="L25" s="45" t="s">
        <v>1359</v>
      </c>
      <c r="M25" s="128"/>
      <c r="N25" s="41">
        <f>N24+IF(AND(L25="Pago",OR(E25='PC Receitas'!$O$4,E25='PC Receitas'!$O$5,E25='PC Receitas'!$O$6)),K25,IF(AND(L25="Pago",OR(E25='PC Receitas'!$O$7,E25='PC Receitas'!$O$8,E25='PC Receitas'!$O$9,E25='PC Receitas'!$O$10,E25='PC Receitas'!$O$11,E25='PC Receitas'!$O$12,E25='PC Receitas'!$O$13,E25='PC Receitas'!$O$14)),-K25,0))</f>
        <v>258.19999999999732</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148">
        <v>3</v>
      </c>
      <c r="D26" s="150" t="str">
        <f>IF(C26&lt;&gt;"",TEXT(C26,"00")&amp;"/01/"&amp;'Configurações Básicas'!$E$5,"")</f>
        <v>03/01/2017</v>
      </c>
      <c r="E26" s="43" t="s">
        <v>1339</v>
      </c>
      <c r="F26" s="214">
        <v>14489</v>
      </c>
      <c r="G26" s="43" t="s">
        <v>1479</v>
      </c>
      <c r="H26" s="150" t="s">
        <v>1429</v>
      </c>
      <c r="I26" s="150"/>
      <c r="J26" s="44">
        <v>0</v>
      </c>
      <c r="K26" s="227">
        <v>2.1</v>
      </c>
      <c r="L26" s="45" t="s">
        <v>1359</v>
      </c>
      <c r="M26" s="128"/>
      <c r="N26" s="41">
        <f>N25+IF(AND(L26="Pago",OR(E26='PC Receitas'!$O$4,E26='PC Receitas'!$O$5,E26='PC Receitas'!$O$6)),K26,IF(AND(L26="Pago",OR(E26='PC Receitas'!$O$7,E26='PC Receitas'!$O$8,E26='PC Receitas'!$O$9,E26='PC Receitas'!$O$10,E26='PC Receitas'!$O$11,E26='PC Receitas'!$O$12,E26='PC Receitas'!$O$13,E26='PC Receitas'!$O$14)),-K26,0))</f>
        <v>256.09999999999729</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69"/>
      <c r="C27" s="148">
        <v>5</v>
      </c>
      <c r="D27" s="150" t="str">
        <f>IF(C27&lt;&gt;"",TEXT(C27,"00")&amp;"/01/"&amp;'Configurações Básicas'!$E$5,"")</f>
        <v>05/01/2017</v>
      </c>
      <c r="E27" s="43" t="s">
        <v>150</v>
      </c>
      <c r="F27" s="219" t="s">
        <v>1518</v>
      </c>
      <c r="G27" s="43" t="s">
        <v>1480</v>
      </c>
      <c r="H27" s="150" t="s">
        <v>1430</v>
      </c>
      <c r="I27" s="150"/>
      <c r="J27" s="44">
        <v>0</v>
      </c>
      <c r="K27" s="227">
        <v>1378.1</v>
      </c>
      <c r="L27" s="45" t="s">
        <v>1359</v>
      </c>
      <c r="M27" s="128"/>
      <c r="N27" s="41">
        <f>N26+IF(AND(L27="Pago",OR(E27='PC Receitas'!$O$4,E27='PC Receitas'!$O$5,E27='PC Receitas'!$O$6)),K27,IF(AND(L27="Pago",OR(E27='PC Receitas'!$O$7,E27='PC Receitas'!$O$8,E27='PC Receitas'!$O$9,E27='PC Receitas'!$O$10,E27='PC Receitas'!$O$11,E27='PC Receitas'!$O$12,E27='PC Receitas'!$O$13,E27='PC Receitas'!$O$14)),-K27,0))</f>
        <v>-1122.0000000000027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69"/>
      <c r="C28" s="148">
        <v>6</v>
      </c>
      <c r="D28" s="150" t="str">
        <f>IF(C28&lt;&gt;"",TEXT(C28,"00")&amp;"/01/"&amp;'Configurações Básicas'!$E$5,"")</f>
        <v>06/01/2017</v>
      </c>
      <c r="E28" s="43" t="s">
        <v>1338</v>
      </c>
      <c r="F28" s="219">
        <v>20404</v>
      </c>
      <c r="G28" s="43" t="s">
        <v>1488</v>
      </c>
      <c r="H28" s="43" t="s">
        <v>1431</v>
      </c>
      <c r="I28" s="43"/>
      <c r="J28" s="44">
        <v>0</v>
      </c>
      <c r="K28" s="227">
        <v>8211.0499999999993</v>
      </c>
      <c r="L28" s="45" t="s">
        <v>1359</v>
      </c>
      <c r="M28" s="128"/>
      <c r="N28" s="41">
        <f>N27+IF(AND(L28="Pago",OR(E28='PC Receitas'!$O$4,E28='PC Receitas'!$O$5,E28='PC Receitas'!$O$6)),K28,IF(AND(L28="Pago",OR(E28='PC Receitas'!$O$7,E28='PC Receitas'!$O$8,E28='PC Receitas'!$O$9,E28='PC Receitas'!$O$10,E28='PC Receitas'!$O$11,E28='PC Receitas'!$O$12,E28='PC Receitas'!$O$13,E28='PC Receitas'!$O$14)),-K28,0))</f>
        <v>-9333.0500000000029</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69"/>
      <c r="C29" s="148">
        <v>4</v>
      </c>
      <c r="D29" s="150" t="str">
        <f>IF(C29&lt;&gt;"",TEXT(C29,"00")&amp;"/01/"&amp;'Configurações Básicas'!$E$5,"")</f>
        <v>04/01/2017</v>
      </c>
      <c r="E29" s="43" t="s">
        <v>1338</v>
      </c>
      <c r="F29" s="219" t="s">
        <v>1519</v>
      </c>
      <c r="G29" s="43" t="s">
        <v>1488</v>
      </c>
      <c r="H29" s="43" t="s">
        <v>1430</v>
      </c>
      <c r="I29" s="43"/>
      <c r="J29" s="44">
        <v>0</v>
      </c>
      <c r="K29" s="227">
        <v>84</v>
      </c>
      <c r="L29" s="45" t="s">
        <v>1359</v>
      </c>
      <c r="M29" s="128"/>
      <c r="N29" s="41">
        <f>N28+IF(AND(L29="Pago",OR(E29='PC Receitas'!$O$4,E29='PC Receitas'!$O$5,E29='PC Receitas'!$O$6)),K29,IF(AND(L29="Pago",OR(E29='PC Receitas'!$O$7,E29='PC Receitas'!$O$8,E29='PC Receitas'!$O$9,E29='PC Receitas'!$O$10,E29='PC Receitas'!$O$11,E29='PC Receitas'!$O$12,E29='PC Receitas'!$O$13,E29='PC Receitas'!$O$14)),-K29,0))</f>
        <v>-9417.0500000000029</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69"/>
      <c r="C30" s="148">
        <v>7</v>
      </c>
      <c r="D30" s="150" t="str">
        <f>IF(C30&lt;&gt;"",TEXT(C30,"00")&amp;"/01/"&amp;'Configurações Básicas'!$E$5,"")</f>
        <v>07/01/2017</v>
      </c>
      <c r="E30" s="43" t="s">
        <v>150</v>
      </c>
      <c r="F30" s="219" t="s">
        <v>1520</v>
      </c>
      <c r="G30" s="43" t="s">
        <v>1353</v>
      </c>
      <c r="H30" s="43" t="s">
        <v>1429</v>
      </c>
      <c r="I30" s="43"/>
      <c r="J30" s="44">
        <v>0</v>
      </c>
      <c r="K30" s="227">
        <v>1350.5</v>
      </c>
      <c r="L30" s="45" t="s">
        <v>1359</v>
      </c>
      <c r="M30" s="128"/>
      <c r="N30" s="41">
        <f>N29+IF(AND(L30="Pago",OR(E30='PC Receitas'!$O$4,E30='PC Receitas'!$O$5,E30='PC Receitas'!$O$6)),K30,IF(AND(L30="Pago",OR(E30='PC Receitas'!$O$7,E30='PC Receitas'!$O$8,E30='PC Receitas'!$O$9,E30='PC Receitas'!$O$10,E30='PC Receitas'!$O$11,E30='PC Receitas'!$O$12,E30='PC Receitas'!$O$13,E30='PC Receitas'!$O$14)),-K30,0))</f>
        <v>-10767.550000000003</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148">
        <v>10</v>
      </c>
      <c r="D31" s="150" t="str">
        <f>IF(C31&lt;&gt;"",TEXT(C31,"00")&amp;"/01/"&amp;'Configurações Básicas'!$E$5,"")</f>
        <v>10/01/2017</v>
      </c>
      <c r="E31" s="43" t="s">
        <v>1339</v>
      </c>
      <c r="F31" s="219" t="s">
        <v>1521</v>
      </c>
      <c r="G31" s="43" t="s">
        <v>1490</v>
      </c>
      <c r="H31" s="43" t="s">
        <v>1429</v>
      </c>
      <c r="I31" s="43"/>
      <c r="J31" s="44">
        <v>0</v>
      </c>
      <c r="K31" s="227">
        <v>2362.1</v>
      </c>
      <c r="L31" s="45" t="s">
        <v>1359</v>
      </c>
      <c r="M31" s="128"/>
      <c r="N31" s="41">
        <f>N30+IF(AND(L31="Pago",OR(E31='PC Receitas'!$O$4,E31='PC Receitas'!$O$5,E31='PC Receitas'!$O$6)),K31,IF(AND(L31="Pago",OR(E31='PC Receitas'!$O$7,E31='PC Receitas'!$O$8,E31='PC Receitas'!$O$9,E31='PC Receitas'!$O$10,E31='PC Receitas'!$O$11,E31='PC Receitas'!$O$12,E31='PC Receitas'!$O$13,E31='PC Receitas'!$O$14)),-K31,0))</f>
        <v>-13129.650000000003</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10</v>
      </c>
      <c r="D32" s="150" t="str">
        <f>IF(C32&lt;&gt;"",TEXT(C32,"00")&amp;"/01/"&amp;'Configurações Básicas'!$E$5,"")</f>
        <v>10/01/2017</v>
      </c>
      <c r="E32" s="43" t="s">
        <v>1339</v>
      </c>
      <c r="F32" s="219">
        <v>5721</v>
      </c>
      <c r="G32" s="43" t="s">
        <v>1669</v>
      </c>
      <c r="H32" s="43" t="s">
        <v>1431</v>
      </c>
      <c r="I32" s="43"/>
      <c r="J32" s="44">
        <v>0</v>
      </c>
      <c r="K32" s="227">
        <v>7605.49</v>
      </c>
      <c r="L32" s="45" t="s">
        <v>1359</v>
      </c>
      <c r="M32" s="128"/>
      <c r="N32" s="41">
        <f>N31+IF(AND(L32="Pago",OR(E32='PC Receitas'!$O$4,E32='PC Receitas'!$O$5,E32='PC Receitas'!$O$6)),K32,IF(AND(L32="Pago",OR(E32='PC Receitas'!$O$7,E32='PC Receitas'!$O$8,E32='PC Receitas'!$O$9,E32='PC Receitas'!$O$10,E32='PC Receitas'!$O$11,E32='PC Receitas'!$O$12,E32='PC Receitas'!$O$13,E32='PC Receitas'!$O$14)),-K32,0))</f>
        <v>-20735.140000000003</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69"/>
      <c r="C33" s="148">
        <v>27</v>
      </c>
      <c r="D33" s="150" t="str">
        <f>IF(C33&lt;&gt;"",TEXT(C33,"00")&amp;"/01/"&amp;'Configurações Básicas'!$E$5,"")</f>
        <v>27/01/2017</v>
      </c>
      <c r="E33" s="43" t="s">
        <v>1339</v>
      </c>
      <c r="F33" s="219">
        <v>14494</v>
      </c>
      <c r="G33" s="43" t="s">
        <v>1479</v>
      </c>
      <c r="H33" s="43" t="s">
        <v>1429</v>
      </c>
      <c r="I33" s="43"/>
      <c r="J33" s="44">
        <v>0</v>
      </c>
      <c r="K33" s="227">
        <v>2.1</v>
      </c>
      <c r="L33" s="45" t="s">
        <v>1359</v>
      </c>
      <c r="M33" s="128"/>
      <c r="N33" s="41">
        <f>N32+IF(AND(L33="Pago",OR(E33='PC Receitas'!$O$4,E33='PC Receitas'!$O$5,E33='PC Receitas'!$O$6)),K33,IF(AND(L33="Pago",OR(E33='PC Receitas'!$O$7,E33='PC Receitas'!$O$8,E33='PC Receitas'!$O$9,E33='PC Receitas'!$O$10,E33='PC Receitas'!$O$11,E33='PC Receitas'!$O$12,E33='PC Receitas'!$O$13,E33='PC Receitas'!$O$14)),-K33,0))</f>
        <v>-20737.240000000002</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69"/>
      <c r="C34" s="148">
        <v>5</v>
      </c>
      <c r="D34" s="150" t="str">
        <f>IF(C34&lt;&gt;"",TEXT(C34,"00")&amp;"/01/"&amp;'Configurações Básicas'!$E$5,"")</f>
        <v>05/01/2017</v>
      </c>
      <c r="E34" s="43" t="s">
        <v>1339</v>
      </c>
      <c r="F34" s="219">
        <v>14540</v>
      </c>
      <c r="G34" s="43" t="s">
        <v>1479</v>
      </c>
      <c r="H34" s="43" t="s">
        <v>1429</v>
      </c>
      <c r="I34" s="43"/>
      <c r="J34" s="44">
        <v>0</v>
      </c>
      <c r="K34" s="227">
        <v>2.1</v>
      </c>
      <c r="L34" s="45" t="s">
        <v>1359</v>
      </c>
      <c r="M34" s="128"/>
      <c r="N34" s="41">
        <f>N33+IF(AND(L34="Pago",OR(E34='PC Receitas'!$O$4,E34='PC Receitas'!$O$5,E34='PC Receitas'!$O$6)),K34,IF(AND(L34="Pago",OR(E34='PC Receitas'!$O$7,E34='PC Receitas'!$O$8,E34='PC Receitas'!$O$9,E34='PC Receitas'!$O$10,E34='PC Receitas'!$O$11,E34='PC Receitas'!$O$12,E34='PC Receitas'!$O$13,E34='PC Receitas'!$O$14)),-K34,0))</f>
        <v>-20739.34</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148">
        <v>4</v>
      </c>
      <c r="D35" s="150" t="str">
        <f>IF(C35&lt;&gt;"",TEXT(C35,"00")&amp;"/01/"&amp;'Configurações Básicas'!$E$5,"")</f>
        <v>04/01/2017</v>
      </c>
      <c r="E35" s="43" t="s">
        <v>1339</v>
      </c>
      <c r="F35" s="219">
        <v>14533</v>
      </c>
      <c r="G35" s="43" t="s">
        <v>1479</v>
      </c>
      <c r="H35" s="43" t="s">
        <v>1430</v>
      </c>
      <c r="I35" s="43"/>
      <c r="J35" s="44">
        <v>0</v>
      </c>
      <c r="K35" s="227">
        <v>2.1</v>
      </c>
      <c r="L35" s="45" t="s">
        <v>1359</v>
      </c>
      <c r="M35" s="128"/>
      <c r="N35" s="41">
        <f>N34+IF(AND(L35="Pago",OR(E35='PC Receitas'!$O$4,E35='PC Receitas'!$O$5,E35='PC Receitas'!$O$6)),K35,IF(AND(L35="Pago",OR(E35='PC Receitas'!$O$7,E35='PC Receitas'!$O$8,E35='PC Receitas'!$O$9,E35='PC Receitas'!$O$10,E35='PC Receitas'!$O$11,E35='PC Receitas'!$O$12,E35='PC Receitas'!$O$13,E35='PC Receitas'!$O$14)),-K35,0))</f>
        <v>-20741.439999999999</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148">
        <v>12</v>
      </c>
      <c r="D36" s="150" t="str">
        <f>IF(C36&lt;&gt;"",TEXT(C36,"00")&amp;"/01/"&amp;'Configurações Básicas'!$E$5,"")</f>
        <v>12/01/2017</v>
      </c>
      <c r="E36" s="43" t="s">
        <v>1339</v>
      </c>
      <c r="F36" s="219">
        <v>14613</v>
      </c>
      <c r="G36" s="43" t="s">
        <v>1479</v>
      </c>
      <c r="H36" s="43" t="s">
        <v>1429</v>
      </c>
      <c r="I36" s="43"/>
      <c r="J36" s="44">
        <v>0</v>
      </c>
      <c r="K36" s="227">
        <v>2.1</v>
      </c>
      <c r="L36" s="45" t="s">
        <v>1359</v>
      </c>
      <c r="M36" s="128"/>
      <c r="N36" s="41">
        <f>N35+IF(AND(L36="Pago",OR(E36='PC Receitas'!$O$4,E36='PC Receitas'!$O$5,E36='PC Receitas'!$O$6)),K36,IF(AND(L36="Pago",OR(E36='PC Receitas'!$O$7,E36='PC Receitas'!$O$8,E36='PC Receitas'!$O$9,E36='PC Receitas'!$O$10,E36='PC Receitas'!$O$11,E36='PC Receitas'!$O$12,E36='PC Receitas'!$O$13,E36='PC Receitas'!$O$14)),-K36,0))</f>
        <v>-20743.539999999997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69"/>
      <c r="C37" s="148">
        <v>3</v>
      </c>
      <c r="D37" s="150" t="str">
        <f>IF(C37&lt;&gt;"",TEXT(C37,"00")&amp;"/01/"&amp;'Configurações Básicas'!$E$5,"")</f>
        <v>03/01/2017</v>
      </c>
      <c r="E37" s="43" t="s">
        <v>1340</v>
      </c>
      <c r="F37" s="219" t="s">
        <v>1522</v>
      </c>
      <c r="G37" s="43" t="s">
        <v>1347</v>
      </c>
      <c r="H37" s="43" t="s">
        <v>1431</v>
      </c>
      <c r="I37" s="43"/>
      <c r="J37" s="44">
        <v>0</v>
      </c>
      <c r="K37" s="227">
        <v>30</v>
      </c>
      <c r="L37" s="45" t="s">
        <v>1359</v>
      </c>
      <c r="M37" s="128"/>
      <c r="N37" s="41">
        <f>N36+IF(AND(L37="Pago",OR(E37='PC Receitas'!$O$4,E37='PC Receitas'!$O$5,E37='PC Receitas'!$O$6)),K37,IF(AND(L37="Pago",OR(E37='PC Receitas'!$O$7,E37='PC Receitas'!$O$8,E37='PC Receitas'!$O$9,E37='PC Receitas'!$O$10,E37='PC Receitas'!$O$11,E37='PC Receitas'!$O$12,E37='PC Receitas'!$O$13,E37='PC Receitas'!$O$14)),-K37,0))</f>
        <v>-20773.539999999997</v>
      </c>
      <c r="S37" s="113" t="str">
        <f t="shared" si="0"/>
        <v>Despesa</v>
      </c>
      <c r="T37" s="110" t="str">
        <f t="shared" si="1"/>
        <v/>
      </c>
      <c r="U37" s="110" t="str">
        <f t="shared" si="2"/>
        <v/>
      </c>
      <c r="V37" s="110" t="str">
        <f t="shared" si="3"/>
        <v>Despesa</v>
      </c>
      <c r="W37" s="114" t="str">
        <f>VLOOKUP(E37,'PC Receitas'!$O$4:$P$14,2,FALSE)</f>
        <v>Despesas_com_Marketing</v>
      </c>
    </row>
    <row r="38" spans="1:23" ht="19.5" customHeight="1" thickTop="1" thickBot="1" x14ac:dyDescent="0.3">
      <c r="A38" s="169"/>
      <c r="C38" s="148">
        <v>5</v>
      </c>
      <c r="D38" s="150" t="str">
        <f>IF(C38&lt;&gt;"",TEXT(C38,"00")&amp;"/01/"&amp;'Configurações Básicas'!$E$5,"")</f>
        <v>05/01/2017</v>
      </c>
      <c r="E38" s="43" t="s">
        <v>150</v>
      </c>
      <c r="F38" s="219" t="s">
        <v>1523</v>
      </c>
      <c r="G38" s="43" t="s">
        <v>1480</v>
      </c>
      <c r="H38" s="43" t="s">
        <v>1429</v>
      </c>
      <c r="I38" s="43"/>
      <c r="J38" s="44">
        <v>0</v>
      </c>
      <c r="K38" s="227">
        <v>398.09</v>
      </c>
      <c r="L38" s="45" t="s">
        <v>1359</v>
      </c>
      <c r="M38" s="128"/>
      <c r="N38" s="41">
        <f>N37+IF(AND(L38="Pago",OR(E38='PC Receitas'!$O$4,E38='PC Receitas'!$O$5,E38='PC Receitas'!$O$6)),K38,IF(AND(L38="Pago",OR(E38='PC Receitas'!$O$7,E38='PC Receitas'!$O$8,E38='PC Receitas'!$O$9,E38='PC Receitas'!$O$10,E38='PC Receitas'!$O$11,E38='PC Receitas'!$O$12,E38='PC Receitas'!$O$13,E38='PC Receitas'!$O$14)),-K38,0))</f>
        <v>-21171.629999999997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9" t="s">
        <v>1524</v>
      </c>
      <c r="G39" s="43" t="s">
        <v>1480</v>
      </c>
      <c r="H39" s="43" t="s">
        <v>1430</v>
      </c>
      <c r="I39" s="43"/>
      <c r="J39" s="44">
        <v>0</v>
      </c>
      <c r="K39" s="227">
        <v>811.71</v>
      </c>
      <c r="L39" s="45" t="s">
        <v>1359</v>
      </c>
      <c r="M39" s="128"/>
      <c r="N39" s="41">
        <f>N38+IF(AND(L39="Pago",OR(E39='PC Receitas'!$O$4,E39='PC Receitas'!$O$5,E39='PC Receitas'!$O$6)),K39,IF(AND(L39="Pago",OR(E39='PC Receitas'!$O$7,E39='PC Receitas'!$O$8,E39='PC Receitas'!$O$9,E39='PC Receitas'!$O$10,E39='PC Receitas'!$O$11,E39='PC Receitas'!$O$12,E39='PC Receitas'!$O$13,E39='PC Receitas'!$O$14)),-K39,0))</f>
        <v>-21983.339999999997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1339</v>
      </c>
      <c r="F40" s="219">
        <v>14528</v>
      </c>
      <c r="G40" s="43" t="s">
        <v>1479</v>
      </c>
      <c r="H40" s="43" t="s">
        <v>1429</v>
      </c>
      <c r="I40" s="43"/>
      <c r="J40" s="44">
        <v>0</v>
      </c>
      <c r="K40" s="227">
        <v>2.1</v>
      </c>
      <c r="L40" s="45" t="s">
        <v>1359</v>
      </c>
      <c r="M40" s="128"/>
      <c r="N40" s="41">
        <f>N39+IF(AND(L40="Pago",OR(E40='PC Receitas'!$O$4,E40='PC Receitas'!$O$5,E40='PC Receitas'!$O$6)),K40,IF(AND(L40="Pago",OR(E40='PC Receitas'!$O$7,E40='PC Receitas'!$O$8,E40='PC Receitas'!$O$9,E40='PC Receitas'!$O$10,E40='PC Receitas'!$O$11,E40='PC Receitas'!$O$12,E40='PC Receitas'!$O$13,E40='PC Receitas'!$O$14)),-K40,0))</f>
        <v>-21985.439999999995</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69"/>
      <c r="C41" s="148">
        <v>5</v>
      </c>
      <c r="D41" s="150" t="str">
        <f>IF(C41&lt;&gt;"",TEXT(C41,"00")&amp;"/01/"&amp;'Configurações Básicas'!$E$5,"")</f>
        <v>05/01/2017</v>
      </c>
      <c r="E41" s="43" t="s">
        <v>1339</v>
      </c>
      <c r="F41" s="219">
        <v>14531</v>
      </c>
      <c r="G41" s="43" t="s">
        <v>1479</v>
      </c>
      <c r="H41" s="43" t="s">
        <v>1429</v>
      </c>
      <c r="I41" s="43"/>
      <c r="J41" s="44">
        <v>0</v>
      </c>
      <c r="K41" s="227">
        <v>2.1</v>
      </c>
      <c r="L41" s="45" t="s">
        <v>1359</v>
      </c>
      <c r="M41" s="128"/>
      <c r="N41" s="41">
        <f>N40+IF(AND(L41="Pago",OR(E41='PC Receitas'!$O$4,E41='PC Receitas'!$O$5,E41='PC Receitas'!$O$6)),K41,IF(AND(L41="Pago",OR(E41='PC Receitas'!$O$7,E41='PC Receitas'!$O$8,E41='PC Receitas'!$O$9,E41='PC Receitas'!$O$10,E41='PC Receitas'!$O$11,E41='PC Receitas'!$O$12,E41='PC Receitas'!$O$13,E41='PC Receitas'!$O$14)),-K41,0))</f>
        <v>-21987.539999999994</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5</v>
      </c>
      <c r="D42" s="150" t="str">
        <f>IF(C42&lt;&gt;"",TEXT(C42,"00")&amp;"/01/"&amp;'Configurações Básicas'!$E$5,"")</f>
        <v>05/01/2017</v>
      </c>
      <c r="E42" s="43" t="s">
        <v>1339</v>
      </c>
      <c r="F42" s="219">
        <v>14534</v>
      </c>
      <c r="G42" s="43" t="s">
        <v>1479</v>
      </c>
      <c r="H42" s="43" t="s">
        <v>1429</v>
      </c>
      <c r="I42" s="43"/>
      <c r="J42" s="44">
        <v>0</v>
      </c>
      <c r="K42" s="227">
        <v>2.1</v>
      </c>
      <c r="L42" s="45" t="s">
        <v>1359</v>
      </c>
      <c r="M42" s="128"/>
      <c r="N42" s="41">
        <f>N41+IF(AND(L42="Pago",OR(E42='PC Receitas'!$O$4,E42='PC Receitas'!$O$5,E42='PC Receitas'!$O$6)),K42,IF(AND(L42="Pago",OR(E42='PC Receitas'!$O$7,E42='PC Receitas'!$O$8,E42='PC Receitas'!$O$9,E42='PC Receitas'!$O$10,E42='PC Receitas'!$O$11,E42='PC Receitas'!$O$12,E42='PC Receitas'!$O$13,E42='PC Receitas'!$O$14)),-K42,0))</f>
        <v>-21989.639999999992</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69"/>
      <c r="C43" s="148">
        <v>5</v>
      </c>
      <c r="D43" s="150" t="str">
        <f>IF(C43&lt;&gt;"",TEXT(C43,"00")&amp;"/01/"&amp;'Configurações Básicas'!$E$5,"")</f>
        <v>05/01/2017</v>
      </c>
      <c r="E43" s="43" t="s">
        <v>1339</v>
      </c>
      <c r="F43" s="219">
        <v>14544</v>
      </c>
      <c r="G43" s="43" t="s">
        <v>1479</v>
      </c>
      <c r="H43" s="43" t="s">
        <v>1429</v>
      </c>
      <c r="I43" s="43"/>
      <c r="J43" s="44">
        <v>0</v>
      </c>
      <c r="K43" s="227">
        <v>2.1</v>
      </c>
      <c r="L43" s="45" t="s">
        <v>1359</v>
      </c>
      <c r="M43" s="128"/>
      <c r="N43" s="41">
        <f>N42+IF(AND(L43="Pago",OR(E43='PC Receitas'!$O$4,E43='PC Receitas'!$O$5,E43='PC Receitas'!$O$6)),K43,IF(AND(L43="Pago",OR(E43='PC Receitas'!$O$7,E43='PC Receitas'!$O$8,E43='PC Receitas'!$O$9,E43='PC Receitas'!$O$10,E43='PC Receitas'!$O$11,E43='PC Receitas'!$O$12,E43='PC Receitas'!$O$13,E43='PC Receitas'!$O$14)),-K43,0))</f>
        <v>-21991.739999999991</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148">
        <v>5</v>
      </c>
      <c r="D44" s="150" t="str">
        <f>IF(C44&lt;&gt;"",TEXT(C44,"00")&amp;"/01/"&amp;'Configurações Básicas'!$E$5,"")</f>
        <v>05/01/2017</v>
      </c>
      <c r="E44" s="43" t="s">
        <v>1339</v>
      </c>
      <c r="F44" s="219" t="s">
        <v>1525</v>
      </c>
      <c r="G44" s="43" t="s">
        <v>1479</v>
      </c>
      <c r="H44" s="43" t="s">
        <v>1429</v>
      </c>
      <c r="I44" s="43"/>
      <c r="J44" s="44">
        <v>0</v>
      </c>
      <c r="K44" s="227">
        <v>2.1</v>
      </c>
      <c r="L44" s="45" t="s">
        <v>1359</v>
      </c>
      <c r="M44" s="128"/>
      <c r="N44" s="41">
        <f>N43+IF(AND(L44="Pago",OR(E44='PC Receitas'!$O$4,E44='PC Receitas'!$O$5,E44='PC Receitas'!$O$6)),K44,IF(AND(L44="Pago",OR(E44='PC Receitas'!$O$7,E44='PC Receitas'!$O$8,E44='PC Receitas'!$O$9,E44='PC Receitas'!$O$10,E44='PC Receitas'!$O$11,E44='PC Receitas'!$O$12,E44='PC Receitas'!$O$13,E44='PC Receitas'!$O$14)),-K44,0))</f>
        <v>-21993.839999999989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148">
        <v>5</v>
      </c>
      <c r="D45" s="150" t="str">
        <f>IF(C45&lt;&gt;"",TEXT(C45,"00")&amp;"/01/"&amp;'Configurações Básicas'!$E$5,"")</f>
        <v>05/01/2017</v>
      </c>
      <c r="E45" s="43" t="s">
        <v>1339</v>
      </c>
      <c r="F45" s="219">
        <v>14467</v>
      </c>
      <c r="G45" s="43" t="s">
        <v>1479</v>
      </c>
      <c r="H45" s="43" t="s">
        <v>1429</v>
      </c>
      <c r="I45" s="43"/>
      <c r="J45" s="44">
        <v>0</v>
      </c>
      <c r="K45" s="227">
        <v>2.1</v>
      </c>
      <c r="L45" s="45" t="s">
        <v>1359</v>
      </c>
      <c r="M45" s="128"/>
      <c r="N45" s="41">
        <f>N44+IF(AND(L45="Pago",OR(E45='PC Receitas'!$O$4,E45='PC Receitas'!$O$5,E45='PC Receitas'!$O$6)),K45,IF(AND(L45="Pago",OR(E45='PC Receitas'!$O$7,E45='PC Receitas'!$O$8,E45='PC Receitas'!$O$9,E45='PC Receitas'!$O$10,E45='PC Receitas'!$O$11,E45='PC Receitas'!$O$12,E45='PC Receitas'!$O$13,E45='PC Receitas'!$O$14)),-K45,0))</f>
        <v>-21995.939999999988</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148">
        <v>5</v>
      </c>
      <c r="D46" s="150" t="str">
        <f>IF(C46&lt;&gt;"",TEXT(C46,"00")&amp;"/01/"&amp;'Configurações Básicas'!$E$5,"")</f>
        <v>05/01/2017</v>
      </c>
      <c r="E46" s="43" t="s">
        <v>1339</v>
      </c>
      <c r="F46" s="219" t="s">
        <v>1526</v>
      </c>
      <c r="G46" s="43" t="s">
        <v>1479</v>
      </c>
      <c r="H46" s="43" t="s">
        <v>1429</v>
      </c>
      <c r="I46" s="43"/>
      <c r="J46" s="44">
        <v>0</v>
      </c>
      <c r="K46" s="227">
        <v>2.1</v>
      </c>
      <c r="L46" s="45" t="s">
        <v>1359</v>
      </c>
      <c r="M46" s="128"/>
      <c r="N46" s="41">
        <f>N45+IF(AND(L46="Pago",OR(E46='PC Receitas'!$O$4,E46='PC Receitas'!$O$5,E46='PC Receitas'!$O$6)),K46,IF(AND(L46="Pago",OR(E46='PC Receitas'!$O$7,E46='PC Receitas'!$O$8,E46='PC Receitas'!$O$9,E46='PC Receitas'!$O$10,E46='PC Receitas'!$O$11,E46='PC Receitas'!$O$12,E46='PC Receitas'!$O$13,E46='PC Receitas'!$O$14)),-K46,0))</f>
        <v>-21998.039999999986</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148">
        <v>6</v>
      </c>
      <c r="D47" s="150" t="str">
        <f>IF(C47&lt;&gt;"",TEXT(C47,"00")&amp;"/01/"&amp;'Configurações Básicas'!$E$5,"")</f>
        <v>06/01/2017</v>
      </c>
      <c r="E47" s="43" t="s">
        <v>1339</v>
      </c>
      <c r="F47" s="219">
        <v>775091</v>
      </c>
      <c r="G47" s="43" t="s">
        <v>1500</v>
      </c>
      <c r="H47" s="43" t="s">
        <v>1431</v>
      </c>
      <c r="I47" s="43"/>
      <c r="J47" s="44">
        <v>0</v>
      </c>
      <c r="K47" s="227">
        <v>369.15</v>
      </c>
      <c r="L47" s="45" t="s">
        <v>1359</v>
      </c>
      <c r="M47" s="128"/>
      <c r="N47" s="41">
        <f>N46+IF(AND(L47="Pago",OR(E47='PC Receitas'!$O$4,E47='PC Receitas'!$O$5,E47='PC Receitas'!$O$6)),K47,IF(AND(L47="Pago",OR(E47='PC Receitas'!$O$7,E47='PC Receitas'!$O$8,E47='PC Receitas'!$O$9,E47='PC Receitas'!$O$10,E47='PC Receitas'!$O$11,E47='PC Receitas'!$O$12,E47='PC Receitas'!$O$13,E47='PC Receitas'!$O$14)),-K47,0))</f>
        <v>-22367.189999999988</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148">
        <v>6</v>
      </c>
      <c r="D48" s="150" t="str">
        <f>IF(C48&lt;&gt;"",TEXT(C48,"00")&amp;"/01/"&amp;'Configurações Básicas'!$E$5,"")</f>
        <v>06/01/2017</v>
      </c>
      <c r="E48" s="43" t="s">
        <v>1339</v>
      </c>
      <c r="F48" s="219">
        <v>14650</v>
      </c>
      <c r="G48" s="43" t="s">
        <v>1479</v>
      </c>
      <c r="H48" s="43" t="s">
        <v>1429</v>
      </c>
      <c r="I48" s="43"/>
      <c r="J48" s="44">
        <v>0</v>
      </c>
      <c r="K48" s="227">
        <v>2.1</v>
      </c>
      <c r="L48" s="45" t="s">
        <v>1359</v>
      </c>
      <c r="M48" s="128"/>
      <c r="N48" s="41">
        <f>N47+IF(AND(L48="Pago",OR(E48='PC Receitas'!$O$4,E48='PC Receitas'!$O$5,E48='PC Receitas'!$O$6)),K48,IF(AND(L48="Pago",OR(E48='PC Receitas'!$O$7,E48='PC Receitas'!$O$8,E48='PC Receitas'!$O$9,E48='PC Receitas'!$O$10,E48='PC Receitas'!$O$11,E48='PC Receitas'!$O$12,E48='PC Receitas'!$O$13,E48='PC Receitas'!$O$14)),-K48,0))</f>
        <v>-22369.289999999986</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148">
        <v>23</v>
      </c>
      <c r="D49" s="150" t="str">
        <f>IF(C49&lt;&gt;"",TEXT(C49,"00")&amp;"/01/"&amp;'Configurações Básicas'!$E$5,"")</f>
        <v>23/01/2017</v>
      </c>
      <c r="E49" s="43" t="s">
        <v>1339</v>
      </c>
      <c r="F49" s="219">
        <v>14627</v>
      </c>
      <c r="G49" s="43" t="s">
        <v>1479</v>
      </c>
      <c r="H49" s="43" t="s">
        <v>1429</v>
      </c>
      <c r="I49" s="43"/>
      <c r="J49" s="44">
        <v>0</v>
      </c>
      <c r="K49" s="227">
        <v>2.1</v>
      </c>
      <c r="L49" s="45" t="s">
        <v>1359</v>
      </c>
      <c r="M49" s="128"/>
      <c r="N49" s="41">
        <f>N48+IF(AND(L49="Pago",OR(E49='PC Receitas'!$O$4,E49='PC Receitas'!$O$5,E49='PC Receitas'!$O$6)),K49,IF(AND(L49="Pago",OR(E49='PC Receitas'!$O$7,E49='PC Receitas'!$O$8,E49='PC Receitas'!$O$9,E49='PC Receitas'!$O$10,E49='PC Receitas'!$O$11,E49='PC Receitas'!$O$12,E49='PC Receitas'!$O$13,E49='PC Receitas'!$O$14)),-K49,0))</f>
        <v>-22371.389999999985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148">
        <v>3</v>
      </c>
      <c r="D50" s="150" t="str">
        <f>IF(C50&lt;&gt;"",TEXT(C50,"00")&amp;"/01/"&amp;'Configurações Básicas'!$E$5,"")</f>
        <v>03/01/2017</v>
      </c>
      <c r="E50" s="43" t="s">
        <v>1339</v>
      </c>
      <c r="F50" s="219">
        <v>14527</v>
      </c>
      <c r="G50" s="43" t="s">
        <v>1479</v>
      </c>
      <c r="H50" s="43" t="s">
        <v>1429</v>
      </c>
      <c r="I50" s="43"/>
      <c r="J50" s="44">
        <v>0</v>
      </c>
      <c r="K50" s="227">
        <v>2.1</v>
      </c>
      <c r="L50" s="45" t="s">
        <v>1359</v>
      </c>
      <c r="M50" s="128"/>
      <c r="N50" s="41">
        <f>N49+IF(AND(L50="Pago",OR(E50='PC Receitas'!$O$4,E50='PC Receitas'!$O$5,E50='PC Receitas'!$O$6)),K50,IF(AND(L50="Pago",OR(E50='PC Receitas'!$O$7,E50='PC Receitas'!$O$8,E50='PC Receitas'!$O$9,E50='PC Receitas'!$O$10,E50='PC Receitas'!$O$11,E50='PC Receitas'!$O$12,E50='PC Receitas'!$O$13,E50='PC Receitas'!$O$14)),-K50,0))</f>
        <v>-22373.489999999983</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148">
        <v>9</v>
      </c>
      <c r="D51" s="150" t="str">
        <f>IF(C51&lt;&gt;"",TEXT(C51,"00")&amp;"/01/"&amp;'Configurações Básicas'!$E$5,"")</f>
        <v>09/01/2017</v>
      </c>
      <c r="E51" s="43" t="s">
        <v>1339</v>
      </c>
      <c r="F51" s="219">
        <v>14520</v>
      </c>
      <c r="G51" s="43" t="s">
        <v>1479</v>
      </c>
      <c r="H51" s="43" t="s">
        <v>1429</v>
      </c>
      <c r="I51" s="43"/>
      <c r="J51" s="44">
        <v>0</v>
      </c>
      <c r="K51" s="227">
        <v>2.1</v>
      </c>
      <c r="L51" s="45" t="s">
        <v>1359</v>
      </c>
      <c r="M51" s="128"/>
      <c r="N51" s="41">
        <f>N50+IF(AND(L51="Pago",OR(E51='PC Receitas'!$O$4,E51='PC Receitas'!$O$5,E51='PC Receitas'!$O$6)),K51,IF(AND(L51="Pago",OR(E51='PC Receitas'!$O$7,E51='PC Receitas'!$O$8,E51='PC Receitas'!$O$9,E51='PC Receitas'!$O$10,E51='PC Receitas'!$O$11,E51='PC Receitas'!$O$12,E51='PC Receitas'!$O$13,E51='PC Receitas'!$O$14)),-K51,0))</f>
        <v>-22375.589999999982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148">
        <v>16</v>
      </c>
      <c r="D52" s="150" t="str">
        <f>IF(C52&lt;&gt;"",TEXT(C52,"00")&amp;"/01/"&amp;'Configurações Básicas'!$E$5,"")</f>
        <v>16/01/2017</v>
      </c>
      <c r="E52" s="43" t="s">
        <v>1339</v>
      </c>
      <c r="F52" s="219">
        <v>14592</v>
      </c>
      <c r="G52" s="43" t="s">
        <v>1479</v>
      </c>
      <c r="H52" s="43" t="s">
        <v>1429</v>
      </c>
      <c r="I52" s="43"/>
      <c r="J52" s="44">
        <v>0</v>
      </c>
      <c r="K52" s="227">
        <v>2.1</v>
      </c>
      <c r="L52" s="45" t="s">
        <v>1359</v>
      </c>
      <c r="M52" s="128"/>
      <c r="N52" s="41">
        <f>N51+IF(AND(L52="Pago",OR(E52='PC Receitas'!$O$4,E52='PC Receitas'!$O$5,E52='PC Receitas'!$O$6)),K52,IF(AND(L52="Pago",OR(E52='PC Receitas'!$O$7,E52='PC Receitas'!$O$8,E52='PC Receitas'!$O$9,E52='PC Receitas'!$O$10,E52='PC Receitas'!$O$11,E52='PC Receitas'!$O$12,E52='PC Receitas'!$O$13,E52='PC Receitas'!$O$14)),-K52,0))</f>
        <v>-22377.689999999981</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148">
        <v>9</v>
      </c>
      <c r="D53" s="150" t="str">
        <f>IF(C53&lt;&gt;"",TEXT(C53,"00")&amp;"/01/"&amp;'Configurações Básicas'!$E$5,"")</f>
        <v>09/01/2017</v>
      </c>
      <c r="E53" s="43" t="s">
        <v>1339</v>
      </c>
      <c r="F53" s="219">
        <v>14557</v>
      </c>
      <c r="G53" s="43" t="s">
        <v>1479</v>
      </c>
      <c r="H53" s="43" t="s">
        <v>1429</v>
      </c>
      <c r="I53" s="43"/>
      <c r="J53" s="44">
        <v>0</v>
      </c>
      <c r="K53" s="227">
        <v>2.1</v>
      </c>
      <c r="L53" s="45" t="s">
        <v>1359</v>
      </c>
      <c r="M53" s="128"/>
      <c r="N53" s="41">
        <f>N52+IF(AND(L53="Pago",OR(E53='PC Receitas'!$O$4,E53='PC Receitas'!$O$5,E53='PC Receitas'!$O$6)),K53,IF(AND(L53="Pago",OR(E53='PC Receitas'!$O$7,E53='PC Receitas'!$O$8,E53='PC Receitas'!$O$9,E53='PC Receitas'!$O$10,E53='PC Receitas'!$O$11,E53='PC Receitas'!$O$12,E53='PC Receitas'!$O$13,E53='PC Receitas'!$O$14)),-K53,0))</f>
        <v>-22379.789999999979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9</v>
      </c>
      <c r="D54" s="150" t="str">
        <f>IF(C54&lt;&gt;"",TEXT(C54,"00")&amp;"/01/"&amp;'Configurações Básicas'!$E$5,"")</f>
        <v>09/01/2017</v>
      </c>
      <c r="E54" s="43" t="s">
        <v>150</v>
      </c>
      <c r="F54" s="219" t="s">
        <v>1527</v>
      </c>
      <c r="G54" s="43" t="s">
        <v>1480</v>
      </c>
      <c r="H54" s="43" t="s">
        <v>1430</v>
      </c>
      <c r="I54" s="43"/>
      <c r="J54" s="44">
        <v>0</v>
      </c>
      <c r="K54" s="227">
        <v>1233.45</v>
      </c>
      <c r="L54" s="45" t="s">
        <v>1359</v>
      </c>
      <c r="M54" s="128"/>
      <c r="N54" s="41">
        <f>N53+IF(AND(L54="Pago",OR(E54='PC Receitas'!$O$4,E54='PC Receitas'!$O$5,E54='PC Receitas'!$O$6)),K54,IF(AND(L54="Pago",OR(E54='PC Receitas'!$O$7,E54='PC Receitas'!$O$8,E54='PC Receitas'!$O$9,E54='PC Receitas'!$O$10,E54='PC Receitas'!$O$11,E54='PC Receitas'!$O$12,E54='PC Receitas'!$O$13,E54='PC Receitas'!$O$14)),-K54,0))</f>
        <v>-23613.23999999998</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148">
        <v>10</v>
      </c>
      <c r="D55" s="150" t="str">
        <f>IF(C55&lt;&gt;"",TEXT(C55,"00")&amp;"/01/"&amp;'Configurações Básicas'!$E$5,"")</f>
        <v>10/01/2017</v>
      </c>
      <c r="E55" s="43" t="s">
        <v>1339</v>
      </c>
      <c r="F55" s="219">
        <v>19760</v>
      </c>
      <c r="G55" s="43" t="s">
        <v>1669</v>
      </c>
      <c r="H55" s="43" t="s">
        <v>1429</v>
      </c>
      <c r="I55" s="43"/>
      <c r="J55" s="44">
        <v>0</v>
      </c>
      <c r="K55" s="227">
        <v>5208.8900000000003</v>
      </c>
      <c r="L55" s="45" t="s">
        <v>1359</v>
      </c>
      <c r="M55" s="128"/>
      <c r="N55" s="41">
        <f>N54+IF(AND(L55="Pago",OR(E55='PC Receitas'!$O$4,E55='PC Receitas'!$O$5,E55='PC Receitas'!$O$6)),K55,IF(AND(L55="Pago",OR(E55='PC Receitas'!$O$7,E55='PC Receitas'!$O$8,E55='PC Receitas'!$O$9,E55='PC Receitas'!$O$10,E55='PC Receitas'!$O$11,E55='PC Receitas'!$O$12,E55='PC Receitas'!$O$13,E55='PC Receitas'!$O$14)),-K55,0))</f>
        <v>-28822.129999999979</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148">
        <v>9</v>
      </c>
      <c r="D56" s="150" t="str">
        <f>IF(C56&lt;&gt;"",TEXT(C56,"00")&amp;"/01/"&amp;'Configurações Básicas'!$E$5,"")</f>
        <v>09/01/2017</v>
      </c>
      <c r="E56" s="43" t="s">
        <v>150</v>
      </c>
      <c r="F56" s="219" t="s">
        <v>1684</v>
      </c>
      <c r="G56" s="43" t="s">
        <v>1480</v>
      </c>
      <c r="H56" s="43" t="s">
        <v>1429</v>
      </c>
      <c r="I56" s="43"/>
      <c r="J56" s="44">
        <v>0</v>
      </c>
      <c r="K56" s="227">
        <v>39.93</v>
      </c>
      <c r="L56" s="45" t="s">
        <v>1359</v>
      </c>
      <c r="M56" s="128"/>
      <c r="N56" s="41">
        <f>N55+IF(AND(L56="Pago",OR(E56='PC Receitas'!$O$4,E56='PC Receitas'!$O$5,E56='PC Receitas'!$O$6)),K56,IF(AND(L56="Pago",OR(E56='PC Receitas'!$O$7,E56='PC Receitas'!$O$8,E56='PC Receitas'!$O$9,E56='PC Receitas'!$O$10,E56='PC Receitas'!$O$11,E56='PC Receitas'!$O$12,E56='PC Receitas'!$O$13,E56='PC Receitas'!$O$14)),-K56,0))</f>
        <v>-28862.059999999979</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148">
        <v>9</v>
      </c>
      <c r="D57" s="150" t="str">
        <f>IF(C57&lt;&gt;"",TEXT(C57,"00")&amp;"/01/"&amp;'Configurações Básicas'!$E$5,"")</f>
        <v>09/01/2017</v>
      </c>
      <c r="E57" s="43" t="s">
        <v>1339</v>
      </c>
      <c r="F57" s="219">
        <v>95623</v>
      </c>
      <c r="G57" s="43" t="s">
        <v>1672</v>
      </c>
      <c r="H57" s="43" t="s">
        <v>1430</v>
      </c>
      <c r="I57" s="43"/>
      <c r="J57" s="44">
        <v>0</v>
      </c>
      <c r="K57" s="227">
        <v>49</v>
      </c>
      <c r="L57" s="45" t="s">
        <v>1359</v>
      </c>
      <c r="M57" s="128"/>
      <c r="N57" s="41">
        <f>N56+IF(AND(L57="Pago",OR(E57='PC Receitas'!$O$4,E57='PC Receitas'!$O$5,E57='PC Receitas'!$O$6)),K57,IF(AND(L57="Pago",OR(E57='PC Receitas'!$O$7,E57='PC Receitas'!$O$8,E57='PC Receitas'!$O$9,E57='PC Receitas'!$O$10,E57='PC Receitas'!$O$11,E57='PC Receitas'!$O$12,E57='PC Receitas'!$O$13,E57='PC Receitas'!$O$14)),-K57,0))</f>
        <v>-28911.059999999979</v>
      </c>
      <c r="S57" s="113" t="str">
        <f t="shared" si="0"/>
        <v>Despesa</v>
      </c>
      <c r="T57" s="110" t="str">
        <f t="shared" si="1"/>
        <v/>
      </c>
      <c r="U57" s="110" t="str">
        <f t="shared" si="2"/>
        <v/>
      </c>
      <c r="V57" s="110" t="str">
        <f t="shared" si="3"/>
        <v>Despesa</v>
      </c>
      <c r="W57" s="114" t="str">
        <f>VLOOKUP(E57,'PC Receitas'!$O$4:$P$14,2,FALSE)</f>
        <v>Despesas_Operacionais</v>
      </c>
    </row>
    <row r="58" spans="1:23" ht="19.5" customHeight="1" thickTop="1" thickBot="1" x14ac:dyDescent="0.3">
      <c r="A58" s="169"/>
      <c r="C58" s="148">
        <v>11</v>
      </c>
      <c r="D58" s="150" t="str">
        <f>IF(C58&lt;&gt;"",TEXT(C58,"00")&amp;"/01/"&amp;'Configurações Básicas'!$E$5,"")</f>
        <v>11/01/2017</v>
      </c>
      <c r="E58" s="43" t="s">
        <v>1339</v>
      </c>
      <c r="F58" s="219">
        <v>1580</v>
      </c>
      <c r="G58" s="43" t="s">
        <v>1672</v>
      </c>
      <c r="H58" s="43" t="s">
        <v>1429</v>
      </c>
      <c r="I58" s="43"/>
      <c r="J58" s="44">
        <v>0</v>
      </c>
      <c r="K58" s="227">
        <v>258.29000000000002</v>
      </c>
      <c r="L58" s="45" t="s">
        <v>1359</v>
      </c>
      <c r="M58" s="128"/>
      <c r="N58" s="41">
        <f>N57+IF(AND(L58="Pago",OR(E58='PC Receitas'!$O$4,E58='PC Receitas'!$O$5,E58='PC Receitas'!$O$6)),K58,IF(AND(L58="Pago",OR(E58='PC Receitas'!$O$7,E58='PC Receitas'!$O$8,E58='PC Receitas'!$O$9,E58='PC Receitas'!$O$10,E58='PC Receitas'!$O$11,E58='PC Receitas'!$O$12,E58='PC Receitas'!$O$13,E58='PC Receitas'!$O$14)),-K58,0))</f>
        <v>-29169.34999999998</v>
      </c>
      <c r="S58" s="113" t="str">
        <f t="shared" si="0"/>
        <v>Despesa</v>
      </c>
      <c r="T58" s="110" t="str">
        <f t="shared" si="1"/>
        <v/>
      </c>
      <c r="U58" s="110" t="str">
        <f t="shared" si="2"/>
        <v/>
      </c>
      <c r="V58" s="110" t="str">
        <f t="shared" si="3"/>
        <v>Despesa</v>
      </c>
      <c r="W58" s="114" t="str">
        <f>VLOOKUP(E58,'PC Receitas'!$O$4:$P$14,2,FALSE)</f>
        <v>Despesas_Operacionais</v>
      </c>
    </row>
    <row r="59" spans="1:23" ht="19.5" customHeight="1" thickTop="1" thickBot="1" x14ac:dyDescent="0.3">
      <c r="A59" s="169"/>
      <c r="C59" s="148">
        <v>10</v>
      </c>
      <c r="D59" s="150" t="str">
        <f>IF(C59&lt;&gt;"",TEXT(C59,"00")&amp;"/01/"&amp;'Configurações Básicas'!$E$5,"")</f>
        <v>10/01/2017</v>
      </c>
      <c r="E59" s="43" t="s">
        <v>1339</v>
      </c>
      <c r="F59" s="219">
        <v>14495</v>
      </c>
      <c r="G59" s="43" t="s">
        <v>1479</v>
      </c>
      <c r="H59" s="43" t="s">
        <v>1429</v>
      </c>
      <c r="I59" s="43"/>
      <c r="J59" s="44">
        <v>0</v>
      </c>
      <c r="K59" s="227">
        <v>2.1</v>
      </c>
      <c r="L59" s="45" t="s">
        <v>1359</v>
      </c>
      <c r="M59" s="128"/>
      <c r="N59" s="41">
        <f>N58+IF(AND(L59="Pago",OR(E59='PC Receitas'!$O$4,E59='PC Receitas'!$O$5,E59='PC Receitas'!$O$6)),K59,IF(AND(L59="Pago",OR(E59='PC Receitas'!$O$7,E59='PC Receitas'!$O$8,E59='PC Receitas'!$O$9,E59='PC Receitas'!$O$10,E59='PC Receitas'!$O$11,E59='PC Receitas'!$O$12,E59='PC Receitas'!$O$13,E59='PC Receitas'!$O$14)),-K59,0))</f>
        <v>-29171.449999999979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148">
        <v>8</v>
      </c>
      <c r="D60" s="150" t="str">
        <f>IF(C60&lt;&gt;"",TEXT(C60,"00")&amp;"/01/"&amp;'Configurações Básicas'!$E$5,"")</f>
        <v>08/01/2017</v>
      </c>
      <c r="E60" s="43" t="s">
        <v>1339</v>
      </c>
      <c r="F60" s="219" t="s">
        <v>1685</v>
      </c>
      <c r="G60" s="43" t="s">
        <v>1479</v>
      </c>
      <c r="H60" s="43" t="s">
        <v>1429</v>
      </c>
      <c r="I60" s="43"/>
      <c r="J60" s="44">
        <v>0</v>
      </c>
      <c r="K60" s="227">
        <v>2.1</v>
      </c>
      <c r="L60" s="45" t="s">
        <v>1359</v>
      </c>
      <c r="M60" s="128"/>
      <c r="N60" s="41">
        <f>N59+IF(AND(L60="Pago",OR(E60='PC Receitas'!$O$4,E60='PC Receitas'!$O$5,E60='PC Receitas'!$O$6)),K60,IF(AND(L60="Pago",OR(E60='PC Receitas'!$O$7,E60='PC Receitas'!$O$8,E60='PC Receitas'!$O$9,E60='PC Receitas'!$O$10,E60='PC Receitas'!$O$11,E60='PC Receitas'!$O$12,E60='PC Receitas'!$O$13,E60='PC Receitas'!$O$14)),-K60,0))</f>
        <v>-29173.549999999977</v>
      </c>
      <c r="S60" s="113" t="str">
        <f t="shared" si="0"/>
        <v>Despesa</v>
      </c>
      <c r="T60" s="110" t="str">
        <f t="shared" si="1"/>
        <v/>
      </c>
      <c r="U60" s="110" t="str">
        <f t="shared" si="2"/>
        <v/>
      </c>
      <c r="V60" s="110" t="str">
        <f t="shared" si="3"/>
        <v>Despesa</v>
      </c>
      <c r="W60" s="114" t="str">
        <f>VLOOKUP(E60,'PC Receitas'!$O$4:$P$14,2,FALSE)</f>
        <v>Despesas_Operacionais</v>
      </c>
    </row>
    <row r="61" spans="1:23" ht="19.5" customHeight="1" thickTop="1" thickBot="1" x14ac:dyDescent="0.3">
      <c r="A61" s="169"/>
      <c r="C61" s="148">
        <v>9</v>
      </c>
      <c r="D61" s="150" t="str">
        <f>IF(C61&lt;&gt;"",TEXT(C61,"00")&amp;"/01/"&amp;'Configurações Básicas'!$E$5,"")</f>
        <v>09/01/2017</v>
      </c>
      <c r="E61" s="43" t="s">
        <v>1339</v>
      </c>
      <c r="F61" s="219" t="s">
        <v>1686</v>
      </c>
      <c r="G61" s="43" t="s">
        <v>1479</v>
      </c>
      <c r="H61" s="43" t="s">
        <v>1429</v>
      </c>
      <c r="I61" s="43"/>
      <c r="J61" s="44">
        <v>0</v>
      </c>
      <c r="K61" s="227">
        <v>2.1</v>
      </c>
      <c r="L61" s="45" t="s">
        <v>1359</v>
      </c>
      <c r="M61" s="128"/>
      <c r="N61" s="41">
        <f>N60+IF(AND(L61="Pago",OR(E61='PC Receitas'!$O$4,E61='PC Receitas'!$O$5,E61='PC Receitas'!$O$6)),K61,IF(AND(L61="Pago",OR(E61='PC Receitas'!$O$7,E61='PC Receitas'!$O$8,E61='PC Receitas'!$O$9,E61='PC Receitas'!$O$10,E61='PC Receitas'!$O$11,E61='PC Receitas'!$O$12,E61='PC Receitas'!$O$13,E61='PC Receitas'!$O$14)),-K61,0))</f>
        <v>-29175.649999999976</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148">
        <v>9</v>
      </c>
      <c r="D62" s="150" t="str">
        <f>IF(C62&lt;&gt;"",TEXT(C62,"00")&amp;"/01/"&amp;'Configurações Básicas'!$E$5,"")</f>
        <v>09/01/2017</v>
      </c>
      <c r="E62" s="43" t="s">
        <v>1339</v>
      </c>
      <c r="F62" s="219" t="s">
        <v>1687</v>
      </c>
      <c r="G62" s="43" t="s">
        <v>1479</v>
      </c>
      <c r="H62" s="43" t="s">
        <v>1429</v>
      </c>
      <c r="I62" s="43"/>
      <c r="J62" s="44">
        <v>0</v>
      </c>
      <c r="K62" s="227">
        <v>2.1</v>
      </c>
      <c r="L62" s="45" t="s">
        <v>1359</v>
      </c>
      <c r="M62" s="128"/>
      <c r="N62" s="41">
        <f>N61+IF(AND(L62="Pago",OR(E62='PC Receitas'!$O$4,E62='PC Receitas'!$O$5,E62='PC Receitas'!$O$6)),K62,IF(AND(L62="Pago",OR(E62='PC Receitas'!$O$7,E62='PC Receitas'!$O$8,E62='PC Receitas'!$O$9,E62='PC Receitas'!$O$10,E62='PC Receitas'!$O$11,E62='PC Receitas'!$O$12,E62='PC Receitas'!$O$13,E62='PC Receitas'!$O$14)),-K62,0))</f>
        <v>-29177.749999999975</v>
      </c>
      <c r="S62" s="113" t="str">
        <f t="shared" si="0"/>
        <v>Despesa</v>
      </c>
      <c r="T62" s="110" t="str">
        <f t="shared" si="1"/>
        <v/>
      </c>
      <c r="U62" s="110" t="str">
        <f t="shared" si="2"/>
        <v/>
      </c>
      <c r="V62" s="110" t="str">
        <f t="shared" si="3"/>
        <v>Despesa</v>
      </c>
      <c r="W62" s="114" t="str">
        <f>VLOOKUP(E62,'PC Receitas'!$O$4:$P$14,2,FALSE)</f>
        <v>Despesas_Operacionais</v>
      </c>
    </row>
    <row r="63" spans="1:23" ht="19.5" customHeight="1" thickTop="1" thickBot="1" x14ac:dyDescent="0.3">
      <c r="A63" s="169"/>
      <c r="C63" s="148">
        <v>9</v>
      </c>
      <c r="D63" s="150" t="str">
        <f>IF(C63&lt;&gt;"",TEXT(C63,"00")&amp;"/01/"&amp;'Configurações Básicas'!$E$5,"")</f>
        <v>09/01/2017</v>
      </c>
      <c r="E63" s="43" t="s">
        <v>1339</v>
      </c>
      <c r="F63" s="219">
        <v>14552</v>
      </c>
      <c r="G63" s="43" t="s">
        <v>1479</v>
      </c>
      <c r="H63" s="43" t="s">
        <v>1429</v>
      </c>
      <c r="I63" s="43"/>
      <c r="J63" s="44">
        <v>0</v>
      </c>
      <c r="K63" s="227">
        <v>2.1</v>
      </c>
      <c r="L63" s="45" t="s">
        <v>1359</v>
      </c>
      <c r="M63" s="128"/>
      <c r="N63" s="41">
        <f>N62+IF(AND(L63="Pago",OR(E63='PC Receitas'!$O$4,E63='PC Receitas'!$O$5,E63='PC Receitas'!$O$6)),K63,IF(AND(L63="Pago",OR(E63='PC Receitas'!$O$7,E63='PC Receitas'!$O$8,E63='PC Receitas'!$O$9,E63='PC Receitas'!$O$10,E63='PC Receitas'!$O$11,E63='PC Receitas'!$O$12,E63='PC Receitas'!$O$13,E63='PC Receitas'!$O$14)),-K63,0))</f>
        <v>-29179.849999999973</v>
      </c>
      <c r="S63" s="113" t="str">
        <f t="shared" si="0"/>
        <v>Despesa</v>
      </c>
      <c r="T63" s="110" t="str">
        <f t="shared" si="1"/>
        <v/>
      </c>
      <c r="U63" s="110" t="str">
        <f t="shared" si="2"/>
        <v/>
      </c>
      <c r="V63" s="110" t="str">
        <f t="shared" si="3"/>
        <v>Despesa</v>
      </c>
      <c r="W63" s="114" t="str">
        <f>VLOOKUP(E63,'PC Receitas'!$O$4:$P$14,2,FALSE)</f>
        <v>Despesas_Operacionais</v>
      </c>
    </row>
    <row r="64" spans="1:23" ht="19.5" customHeight="1" thickTop="1" thickBot="1" x14ac:dyDescent="0.3">
      <c r="A64" s="169"/>
      <c r="C64" s="148">
        <v>9</v>
      </c>
      <c r="D64" s="150" t="str">
        <f>IF(C64&lt;&gt;"",TEXT(C64,"00")&amp;"/01/"&amp;'Configurações Básicas'!$E$5,"")</f>
        <v>09/01/2017</v>
      </c>
      <c r="E64" s="43" t="s">
        <v>1339</v>
      </c>
      <c r="F64" s="219">
        <v>14562</v>
      </c>
      <c r="G64" s="43" t="s">
        <v>1479</v>
      </c>
      <c r="H64" s="43" t="s">
        <v>1429</v>
      </c>
      <c r="I64" s="43"/>
      <c r="J64" s="44">
        <v>0</v>
      </c>
      <c r="K64" s="227">
        <v>2.1</v>
      </c>
      <c r="L64" s="45" t="s">
        <v>1359</v>
      </c>
      <c r="M64" s="128"/>
      <c r="N64" s="41">
        <f>N63+IF(AND(L64="Pago",OR(E64='PC Receitas'!$O$4,E64='PC Receitas'!$O$5,E64='PC Receitas'!$O$6)),K64,IF(AND(L64="Pago",OR(E64='PC Receitas'!$O$7,E64='PC Receitas'!$O$8,E64='PC Receitas'!$O$9,E64='PC Receitas'!$O$10,E64='PC Receitas'!$O$11,E64='PC Receitas'!$O$12,E64='PC Receitas'!$O$13,E64='PC Receitas'!$O$14)),-K64,0))</f>
        <v>-29181.949999999972</v>
      </c>
      <c r="S64" s="113" t="str">
        <f t="shared" si="0"/>
        <v>Despesa</v>
      </c>
      <c r="T64" s="110" t="str">
        <f t="shared" si="1"/>
        <v/>
      </c>
      <c r="U64" s="110" t="str">
        <f t="shared" si="2"/>
        <v/>
      </c>
      <c r="V64" s="110" t="str">
        <f t="shared" si="3"/>
        <v>Despesa</v>
      </c>
      <c r="W64" s="114" t="str">
        <f>VLOOKUP(E64,'PC Receitas'!$O$4:$P$14,2,FALSE)</f>
        <v>Despesas_Operacionais</v>
      </c>
    </row>
    <row r="65" spans="1:23" ht="19.5" customHeight="1" thickTop="1" thickBot="1" x14ac:dyDescent="0.3">
      <c r="A65" s="169"/>
      <c r="C65" s="148">
        <v>9</v>
      </c>
      <c r="D65" s="150" t="str">
        <f>IF(C65&lt;&gt;"",TEXT(C65,"00")&amp;"/01/"&amp;'Configurações Básicas'!$E$5,"")</f>
        <v>09/01/2017</v>
      </c>
      <c r="E65" s="43" t="s">
        <v>1339</v>
      </c>
      <c r="F65" s="219" t="s">
        <v>1688</v>
      </c>
      <c r="G65" s="43" t="s">
        <v>1479</v>
      </c>
      <c r="H65" s="43" t="s">
        <v>1429</v>
      </c>
      <c r="I65" s="43"/>
      <c r="J65" s="44">
        <v>0</v>
      </c>
      <c r="K65" s="227">
        <v>2.1</v>
      </c>
      <c r="L65" s="45" t="s">
        <v>1359</v>
      </c>
      <c r="M65" s="128"/>
      <c r="N65" s="41">
        <f>N64+IF(AND(L65="Pago",OR(E65='PC Receitas'!$O$4,E65='PC Receitas'!$O$5,E65='PC Receitas'!$O$6)),K65,IF(AND(L65="Pago",OR(E65='PC Receitas'!$O$7,E65='PC Receitas'!$O$8,E65='PC Receitas'!$O$9,E65='PC Receitas'!$O$10,E65='PC Receitas'!$O$11,E65='PC Receitas'!$O$12,E65='PC Receitas'!$O$13,E65='PC Receitas'!$O$14)),-K65,0))</f>
        <v>-29184.04999999997</v>
      </c>
      <c r="S65" s="113" t="str">
        <f t="shared" si="0"/>
        <v>Despesa</v>
      </c>
      <c r="T65" s="110" t="str">
        <f t="shared" si="1"/>
        <v/>
      </c>
      <c r="U65" s="110" t="str">
        <f t="shared" si="2"/>
        <v/>
      </c>
      <c r="V65" s="110" t="str">
        <f t="shared" si="3"/>
        <v>Despesa</v>
      </c>
      <c r="W65" s="114" t="str">
        <f>VLOOKUP(E65,'PC Receitas'!$O$4:$P$14,2,FALSE)</f>
        <v>Despesas_Operacionais</v>
      </c>
    </row>
    <row r="66" spans="1:23" ht="19.5" customHeight="1" thickTop="1" thickBot="1" x14ac:dyDescent="0.3">
      <c r="A66" s="169"/>
      <c r="C66" s="148">
        <v>9</v>
      </c>
      <c r="D66" s="150" t="str">
        <f>IF(C66&lt;&gt;"",TEXT(C66,"00")&amp;"/01/"&amp;'Configurações Básicas'!$E$5,"")</f>
        <v>09/01/2017</v>
      </c>
      <c r="E66" s="43" t="s">
        <v>1339</v>
      </c>
      <c r="F66" s="219">
        <v>14556</v>
      </c>
      <c r="G66" s="43" t="s">
        <v>1479</v>
      </c>
      <c r="H66" s="43" t="s">
        <v>1429</v>
      </c>
      <c r="I66" s="43"/>
      <c r="J66" s="44">
        <v>0</v>
      </c>
      <c r="K66" s="227">
        <v>2.1</v>
      </c>
      <c r="L66" s="45" t="s">
        <v>1359</v>
      </c>
      <c r="M66" s="128"/>
      <c r="N66" s="41">
        <f>N65+IF(AND(L66="Pago",OR(E66='PC Receitas'!$O$4,E66='PC Receitas'!$O$5,E66='PC Receitas'!$O$6)),K66,IF(AND(L66="Pago",OR(E66='PC Receitas'!$O$7,E66='PC Receitas'!$O$8,E66='PC Receitas'!$O$9,E66='PC Receitas'!$O$10,E66='PC Receitas'!$O$11,E66='PC Receitas'!$O$12,E66='PC Receitas'!$O$13,E66='PC Receitas'!$O$14)),-K66,0))</f>
        <v>-29186.149999999969</v>
      </c>
      <c r="S66" s="113" t="str">
        <f t="shared" si="0"/>
        <v>Despesa</v>
      </c>
      <c r="T66" s="110" t="str">
        <f t="shared" si="1"/>
        <v/>
      </c>
      <c r="U66" s="110" t="str">
        <f t="shared" si="2"/>
        <v/>
      </c>
      <c r="V66" s="110" t="str">
        <f t="shared" si="3"/>
        <v>Despesa</v>
      </c>
      <c r="W66" s="114" t="str">
        <f>VLOOKUP(E66,'PC Receitas'!$O$4:$P$14,2,FALSE)</f>
        <v>Despesas_Operacionais</v>
      </c>
    </row>
    <row r="67" spans="1:23" ht="19.5" customHeight="1" thickTop="1" thickBot="1" x14ac:dyDescent="0.3">
      <c r="A67" s="169"/>
      <c r="C67" s="148">
        <v>4</v>
      </c>
      <c r="D67" s="150" t="str">
        <f>IF(C67&lt;&gt;"",TEXT(C67,"00")&amp;"/01/"&amp;'Configurações Básicas'!$E$5,"")</f>
        <v>04/01/2017</v>
      </c>
      <c r="E67" s="43" t="s">
        <v>1339</v>
      </c>
      <c r="F67" s="219">
        <v>14538</v>
      </c>
      <c r="G67" s="43" t="s">
        <v>1479</v>
      </c>
      <c r="H67" s="43" t="s">
        <v>1429</v>
      </c>
      <c r="I67" s="43"/>
      <c r="J67" s="44">
        <v>0</v>
      </c>
      <c r="K67" s="227">
        <v>2.1</v>
      </c>
      <c r="L67" s="45" t="s">
        <v>1359</v>
      </c>
      <c r="M67" s="128"/>
      <c r="N67" s="41">
        <f>N66+IF(AND(L67="Pago",OR(E67='PC Receitas'!$O$4,E67='PC Receitas'!$O$5,E67='PC Receitas'!$O$6)),K67,IF(AND(L67="Pago",OR(E67='PC Receitas'!$O$7,E67='PC Receitas'!$O$8,E67='PC Receitas'!$O$9,E67='PC Receitas'!$O$10,E67='PC Receitas'!$O$11,E67='PC Receitas'!$O$12,E67='PC Receitas'!$O$13,E67='PC Receitas'!$O$14)),-K67,0))</f>
        <v>-29188.249999999967</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9" t="s">
        <v>1689</v>
      </c>
      <c r="G68" s="43" t="s">
        <v>1660</v>
      </c>
      <c r="H68" s="43" t="s">
        <v>1431</v>
      </c>
      <c r="I68" s="43"/>
      <c r="J68" s="44">
        <v>0</v>
      </c>
      <c r="K68" s="227">
        <v>12.5</v>
      </c>
      <c r="L68" s="45" t="s">
        <v>1359</v>
      </c>
      <c r="M68" s="128"/>
      <c r="N68" s="41">
        <f>N67+IF(AND(L68="Pago",OR(E68='PC Receitas'!$O$4,E68='PC Receitas'!$O$5,E68='PC Receitas'!$O$6)),K68,IF(AND(L68="Pago",OR(E68='PC Receitas'!$O$7,E68='PC Receitas'!$O$8,E68='PC Receitas'!$O$9,E68='PC Receitas'!$O$10,E68='PC Receitas'!$O$11,E68='PC Receitas'!$O$12,E68='PC Receitas'!$O$13,E68='PC Receitas'!$O$14)),-K68,0))</f>
        <v>-29200.749999999967</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9" t="s">
        <v>1690</v>
      </c>
      <c r="G69" s="43" t="s">
        <v>1660</v>
      </c>
      <c r="H69" s="43" t="s">
        <v>1431</v>
      </c>
      <c r="I69" s="43"/>
      <c r="J69" s="44">
        <v>0</v>
      </c>
      <c r="K69" s="227">
        <v>100</v>
      </c>
      <c r="L69" s="45" t="s">
        <v>1359</v>
      </c>
      <c r="M69" s="128"/>
      <c r="N69" s="41">
        <f>N68+IF(AND(L69="Pago",OR(E69='PC Receitas'!$O$4,E69='PC Receitas'!$O$5,E69='PC Receitas'!$O$6)),K69,IF(AND(L69="Pago",OR(E69='PC Receitas'!$O$7,E69='PC Receitas'!$O$8,E69='PC Receitas'!$O$9,E69='PC Receitas'!$O$10,E69='PC Receitas'!$O$11,E69='PC Receitas'!$O$12,E69='PC Receitas'!$O$13,E69='PC Receitas'!$O$14)),-K69,0))</f>
        <v>-29300.749999999967</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149</v>
      </c>
      <c r="F70" s="219" t="s">
        <v>1691</v>
      </c>
      <c r="G70" s="43" t="s">
        <v>1609</v>
      </c>
      <c r="H70" s="43" t="s">
        <v>1431</v>
      </c>
      <c r="I70" s="43"/>
      <c r="J70" s="44">
        <v>0</v>
      </c>
      <c r="K70" s="227">
        <v>39</v>
      </c>
      <c r="L70" s="45" t="s">
        <v>1359</v>
      </c>
      <c r="M70" s="128"/>
      <c r="N70" s="41">
        <f>N69+IF(AND(L70="Pago",OR(E70='PC Receitas'!$O$4,E70='PC Receitas'!$O$5,E70='PC Receitas'!$O$6)),K70,IF(AND(L70="Pago",OR(E70='PC Receitas'!$O$7,E70='PC Receitas'!$O$8,E70='PC Receitas'!$O$9,E70='PC Receitas'!$O$10,E70='PC Receitas'!$O$11,E70='PC Receitas'!$O$12,E70='PC Receitas'!$O$13,E70='PC Receitas'!$O$14)),-K70,0))</f>
        <v>-29339.749999999967</v>
      </c>
      <c r="S70" s="113" t="str">
        <f t="shared" si="4"/>
        <v/>
      </c>
      <c r="T70" s="110" t="str">
        <f t="shared" si="5"/>
        <v>Despesa</v>
      </c>
      <c r="U70" s="110" t="str">
        <f t="shared" si="6"/>
        <v/>
      </c>
      <c r="V70" s="110" t="str">
        <f t="shared" si="7"/>
        <v>Despesa</v>
      </c>
      <c r="W70" s="114" t="str">
        <f>VLOOKUP(E70,'PC Receitas'!$O$4:$P$14,2,FALSE)</f>
        <v>Despesas_com_Serviços</v>
      </c>
    </row>
    <row r="71" spans="1:23" ht="19.5" customHeight="1" thickTop="1" thickBot="1" x14ac:dyDescent="0.3">
      <c r="A71" s="169"/>
      <c r="C71" s="148">
        <v>3</v>
      </c>
      <c r="D71" s="150" t="str">
        <f>IF(C71&lt;&gt;"",TEXT(C71,"00")&amp;"/01/"&amp;'Configurações Básicas'!$E$5,"")</f>
        <v>03/01/2017</v>
      </c>
      <c r="E71" s="43" t="s">
        <v>149</v>
      </c>
      <c r="F71" s="219" t="s">
        <v>1692</v>
      </c>
      <c r="G71" s="43" t="s">
        <v>1609</v>
      </c>
      <c r="H71" s="43" t="s">
        <v>1431</v>
      </c>
      <c r="I71" s="43"/>
      <c r="J71" s="44">
        <v>0</v>
      </c>
      <c r="K71" s="227">
        <v>536.52</v>
      </c>
      <c r="L71" s="45" t="s">
        <v>1359</v>
      </c>
      <c r="M71" s="128"/>
      <c r="N71" s="41">
        <f>N70+IF(AND(L71="Pago",OR(E71='PC Receitas'!$O$4,E71='PC Receitas'!$O$5,E71='PC Receitas'!$O$6)),K71,IF(AND(L71="Pago",OR(E71='PC Receitas'!$O$7,E71='PC Receitas'!$O$8,E71='PC Receitas'!$O$9,E71='PC Receitas'!$O$10,E71='PC Receitas'!$O$11,E71='PC Receitas'!$O$12,E71='PC Receitas'!$O$13,E71='PC Receitas'!$O$14)),-K71,0))</f>
        <v>-29876.269999999968</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148">
        <v>10</v>
      </c>
      <c r="D72" s="150" t="str">
        <f>IF(C72&lt;&gt;"",TEXT(C72,"00")&amp;"/01/"&amp;'Configurações Básicas'!$E$5,"")</f>
        <v>10/01/2017</v>
      </c>
      <c r="E72" s="43" t="s">
        <v>1335</v>
      </c>
      <c r="F72" s="219" t="s">
        <v>1693</v>
      </c>
      <c r="G72" s="43" t="s">
        <v>1626</v>
      </c>
      <c r="H72" s="43" t="s">
        <v>1431</v>
      </c>
      <c r="I72" s="43"/>
      <c r="J72" s="44">
        <v>0</v>
      </c>
      <c r="K72" s="227">
        <v>840</v>
      </c>
      <c r="L72" s="45" t="s">
        <v>1359</v>
      </c>
      <c r="M72" s="128"/>
      <c r="N72" s="41">
        <f>N71+IF(AND(L72="Pago",OR(E72='PC Receitas'!$O$4,E72='PC Receitas'!$O$5,E72='PC Receitas'!$O$6)),K72,IF(AND(L72="Pago",OR(E72='PC Receitas'!$O$7,E72='PC Receitas'!$O$8,E72='PC Receitas'!$O$9,E72='PC Receitas'!$O$10,E72='PC Receitas'!$O$11,E72='PC Receitas'!$O$12,E72='PC Receitas'!$O$13,E72='PC Receitas'!$O$14)),-K72,0))</f>
        <v>-30716.269999999968</v>
      </c>
      <c r="S72" s="113" t="str">
        <f t="shared" si="4"/>
        <v>Despesa</v>
      </c>
      <c r="T72" s="110" t="str">
        <f t="shared" si="5"/>
        <v/>
      </c>
      <c r="U72" s="110" t="str">
        <f t="shared" si="6"/>
        <v/>
      </c>
      <c r="V72" s="110" t="str">
        <f t="shared" si="7"/>
        <v>Despesa</v>
      </c>
      <c r="W72" s="114" t="str">
        <f>VLOOKUP(E72,'PC Receitas'!$O$4:$P$14,2,FALSE)</f>
        <v>Impostos</v>
      </c>
    </row>
    <row r="73" spans="1:23" ht="19.5" customHeight="1" thickTop="1" thickBot="1" x14ac:dyDescent="0.3">
      <c r="A73" s="169"/>
      <c r="C73" s="148">
        <v>10</v>
      </c>
      <c r="D73" s="150" t="str">
        <f>IF(C73&lt;&gt;"",TEXT(C73,"00")&amp;"/01/"&amp;'Configurações Básicas'!$E$5,"")</f>
        <v>10/01/2017</v>
      </c>
      <c r="E73" s="43" t="s">
        <v>1335</v>
      </c>
      <c r="F73" s="219" t="s">
        <v>1694</v>
      </c>
      <c r="G73" s="43" t="s">
        <v>1626</v>
      </c>
      <c r="H73" s="43" t="s">
        <v>1431</v>
      </c>
      <c r="I73" s="43"/>
      <c r="J73" s="44">
        <v>0</v>
      </c>
      <c r="K73" s="227">
        <v>68.099999999999994</v>
      </c>
      <c r="L73" s="45" t="s">
        <v>1359</v>
      </c>
      <c r="M73" s="128"/>
      <c r="N73" s="41">
        <f>N72+IF(AND(L73="Pago",OR(E73='PC Receitas'!$O$4,E73='PC Receitas'!$O$5,E73='PC Receitas'!$O$6)),K73,IF(AND(L73="Pago",OR(E73='PC Receitas'!$O$7,E73='PC Receitas'!$O$8,E73='PC Receitas'!$O$9,E73='PC Receitas'!$O$10,E73='PC Receitas'!$O$11,E73='PC Receitas'!$O$12,E73='PC Receitas'!$O$13,E73='PC Receitas'!$O$14)),-K73,0))</f>
        <v>-30784.369999999966</v>
      </c>
      <c r="S73" s="113" t="str">
        <f t="shared" si="4"/>
        <v>Despesa</v>
      </c>
      <c r="T73" s="110" t="str">
        <f t="shared" si="5"/>
        <v/>
      </c>
      <c r="U73" s="110" t="str">
        <f t="shared" si="6"/>
        <v/>
      </c>
      <c r="V73" s="110" t="str">
        <f t="shared" si="7"/>
        <v>Despesa</v>
      </c>
      <c r="W73" s="114" t="str">
        <f>VLOOKUP(E73,'PC Receitas'!$O$4:$P$14,2,FALSE)</f>
        <v>Impostos</v>
      </c>
    </row>
    <row r="74" spans="1:23" ht="19.5" customHeight="1" thickTop="1" thickBot="1" x14ac:dyDescent="0.3">
      <c r="A74" s="169"/>
      <c r="C74" s="148">
        <v>10</v>
      </c>
      <c r="D74" s="150" t="str">
        <f>IF(C74&lt;&gt;"",TEXT(C74,"00")&amp;"/01/"&amp;'Configurações Básicas'!$E$5,"")</f>
        <v>10/01/2017</v>
      </c>
      <c r="E74" s="43" t="s">
        <v>1339</v>
      </c>
      <c r="F74" s="219">
        <v>995509</v>
      </c>
      <c r="G74" s="43" t="s">
        <v>1500</v>
      </c>
      <c r="H74" s="43" t="s">
        <v>1431</v>
      </c>
      <c r="I74" s="43"/>
      <c r="J74" s="44">
        <v>0</v>
      </c>
      <c r="K74" s="227">
        <v>106.06</v>
      </c>
      <c r="L74" s="45" t="s">
        <v>1359</v>
      </c>
      <c r="M74" s="128"/>
      <c r="N74" s="41">
        <f>N73+IF(AND(L74="Pago",OR(E74='PC Receitas'!$O$4,E74='PC Receitas'!$O$5,E74='PC Receitas'!$O$6)),K74,IF(AND(L74="Pago",OR(E74='PC Receitas'!$O$7,E74='PC Receitas'!$O$8,E74='PC Receitas'!$O$9,E74='PC Receitas'!$O$10,E74='PC Receitas'!$O$11,E74='PC Receitas'!$O$12,E74='PC Receitas'!$O$13,E74='PC Receitas'!$O$14)),-K74,0))</f>
        <v>-30890.429999999968</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9">
        <v>977735</v>
      </c>
      <c r="G75" s="43" t="s">
        <v>1500</v>
      </c>
      <c r="H75" s="43" t="s">
        <v>1431</v>
      </c>
      <c r="I75" s="43"/>
      <c r="J75" s="44">
        <v>0</v>
      </c>
      <c r="K75" s="227">
        <v>125.55</v>
      </c>
      <c r="L75" s="45" t="s">
        <v>1359</v>
      </c>
      <c r="M75" s="128"/>
      <c r="N75" s="41">
        <f>N74+IF(AND(L75="Pago",OR(E75='PC Receitas'!$O$4,E75='PC Receitas'!$O$5,E75='PC Receitas'!$O$6)),K75,IF(AND(L75="Pago",OR(E75='PC Receitas'!$O$7,E75='PC Receitas'!$O$8,E75='PC Receitas'!$O$9,E75='PC Receitas'!$O$10,E75='PC Receitas'!$O$11,E75='PC Receitas'!$O$12,E75='PC Receitas'!$O$13,E75='PC Receitas'!$O$14)),-K75,0))</f>
        <v>-31015.979999999967</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9">
        <v>989411</v>
      </c>
      <c r="G76" s="43" t="s">
        <v>1500</v>
      </c>
      <c r="H76" s="43" t="s">
        <v>1431</v>
      </c>
      <c r="I76" s="43"/>
      <c r="J76" s="44">
        <v>0</v>
      </c>
      <c r="K76" s="227">
        <v>122.03</v>
      </c>
      <c r="L76" s="45" t="s">
        <v>1359</v>
      </c>
      <c r="M76" s="128"/>
      <c r="N76" s="41">
        <f>N75+IF(AND(L76="Pago",OR(E76='PC Receitas'!$O$4,E76='PC Receitas'!$O$5,E76='PC Receitas'!$O$6)),K76,IF(AND(L76="Pago",OR(E76='PC Receitas'!$O$7,E76='PC Receitas'!$O$8,E76='PC Receitas'!$O$9,E76='PC Receitas'!$O$10,E76='PC Receitas'!$O$11,E76='PC Receitas'!$O$12,E76='PC Receitas'!$O$13,E76='PC Receitas'!$O$14)),-K76,0))</f>
        <v>-31138.009999999966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10</v>
      </c>
      <c r="D77" s="150" t="str">
        <f>IF(C77&lt;&gt;"",TEXT(C77,"00")&amp;"/01/"&amp;'Configurações Básicas'!$E$5,"")</f>
        <v>10/01/2017</v>
      </c>
      <c r="E77" s="43" t="s">
        <v>1339</v>
      </c>
      <c r="F77" s="219">
        <v>1207</v>
      </c>
      <c r="G77" s="43" t="s">
        <v>1500</v>
      </c>
      <c r="H77" s="43" t="s">
        <v>1431</v>
      </c>
      <c r="I77" s="43"/>
      <c r="J77" s="44">
        <v>0</v>
      </c>
      <c r="K77" s="227">
        <v>131.55000000000001</v>
      </c>
      <c r="L77" s="45" t="s">
        <v>1359</v>
      </c>
      <c r="M77" s="128"/>
      <c r="N77" s="41">
        <f>N76+IF(AND(L77="Pago",OR(E77='PC Receitas'!$O$4,E77='PC Receitas'!$O$5,E77='PC Receitas'!$O$6)),K77,IF(AND(L77="Pago",OR(E77='PC Receitas'!$O$7,E77='PC Receitas'!$O$8,E77='PC Receitas'!$O$9,E77='PC Receitas'!$O$10,E77='PC Receitas'!$O$11,E77='PC Receitas'!$O$12,E77='PC Receitas'!$O$13,E77='PC Receitas'!$O$14)),-K77,0))</f>
        <v>-31269.559999999965</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9">
        <v>7371</v>
      </c>
      <c r="G78" s="43" t="s">
        <v>1500</v>
      </c>
      <c r="H78" s="43" t="s">
        <v>1431</v>
      </c>
      <c r="I78" s="43"/>
      <c r="J78" s="44">
        <v>0</v>
      </c>
      <c r="K78" s="227">
        <v>71.8</v>
      </c>
      <c r="L78" s="45" t="s">
        <v>1359</v>
      </c>
      <c r="M78" s="128"/>
      <c r="N78" s="41">
        <f>N77+IF(AND(L78="Pago",OR(E78='PC Receitas'!$O$4,E78='PC Receitas'!$O$5,E78='PC Receitas'!$O$6)),K78,IF(AND(L78="Pago",OR(E78='PC Receitas'!$O$7,E78='PC Receitas'!$O$8,E78='PC Receitas'!$O$9,E78='PC Receitas'!$O$10,E78='PC Receitas'!$O$11,E78='PC Receitas'!$O$12,E78='PC Receitas'!$O$13,E78='PC Receitas'!$O$14)),-K78,0))</f>
        <v>-31341.359999999964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9">
        <v>55394</v>
      </c>
      <c r="G79" s="43" t="s">
        <v>1651</v>
      </c>
      <c r="H79" s="43" t="s">
        <v>1431</v>
      </c>
      <c r="I79" s="43"/>
      <c r="J79" s="44">
        <v>0</v>
      </c>
      <c r="K79" s="227">
        <v>26.9</v>
      </c>
      <c r="L79" s="45" t="s">
        <v>1359</v>
      </c>
      <c r="M79" s="128"/>
      <c r="N79" s="41">
        <f>N78+IF(AND(L79="Pago",OR(E79='PC Receitas'!$O$4,E79='PC Receitas'!$O$5,E79='PC Receitas'!$O$6)),K79,IF(AND(L79="Pago",OR(E79='PC Receitas'!$O$7,E79='PC Receitas'!$O$8,E79='PC Receitas'!$O$9,E79='PC Receitas'!$O$10,E79='PC Receitas'!$O$11,E79='PC Receitas'!$O$12,E79='PC Receitas'!$O$13,E79='PC Receitas'!$O$14)),-K79,0))</f>
        <v>-31368.259999999966</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9">
        <v>29930</v>
      </c>
      <c r="G80" s="43" t="s">
        <v>1660</v>
      </c>
      <c r="H80" s="43" t="s">
        <v>1431</v>
      </c>
      <c r="I80" s="43"/>
      <c r="J80" s="44">
        <v>0</v>
      </c>
      <c r="K80" s="227">
        <v>61</v>
      </c>
      <c r="L80" s="45" t="s">
        <v>1359</v>
      </c>
      <c r="M80" s="128"/>
      <c r="N80" s="41">
        <f>N79+IF(AND(L80="Pago",OR(E80='PC Receitas'!$O$4,E80='PC Receitas'!$O$5,E80='PC Receitas'!$O$6)),K80,IF(AND(L80="Pago",OR(E80='PC Receitas'!$O$7,E80='PC Receitas'!$O$8,E80='PC Receitas'!$O$9,E80='PC Receitas'!$O$10,E80='PC Receitas'!$O$11,E80='PC Receitas'!$O$12,E80='PC Receitas'!$O$13,E80='PC Receitas'!$O$14)),-K80,0))</f>
        <v>-31429.259999999966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1339</v>
      </c>
      <c r="F81" s="219" t="s">
        <v>1695</v>
      </c>
      <c r="G81" s="43" t="s">
        <v>1660</v>
      </c>
      <c r="H81" s="43" t="s">
        <v>1431</v>
      </c>
      <c r="I81" s="43"/>
      <c r="J81" s="44">
        <v>0</v>
      </c>
      <c r="K81" s="227">
        <v>427.9</v>
      </c>
      <c r="L81" s="45" t="s">
        <v>1359</v>
      </c>
      <c r="M81" s="128"/>
      <c r="N81" s="41">
        <f>N80+IF(AND(L81="Pago",OR(E81='PC Receitas'!$O$4,E81='PC Receitas'!$O$5,E81='PC Receitas'!$O$6)),K81,IF(AND(L81="Pago",OR(E81='PC Receitas'!$O$7,E81='PC Receitas'!$O$8,E81='PC Receitas'!$O$9,E81='PC Receitas'!$O$10,E81='PC Receitas'!$O$11,E81='PC Receitas'!$O$12,E81='PC Receitas'!$O$13,E81='PC Receitas'!$O$14)),-K81,0))</f>
        <v>-31857.159999999967</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148">
        <v>10</v>
      </c>
      <c r="D82" s="150" t="str">
        <f>IF(C82&lt;&gt;"",TEXT(C82,"00")&amp;"/01/"&amp;'Configurações Básicas'!$E$5,"")</f>
        <v>10/01/2017</v>
      </c>
      <c r="E82" s="43" t="s">
        <v>1339</v>
      </c>
      <c r="F82" s="219">
        <v>126039</v>
      </c>
      <c r="G82" s="43" t="s">
        <v>1665</v>
      </c>
      <c r="H82" s="43" t="s">
        <v>1431</v>
      </c>
      <c r="I82" s="43"/>
      <c r="J82" s="44">
        <v>0</v>
      </c>
      <c r="K82" s="227">
        <v>57</v>
      </c>
      <c r="L82" s="45" t="s">
        <v>1359</v>
      </c>
      <c r="M82" s="128"/>
      <c r="N82" s="41">
        <f>N81+IF(AND(L82="Pago",OR(E82='PC Receitas'!$O$4,E82='PC Receitas'!$O$5,E82='PC Receitas'!$O$6)),K82,IF(AND(L82="Pago",OR(E82='PC Receitas'!$O$7,E82='PC Receitas'!$O$8,E82='PC Receitas'!$O$9,E82='PC Receitas'!$O$10,E82='PC Receitas'!$O$11,E82='PC Receitas'!$O$12,E82='PC Receitas'!$O$13,E82='PC Receitas'!$O$14)),-K82,0))</f>
        <v>-31914.159999999967</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148">
        <v>10</v>
      </c>
      <c r="D83" s="150" t="str">
        <f>IF(C83&lt;&gt;"",TEXT(C83,"00")&amp;"/01/"&amp;'Configurações Básicas'!$E$5,"")</f>
        <v>10/01/2017</v>
      </c>
      <c r="E83" s="43" t="s">
        <v>1339</v>
      </c>
      <c r="F83" s="219">
        <v>364902</v>
      </c>
      <c r="G83" s="43" t="s">
        <v>1668</v>
      </c>
      <c r="H83" s="43" t="s">
        <v>1431</v>
      </c>
      <c r="I83" s="43"/>
      <c r="J83" s="44">
        <v>0</v>
      </c>
      <c r="K83" s="227">
        <v>23.8</v>
      </c>
      <c r="L83" s="45" t="s">
        <v>1359</v>
      </c>
      <c r="M83" s="128"/>
      <c r="N83" s="41">
        <f>N82+IF(AND(L83="Pago",OR(E83='PC Receitas'!$O$4,E83='PC Receitas'!$O$5,E83='PC Receitas'!$O$6)),K83,IF(AND(L83="Pago",OR(E83='PC Receitas'!$O$7,E83='PC Receitas'!$O$8,E83='PC Receitas'!$O$9,E83='PC Receitas'!$O$10,E83='PC Receitas'!$O$11,E83='PC Receitas'!$O$12,E83='PC Receitas'!$O$13,E83='PC Receitas'!$O$14)),-K83,0))</f>
        <v>-31937.959999999966</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148">
        <v>10</v>
      </c>
      <c r="D84" s="150" t="str">
        <f>IF(C84&lt;&gt;"",TEXT(C84,"00")&amp;"/01/"&amp;'Configurações Básicas'!$E$5,"")</f>
        <v>10/01/2017</v>
      </c>
      <c r="E84" s="43" t="s">
        <v>1339</v>
      </c>
      <c r="F84" s="219">
        <v>32154475</v>
      </c>
      <c r="G84" s="43" t="s">
        <v>1500</v>
      </c>
      <c r="H84" s="43" t="s">
        <v>1431</v>
      </c>
      <c r="I84" s="43"/>
      <c r="J84" s="44">
        <v>0</v>
      </c>
      <c r="K84" s="227">
        <v>6.3</v>
      </c>
      <c r="L84" s="45" t="s">
        <v>1359</v>
      </c>
      <c r="M84" s="128"/>
      <c r="N84" s="41">
        <f>N83+IF(AND(L84="Pago",OR(E84='PC Receitas'!$O$4,E84='PC Receitas'!$O$5,E84='PC Receitas'!$O$6)),K84,IF(AND(L84="Pago",OR(E84='PC Receitas'!$O$7,E84='PC Receitas'!$O$8,E84='PC Receitas'!$O$9,E84='PC Receitas'!$O$10,E84='PC Receitas'!$O$11,E84='PC Receitas'!$O$12,E84='PC Receitas'!$O$13,E84='PC Receitas'!$O$14)),-K84,0))</f>
        <v>-31944.259999999966</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148">
        <v>10</v>
      </c>
      <c r="D85" s="150" t="str">
        <f>IF(C85&lt;&gt;"",TEXT(C85,"00")&amp;"/01/"&amp;'Configurações Básicas'!$E$5,"")</f>
        <v>10/01/2017</v>
      </c>
      <c r="E85" s="43" t="s">
        <v>1339</v>
      </c>
      <c r="F85" s="219">
        <v>181058</v>
      </c>
      <c r="G85" s="43" t="s">
        <v>1667</v>
      </c>
      <c r="H85" s="43" t="s">
        <v>1431</v>
      </c>
      <c r="I85" s="43"/>
      <c r="J85" s="44">
        <v>0</v>
      </c>
      <c r="K85" s="227">
        <v>209.05</v>
      </c>
      <c r="L85" s="45" t="s">
        <v>1359</v>
      </c>
      <c r="M85" s="128"/>
      <c r="N85" s="41">
        <f>N84+IF(AND(L85="Pago",OR(E85='PC Receitas'!$O$4,E85='PC Receitas'!$O$5,E85='PC Receitas'!$O$6)),K85,IF(AND(L85="Pago",OR(E85='PC Receitas'!$O$7,E85='PC Receitas'!$O$8,E85='PC Receitas'!$O$9,E85='PC Receitas'!$O$10,E85='PC Receitas'!$O$11,E85='PC Receitas'!$O$12,E85='PC Receitas'!$O$13,E85='PC Receitas'!$O$14)),-K85,0))</f>
        <v>-32153.309999999965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148">
        <v>10</v>
      </c>
      <c r="D86" s="150" t="str">
        <f>IF(C86&lt;&gt;"",TEXT(C86,"00")&amp;"/01/"&amp;'Configurações Básicas'!$E$5,"")</f>
        <v>10/01/2017</v>
      </c>
      <c r="E86" s="43" t="s">
        <v>1339</v>
      </c>
      <c r="F86" s="219">
        <v>14563</v>
      </c>
      <c r="G86" s="43" t="s">
        <v>1479</v>
      </c>
      <c r="H86" s="43" t="s">
        <v>1429</v>
      </c>
      <c r="I86" s="43"/>
      <c r="J86" s="44">
        <v>0</v>
      </c>
      <c r="K86" s="227">
        <v>2.1</v>
      </c>
      <c r="L86" s="45" t="s">
        <v>1359</v>
      </c>
      <c r="M86" s="128"/>
      <c r="N86" s="41">
        <f>N85+IF(AND(L86="Pago",OR(E86='PC Receitas'!$O$4,E86='PC Receitas'!$O$5,E86='PC Receitas'!$O$6)),K86,IF(AND(L86="Pago",OR(E86='PC Receitas'!$O$7,E86='PC Receitas'!$O$8,E86='PC Receitas'!$O$9,E86='PC Receitas'!$O$10,E86='PC Receitas'!$O$11,E86='PC Receitas'!$O$12,E86='PC Receitas'!$O$13,E86='PC Receitas'!$O$14)),-K86,0))</f>
        <v>-32155.409999999963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9">
        <v>14560</v>
      </c>
      <c r="G87" s="43" t="s">
        <v>1479</v>
      </c>
      <c r="H87" s="43" t="s">
        <v>1429</v>
      </c>
      <c r="I87" s="43"/>
      <c r="J87" s="44">
        <v>0</v>
      </c>
      <c r="K87" s="227">
        <v>2.1</v>
      </c>
      <c r="L87" s="45" t="s">
        <v>1359</v>
      </c>
      <c r="M87" s="128"/>
      <c r="N87" s="41">
        <f>N86+IF(AND(L87="Pago",OR(E87='PC Receitas'!$O$4,E87='PC Receitas'!$O$5,E87='PC Receitas'!$O$6)),K87,IF(AND(L87="Pago",OR(E87='PC Receitas'!$O$7,E87='PC Receitas'!$O$8,E87='PC Receitas'!$O$9,E87='PC Receitas'!$O$10,E87='PC Receitas'!$O$11,E87='PC Receitas'!$O$12,E87='PC Receitas'!$O$13,E87='PC Receitas'!$O$14)),-K87,0))</f>
        <v>-32157.509999999962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9" t="s">
        <v>1696</v>
      </c>
      <c r="G88" s="43" t="s">
        <v>1479</v>
      </c>
      <c r="H88" s="43" t="s">
        <v>1429</v>
      </c>
      <c r="I88" s="43"/>
      <c r="J88" s="44">
        <v>0</v>
      </c>
      <c r="K88" s="227">
        <v>8</v>
      </c>
      <c r="L88" s="45" t="s">
        <v>1359</v>
      </c>
      <c r="M88" s="128"/>
      <c r="N88" s="41">
        <f>N87+IF(AND(L88="Pago",OR(E88='PC Receitas'!$O$4,E88='PC Receitas'!$O$5,E88='PC Receitas'!$O$6)),K88,IF(AND(L88="Pago",OR(E88='PC Receitas'!$O$7,E88='PC Receitas'!$O$8,E88='PC Receitas'!$O$9,E88='PC Receitas'!$O$10,E88='PC Receitas'!$O$11,E88='PC Receitas'!$O$12,E88='PC Receitas'!$O$13,E88='PC Receitas'!$O$14)),-K88,0))</f>
        <v>-32165.509999999962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10</v>
      </c>
      <c r="D89" s="150" t="str">
        <f>IF(C89&lt;&gt;"",TEXT(C89,"00")&amp;"/01/"&amp;'Configurações Básicas'!$E$5,"")</f>
        <v>10/01/2017</v>
      </c>
      <c r="E89" s="43" t="s">
        <v>1339</v>
      </c>
      <c r="F89" s="219">
        <v>996116</v>
      </c>
      <c r="G89" s="43" t="s">
        <v>1500</v>
      </c>
      <c r="H89" s="43" t="s">
        <v>1429</v>
      </c>
      <c r="I89" s="43"/>
      <c r="J89" s="44">
        <v>0</v>
      </c>
      <c r="K89" s="227">
        <v>182.39</v>
      </c>
      <c r="L89" s="45" t="s">
        <v>1359</v>
      </c>
      <c r="M89" s="128"/>
      <c r="N89" s="41">
        <f>N88+IF(AND(L89="Pago",OR(E89='PC Receitas'!$O$4,E89='PC Receitas'!$O$5,E89='PC Receitas'!$O$6)),K89,IF(AND(L89="Pago",OR(E89='PC Receitas'!$O$7,E89='PC Receitas'!$O$8,E89='PC Receitas'!$O$9,E89='PC Receitas'!$O$10,E89='PC Receitas'!$O$11,E89='PC Receitas'!$O$12,E89='PC Receitas'!$O$13,E89='PC Receitas'!$O$14)),-K89,0))</f>
        <v>-32347.899999999961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1335</v>
      </c>
      <c r="F90" s="219" t="s">
        <v>1697</v>
      </c>
      <c r="G90" s="43" t="s">
        <v>1626</v>
      </c>
      <c r="H90" s="43" t="s">
        <v>1431</v>
      </c>
      <c r="I90" s="43"/>
      <c r="J90" s="44">
        <v>0</v>
      </c>
      <c r="K90" s="227">
        <v>933.91</v>
      </c>
      <c r="L90" s="45" t="s">
        <v>1359</v>
      </c>
      <c r="M90" s="128"/>
      <c r="N90" s="41">
        <f>N89+IF(AND(L90="Pago",OR(E90='PC Receitas'!$O$4,E90='PC Receitas'!$O$5,E90='PC Receitas'!$O$6)),K90,IF(AND(L90="Pago",OR(E90='PC Receitas'!$O$7,E90='PC Receitas'!$O$8,E90='PC Receitas'!$O$9,E90='PC Receitas'!$O$10,E90='PC Receitas'!$O$11,E90='PC Receitas'!$O$12,E90='PC Receitas'!$O$13,E90='PC Receitas'!$O$14)),-K90,0))</f>
        <v>-33281.809999999961</v>
      </c>
      <c r="S90" s="113" t="str">
        <f t="shared" si="4"/>
        <v>Despesa</v>
      </c>
      <c r="T90" s="110" t="str">
        <f t="shared" si="5"/>
        <v/>
      </c>
      <c r="U90" s="110" t="str">
        <f t="shared" si="6"/>
        <v/>
      </c>
      <c r="V90" s="110" t="str">
        <f t="shared" si="7"/>
        <v>Despesa</v>
      </c>
      <c r="W90" s="114" t="str">
        <f>VLOOKUP(E90,'PC Receitas'!$O$4:$P$14,2,FALSE)</f>
        <v>Impostos</v>
      </c>
    </row>
    <row r="91" spans="1:23" ht="19.5" customHeight="1" thickTop="1" thickBot="1" x14ac:dyDescent="0.3">
      <c r="A91" s="169"/>
      <c r="C91" s="148">
        <v>11</v>
      </c>
      <c r="D91" s="150" t="str">
        <f>IF(C91&lt;&gt;"",TEXT(C91,"00")&amp;"/01/"&amp;'Configurações Básicas'!$E$5,"")</f>
        <v>11/01/2017</v>
      </c>
      <c r="E91" s="43" t="s">
        <v>1335</v>
      </c>
      <c r="F91" s="219" t="s">
        <v>1698</v>
      </c>
      <c r="G91" s="43" t="s">
        <v>1626</v>
      </c>
      <c r="H91" s="43" t="s">
        <v>1431</v>
      </c>
      <c r="I91" s="43"/>
      <c r="J91" s="44">
        <v>0</v>
      </c>
      <c r="K91" s="227">
        <v>68.099999999999994</v>
      </c>
      <c r="L91" s="45" t="s">
        <v>1359</v>
      </c>
      <c r="M91" s="128"/>
      <c r="N91" s="41">
        <f>N90+IF(AND(L91="Pago",OR(E91='PC Receitas'!$O$4,E91='PC Receitas'!$O$5,E91='PC Receitas'!$O$6)),K91,IF(AND(L91="Pago",OR(E91='PC Receitas'!$O$7,E91='PC Receitas'!$O$8,E91='PC Receitas'!$O$9,E91='PC Receitas'!$O$10,E91='PC Receitas'!$O$11,E91='PC Receitas'!$O$12,E91='PC Receitas'!$O$13,E91='PC Receitas'!$O$14)),-K91,0))</f>
        <v>-33349.90999999996</v>
      </c>
      <c r="S91" s="113" t="str">
        <f t="shared" si="4"/>
        <v>Despesa</v>
      </c>
      <c r="T91" s="110" t="str">
        <f t="shared" si="5"/>
        <v/>
      </c>
      <c r="U91" s="110" t="str">
        <f t="shared" si="6"/>
        <v/>
      </c>
      <c r="V91" s="110" t="str">
        <f t="shared" si="7"/>
        <v>Despesa</v>
      </c>
      <c r="W91" s="114" t="str">
        <f>VLOOKUP(E91,'PC Receitas'!$O$4:$P$14,2,FALSE)</f>
        <v>Impostos</v>
      </c>
    </row>
    <row r="92" spans="1:23" ht="19.5" customHeight="1" thickTop="1" thickBot="1" x14ac:dyDescent="0.3">
      <c r="A92" s="169"/>
      <c r="C92" s="148">
        <v>11</v>
      </c>
      <c r="D92" s="150" t="str">
        <f>IF(C92&lt;&gt;"",TEXT(C92,"00")&amp;"/01/"&amp;'Configurações Básicas'!$E$5,"")</f>
        <v>11/01/2017</v>
      </c>
      <c r="E92" s="43" t="s">
        <v>1335</v>
      </c>
      <c r="F92" s="219" t="s">
        <v>1699</v>
      </c>
      <c r="G92" s="43" t="s">
        <v>1626</v>
      </c>
      <c r="H92" s="43" t="s">
        <v>1431</v>
      </c>
      <c r="I92" s="43"/>
      <c r="J92" s="44">
        <v>0</v>
      </c>
      <c r="K92" s="227">
        <v>92.66</v>
      </c>
      <c r="L92" s="45" t="s">
        <v>1359</v>
      </c>
      <c r="M92" s="128"/>
      <c r="N92" s="41">
        <f>N91+IF(AND(L92="Pago",OR(E92='PC Receitas'!$O$4,E92='PC Receitas'!$O$5,E92='PC Receitas'!$O$6)),K92,IF(AND(L92="Pago",OR(E92='PC Receitas'!$O$7,E92='PC Receitas'!$O$8,E92='PC Receitas'!$O$9,E92='PC Receitas'!$O$10,E92='PC Receitas'!$O$11,E92='PC Receitas'!$O$12,E92='PC Receitas'!$O$13,E92='PC Receitas'!$O$14)),-K92,0))</f>
        <v>-33442.569999999963</v>
      </c>
      <c r="S92" s="113" t="str">
        <f t="shared" si="4"/>
        <v>Despesa</v>
      </c>
      <c r="T92" s="110" t="str">
        <f t="shared" si="5"/>
        <v/>
      </c>
      <c r="U92" s="110" t="str">
        <f t="shared" si="6"/>
        <v/>
      </c>
      <c r="V92" s="110" t="str">
        <f t="shared" si="7"/>
        <v>Despesa</v>
      </c>
      <c r="W92" s="114" t="str">
        <f>VLOOKUP(E92,'PC Receitas'!$O$4:$P$14,2,FALSE)</f>
        <v>Impostos</v>
      </c>
    </row>
    <row r="93" spans="1:23" ht="19.5" customHeight="1" thickTop="1" thickBot="1" x14ac:dyDescent="0.3">
      <c r="A93" s="169"/>
      <c r="C93" s="148">
        <v>11</v>
      </c>
      <c r="D93" s="150" t="str">
        <f>IF(C93&lt;&gt;"",TEXT(C93,"00")&amp;"/01/"&amp;'Configurações Básicas'!$E$5,"")</f>
        <v>11/01/2017</v>
      </c>
      <c r="E93" s="43" t="s">
        <v>1335</v>
      </c>
      <c r="F93" s="219" t="s">
        <v>1700</v>
      </c>
      <c r="G93" s="43" t="s">
        <v>1626</v>
      </c>
      <c r="H93" s="43" t="s">
        <v>1431</v>
      </c>
      <c r="I93" s="43"/>
      <c r="J93" s="44">
        <v>0</v>
      </c>
      <c r="K93" s="227">
        <v>92.66</v>
      </c>
      <c r="L93" s="45" t="s">
        <v>1359</v>
      </c>
      <c r="M93" s="128"/>
      <c r="N93" s="41">
        <f>N92+IF(AND(L93="Pago",OR(E93='PC Receitas'!$O$4,E93='PC Receitas'!$O$5,E93='PC Receitas'!$O$6)),K93,IF(AND(L93="Pago",OR(E93='PC Receitas'!$O$7,E93='PC Receitas'!$O$8,E93='PC Receitas'!$O$9,E93='PC Receitas'!$O$10,E93='PC Receitas'!$O$11,E93='PC Receitas'!$O$12,E93='PC Receitas'!$O$13,E93='PC Receitas'!$O$14)),-K93,0))</f>
        <v>-33535.229999999967</v>
      </c>
      <c r="S93" s="113" t="str">
        <f t="shared" si="4"/>
        <v>Despesa</v>
      </c>
      <c r="T93" s="110" t="str">
        <f t="shared" si="5"/>
        <v/>
      </c>
      <c r="U93" s="110" t="str">
        <f t="shared" si="6"/>
        <v/>
      </c>
      <c r="V93" s="110" t="str">
        <f t="shared" si="7"/>
        <v>Despesa</v>
      </c>
      <c r="W93" s="114" t="str">
        <f>VLOOKUP(E93,'PC Receitas'!$O$4:$P$14,2,FALSE)</f>
        <v>Impostos</v>
      </c>
    </row>
    <row r="94" spans="1:23" ht="19.5" customHeight="1" thickTop="1" thickBot="1" x14ac:dyDescent="0.3">
      <c r="A94" s="169"/>
      <c r="C94" s="148">
        <v>11</v>
      </c>
      <c r="D94" s="150" t="str">
        <f>IF(C94&lt;&gt;"",TEXT(C94,"00")&amp;"/01/"&amp;'Configurações Básicas'!$E$5,"")</f>
        <v>11/01/2017</v>
      </c>
      <c r="E94" s="43" t="s">
        <v>1339</v>
      </c>
      <c r="F94" s="148">
        <v>982462</v>
      </c>
      <c r="G94" s="43" t="s">
        <v>1479</v>
      </c>
      <c r="H94" s="43" t="s">
        <v>1429</v>
      </c>
      <c r="I94" s="43"/>
      <c r="J94" s="44">
        <v>0</v>
      </c>
      <c r="K94" s="227">
        <v>136.29</v>
      </c>
      <c r="L94" s="45" t="s">
        <v>1359</v>
      </c>
      <c r="M94" s="45"/>
      <c r="N94" s="41">
        <f>N93+IF(AND(L94="Pago",OR(E94='PC Receitas'!$O$4,E94='PC Receitas'!$O$5,E94='PC Receitas'!$O$6)),K94,IF(AND(L94="Pago",OR(E94='PC Receitas'!$O$7,E94='PC Receitas'!$O$8,E94='PC Receitas'!$O$9,E94='PC Receitas'!$O$10,E94='PC Receitas'!$O$11,E94='PC Receitas'!$O$12,E94='PC Receitas'!$O$13,E94='PC Receitas'!$O$14)),-K94,0))</f>
        <v>-33671.519999999968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148">
        <v>11</v>
      </c>
      <c r="D95" s="150" t="str">
        <f>IF(C95&lt;&gt;"",TEXT(C95,"00")&amp;"/01/"&amp;'Configurações Básicas'!$E$5,"")</f>
        <v>11/01/2017</v>
      </c>
      <c r="E95" s="43" t="s">
        <v>1335</v>
      </c>
      <c r="F95" s="148" t="s">
        <v>1701</v>
      </c>
      <c r="G95" s="43" t="s">
        <v>1626</v>
      </c>
      <c r="H95" s="43" t="s">
        <v>1431</v>
      </c>
      <c r="I95" s="43"/>
      <c r="J95" s="44">
        <v>0</v>
      </c>
      <c r="K95" s="227">
        <v>815.27</v>
      </c>
      <c r="L95" s="45" t="s">
        <v>1359</v>
      </c>
      <c r="M95" s="45"/>
      <c r="N95" s="41">
        <f>N94+IF(AND(L95="Pago",OR(E95='PC Receitas'!$O$4,E95='PC Receitas'!$O$5,E95='PC Receitas'!$O$6)),K95,IF(AND(L95="Pago",OR(E95='PC Receitas'!$O$7,E95='PC Receitas'!$O$8,E95='PC Receitas'!$O$9,E95='PC Receitas'!$O$10,E95='PC Receitas'!$O$11,E95='PC Receitas'!$O$12,E95='PC Receitas'!$O$13,E95='PC Receitas'!$O$14)),-K95,0))</f>
        <v>-34486.789999999964</v>
      </c>
      <c r="S95" s="113" t="str">
        <f t="shared" si="4"/>
        <v>Despesa</v>
      </c>
      <c r="T95" s="110" t="str">
        <f t="shared" si="5"/>
        <v/>
      </c>
      <c r="U95" s="110" t="str">
        <f t="shared" si="6"/>
        <v/>
      </c>
      <c r="V95" s="110" t="str">
        <f t="shared" si="7"/>
        <v>Despesa</v>
      </c>
      <c r="W95" s="114" t="str">
        <f>VLOOKUP(E95,'PC Receitas'!$O$4:$P$14,2,FALSE)</f>
        <v>Impostos</v>
      </c>
    </row>
    <row r="96" spans="1:23" ht="19.5" customHeight="1" thickTop="1" thickBot="1" x14ac:dyDescent="0.3">
      <c r="A96" s="169"/>
      <c r="C96" s="148">
        <v>11</v>
      </c>
      <c r="D96" s="150" t="str">
        <f>IF(C96&lt;&gt;"",TEXT(C96,"00")&amp;"/01/"&amp;'Configurações Básicas'!$E$5,"")</f>
        <v>11/01/2017</v>
      </c>
      <c r="E96" s="43" t="s">
        <v>1335</v>
      </c>
      <c r="F96" s="148" t="s">
        <v>1702</v>
      </c>
      <c r="G96" s="43" t="s">
        <v>1626</v>
      </c>
      <c r="H96" s="43" t="s">
        <v>1431</v>
      </c>
      <c r="I96" s="43"/>
      <c r="J96" s="44">
        <v>0</v>
      </c>
      <c r="K96" s="227">
        <v>834.3</v>
      </c>
      <c r="L96" s="45" t="s">
        <v>1359</v>
      </c>
      <c r="M96" s="45"/>
      <c r="N96" s="41">
        <f>N95+IF(AND(L96="Pago",OR(E96='PC Receitas'!$O$4,E96='PC Receitas'!$O$5,E96='PC Receitas'!$O$6)),K96,IF(AND(L96="Pago",OR(E96='PC Receitas'!$O$7,E96='PC Receitas'!$O$8,E96='PC Receitas'!$O$9,E96='PC Receitas'!$O$10,E96='PC Receitas'!$O$11,E96='PC Receitas'!$O$12,E96='PC Receitas'!$O$13,E96='PC Receitas'!$O$14)),-K96,0))</f>
        <v>-35321.089999999967</v>
      </c>
      <c r="S96" s="113" t="str">
        <f t="shared" si="4"/>
        <v>Despesa</v>
      </c>
      <c r="T96" s="110" t="str">
        <f t="shared" si="5"/>
        <v/>
      </c>
      <c r="U96" s="110" t="str">
        <f t="shared" si="6"/>
        <v/>
      </c>
      <c r="V96" s="110" t="str">
        <f t="shared" si="7"/>
        <v>Despesa</v>
      </c>
      <c r="W96" s="114" t="str">
        <f>VLOOKUP(E96,'PC Receitas'!$O$4:$P$14,2,FALSE)</f>
        <v>Impostos</v>
      </c>
    </row>
    <row r="97" spans="1:23" ht="19.5" customHeight="1" thickTop="1" thickBot="1" x14ac:dyDescent="0.3">
      <c r="A97" s="169"/>
      <c r="C97" s="148">
        <v>11</v>
      </c>
      <c r="D97" s="150" t="str">
        <f>IF(C97&lt;&gt;"",TEXT(C97,"00")&amp;"/01/"&amp;'Configurações Básicas'!$E$5,"")</f>
        <v>11/01/2017</v>
      </c>
      <c r="E97" s="43" t="s">
        <v>1335</v>
      </c>
      <c r="F97" s="148" t="s">
        <v>1703</v>
      </c>
      <c r="G97" s="43" t="s">
        <v>1626</v>
      </c>
      <c r="H97" s="43" t="s">
        <v>1431</v>
      </c>
      <c r="I97" s="43"/>
      <c r="J97" s="44">
        <v>0</v>
      </c>
      <c r="K97" s="227">
        <v>411.47</v>
      </c>
      <c r="L97" s="45" t="s">
        <v>1359</v>
      </c>
      <c r="M97" s="45"/>
      <c r="N97" s="41">
        <f>N96+IF(AND(L97="Pago",OR(E97='PC Receitas'!$O$4,E97='PC Receitas'!$O$5,E97='PC Receitas'!$O$6)),K97,IF(AND(L97="Pago",OR(E97='PC Receitas'!$O$7,E97='PC Receitas'!$O$8,E97='PC Receitas'!$O$9,E97='PC Receitas'!$O$10,E97='PC Receitas'!$O$11,E97='PC Receitas'!$O$12,E97='PC Receitas'!$O$13,E97='PC Receitas'!$O$14)),-K97,0))</f>
        <v>-35732.559999999969</v>
      </c>
      <c r="S97" s="113" t="str">
        <f t="shared" si="4"/>
        <v>Despesa</v>
      </c>
      <c r="T97" s="110" t="str">
        <f t="shared" si="5"/>
        <v/>
      </c>
      <c r="U97" s="110" t="str">
        <f t="shared" si="6"/>
        <v/>
      </c>
      <c r="V97" s="110" t="str">
        <f t="shared" si="7"/>
        <v>Despesa</v>
      </c>
      <c r="W97" s="114" t="str">
        <f>VLOOKUP(E97,'PC Receitas'!$O$4:$P$14,2,FALSE)</f>
        <v>Impostos</v>
      </c>
    </row>
    <row r="98" spans="1:23" ht="19.5" customHeight="1" thickTop="1" thickBot="1" x14ac:dyDescent="0.3">
      <c r="A98" s="169"/>
      <c r="C98" s="148">
        <v>11</v>
      </c>
      <c r="D98" s="150" t="str">
        <f>IF(C98&lt;&gt;"",TEXT(C98,"00")&amp;"/01/"&amp;'Configurações Básicas'!$E$5,"")</f>
        <v>11/01/2017</v>
      </c>
      <c r="E98" s="43" t="s">
        <v>1335</v>
      </c>
      <c r="F98" s="148" t="s">
        <v>1704</v>
      </c>
      <c r="G98" s="43" t="s">
        <v>1626</v>
      </c>
      <c r="H98" s="43" t="s">
        <v>1431</v>
      </c>
      <c r="I98" s="43"/>
      <c r="J98" s="44">
        <v>0</v>
      </c>
      <c r="K98" s="227">
        <v>63.69</v>
      </c>
      <c r="L98" s="45" t="s">
        <v>1359</v>
      </c>
      <c r="M98" s="45"/>
      <c r="N98" s="41">
        <f>N97+IF(AND(L98="Pago",OR(E98='PC Receitas'!$O$4,E98='PC Receitas'!$O$5,E98='PC Receitas'!$O$6)),K98,IF(AND(L98="Pago",OR(E98='PC Receitas'!$O$7,E98='PC Receitas'!$O$8,E98='PC Receitas'!$O$9,E98='PC Receitas'!$O$10,E98='PC Receitas'!$O$11,E98='PC Receitas'!$O$12,E98='PC Receitas'!$O$13,E98='PC Receitas'!$O$14)),-K98,0))</f>
        <v>-35796.249999999971</v>
      </c>
      <c r="S98" s="113" t="str">
        <f t="shared" si="4"/>
        <v>Despesa</v>
      </c>
      <c r="T98" s="110" t="str">
        <f t="shared" si="5"/>
        <v/>
      </c>
      <c r="U98" s="110" t="str">
        <f t="shared" si="6"/>
        <v/>
      </c>
      <c r="V98" s="110" t="str">
        <f t="shared" si="7"/>
        <v>Despesa</v>
      </c>
      <c r="W98" s="114" t="str">
        <f>VLOOKUP(E98,'PC Receitas'!$O$4:$P$14,2,FALSE)</f>
        <v>Impostos</v>
      </c>
    </row>
    <row r="99" spans="1:23" ht="19.5" customHeight="1" thickTop="1" thickBot="1" x14ac:dyDescent="0.3">
      <c r="A99" s="169"/>
      <c r="C99" s="148">
        <v>11</v>
      </c>
      <c r="D99" s="150" t="str">
        <f>IF(C99&lt;&gt;"",TEXT(C99,"00")&amp;"/01/"&amp;'Configurações Básicas'!$E$5,"")</f>
        <v>11/01/2017</v>
      </c>
      <c r="E99" s="43" t="s">
        <v>1335</v>
      </c>
      <c r="F99" s="148" t="s">
        <v>1705</v>
      </c>
      <c r="G99" s="43" t="s">
        <v>1626</v>
      </c>
      <c r="H99" s="43" t="s">
        <v>1431</v>
      </c>
      <c r="I99" s="43"/>
      <c r="J99" s="44">
        <v>0</v>
      </c>
      <c r="K99" s="227">
        <v>68.099999999999994</v>
      </c>
      <c r="L99" s="45" t="s">
        <v>1359</v>
      </c>
      <c r="M99" s="45"/>
      <c r="N99" s="41">
        <f>N98+IF(AND(L99="Pago",OR(E99='PC Receitas'!$O$4,E99='PC Receitas'!$O$5,E99='PC Receitas'!$O$6)),K99,IF(AND(L99="Pago",OR(E99='PC Receitas'!$O$7,E99='PC Receitas'!$O$8,E99='PC Receitas'!$O$9,E99='PC Receitas'!$O$10,E99='PC Receitas'!$O$11,E99='PC Receitas'!$O$12,E99='PC Receitas'!$O$13,E99='PC Receitas'!$O$14)),-K99,0))</f>
        <v>-35864.349999999969</v>
      </c>
      <c r="S99" s="113" t="str">
        <f t="shared" si="4"/>
        <v>Despesa</v>
      </c>
      <c r="T99" s="110" t="str">
        <f t="shared" si="5"/>
        <v/>
      </c>
      <c r="U99" s="110" t="str">
        <f t="shared" si="6"/>
        <v/>
      </c>
      <c r="V99" s="110" t="str">
        <f t="shared" si="7"/>
        <v>Despesa</v>
      </c>
      <c r="W99" s="114" t="str">
        <f>VLOOKUP(E99,'PC Receitas'!$O$4:$P$14,2,FALSE)</f>
        <v>Impostos</v>
      </c>
    </row>
    <row r="100" spans="1:23" ht="19.5" customHeight="1" thickTop="1" thickBot="1" x14ac:dyDescent="0.3">
      <c r="A100" s="169"/>
      <c r="C100" s="148">
        <v>11</v>
      </c>
      <c r="D100" s="150" t="str">
        <f>IF(C100&lt;&gt;"",TEXT(C100,"00")&amp;"/01/"&amp;'Configurações Básicas'!$E$5,"")</f>
        <v>11/01/2017</v>
      </c>
      <c r="E100" s="43" t="s">
        <v>1335</v>
      </c>
      <c r="F100" s="148" t="s">
        <v>1706</v>
      </c>
      <c r="G100" s="43" t="s">
        <v>1626</v>
      </c>
      <c r="H100" s="43" t="s">
        <v>1431</v>
      </c>
      <c r="I100" s="43"/>
      <c r="J100" s="44">
        <v>0</v>
      </c>
      <c r="K100" s="227">
        <v>71.08</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-35935.429999999971</v>
      </c>
      <c r="S100" s="113" t="str">
        <f t="shared" si="4"/>
        <v>Despesa</v>
      </c>
      <c r="T100" s="110" t="str">
        <f t="shared" si="5"/>
        <v/>
      </c>
      <c r="U100" s="110" t="str">
        <f t="shared" si="6"/>
        <v/>
      </c>
      <c r="V100" s="110" t="str">
        <f t="shared" si="7"/>
        <v>Despesa</v>
      </c>
      <c r="W100" s="114" t="str">
        <f>VLOOKUP(E100,'PC Receitas'!$O$4:$P$14,2,FALSE)</f>
        <v>Impostos</v>
      </c>
    </row>
    <row r="101" spans="1:23" ht="19.5" customHeight="1" thickTop="1" thickBot="1" x14ac:dyDescent="0.3">
      <c r="A101" s="169"/>
      <c r="C101" s="148">
        <v>11</v>
      </c>
      <c r="D101" s="150" t="str">
        <f>IF(C101&lt;&gt;"",TEXT(C101,"00")&amp;"/01/"&amp;'Configurações Básicas'!$E$5,"")</f>
        <v>11/01/2017</v>
      </c>
      <c r="E101" s="43" t="s">
        <v>1335</v>
      </c>
      <c r="F101" s="148" t="s">
        <v>1707</v>
      </c>
      <c r="G101" s="43" t="s">
        <v>1626</v>
      </c>
      <c r="H101" s="43" t="s">
        <v>1431</v>
      </c>
      <c r="I101" s="43"/>
      <c r="J101" s="44">
        <v>0</v>
      </c>
      <c r="K101" s="227">
        <v>92.66</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-36028.089999999975</v>
      </c>
      <c r="S101" s="113" t="str">
        <f t="shared" si="4"/>
        <v>Despesa</v>
      </c>
      <c r="T101" s="110" t="str">
        <f t="shared" si="5"/>
        <v/>
      </c>
      <c r="U101" s="110" t="str">
        <f t="shared" si="6"/>
        <v/>
      </c>
      <c r="V101" s="110" t="str">
        <f t="shared" si="7"/>
        <v>Despesa</v>
      </c>
      <c r="W101" s="114" t="str">
        <f>VLOOKUP(E101,'PC Receitas'!$O$4:$P$14,2,FALSE)</f>
        <v>Impostos</v>
      </c>
    </row>
    <row r="102" spans="1:23" ht="19.5" customHeight="1" thickTop="1" thickBot="1" x14ac:dyDescent="0.3">
      <c r="A102" s="169"/>
      <c r="C102" s="148">
        <v>11</v>
      </c>
      <c r="D102" s="150" t="str">
        <f>IF(C102&lt;&gt;"",TEXT(C102,"00")&amp;"/01/"&amp;'Configurações Básicas'!$E$5,"")</f>
        <v>11/01/2017</v>
      </c>
      <c r="E102" s="43" t="s">
        <v>1335</v>
      </c>
      <c r="F102" s="148" t="s">
        <v>1708</v>
      </c>
      <c r="G102" s="43" t="s">
        <v>1626</v>
      </c>
      <c r="H102" s="43" t="s">
        <v>1431</v>
      </c>
      <c r="I102" s="43"/>
      <c r="J102" s="44">
        <v>0</v>
      </c>
      <c r="K102" s="227">
        <v>92.66</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-36120.749999999978</v>
      </c>
      <c r="S102" s="113" t="str">
        <f t="shared" si="4"/>
        <v>Despesa</v>
      </c>
      <c r="T102" s="110" t="str">
        <f t="shared" si="5"/>
        <v/>
      </c>
      <c r="U102" s="110" t="str">
        <f t="shared" si="6"/>
        <v/>
      </c>
      <c r="V102" s="110" t="str">
        <f t="shared" si="7"/>
        <v>Despesa</v>
      </c>
      <c r="W102" s="114" t="str">
        <f>VLOOKUP(E102,'PC Receitas'!$O$4:$P$14,2,FALSE)</f>
        <v>Impostos</v>
      </c>
    </row>
    <row r="103" spans="1:23" ht="19.5" customHeight="1" thickTop="1" thickBot="1" x14ac:dyDescent="0.3">
      <c r="A103" s="169"/>
      <c r="C103" s="148">
        <v>11</v>
      </c>
      <c r="D103" s="150" t="str">
        <f>IF(C103&lt;&gt;"",TEXT(C103,"00")&amp;"/01/"&amp;'Configurações Básicas'!$E$5,"")</f>
        <v>11/01/2017</v>
      </c>
      <c r="E103" s="43" t="s">
        <v>1335</v>
      </c>
      <c r="F103" s="148" t="s">
        <v>1709</v>
      </c>
      <c r="G103" s="43" t="s">
        <v>1626</v>
      </c>
      <c r="H103" s="43" t="s">
        <v>1431</v>
      </c>
      <c r="I103" s="43"/>
      <c r="J103" s="44">
        <v>0</v>
      </c>
      <c r="K103" s="227">
        <v>92.66</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-36213.409999999982</v>
      </c>
      <c r="S103" s="113" t="str">
        <f t="shared" si="4"/>
        <v>Despesa</v>
      </c>
      <c r="T103" s="110" t="str">
        <f t="shared" si="5"/>
        <v/>
      </c>
      <c r="U103" s="110" t="str">
        <f t="shared" si="6"/>
        <v/>
      </c>
      <c r="V103" s="110" t="str">
        <f t="shared" si="7"/>
        <v>Despesa</v>
      </c>
      <c r="W103" s="114" t="str">
        <f>VLOOKUP(E103,'PC Receitas'!$O$4:$P$14,2,FALSE)</f>
        <v>Impostos</v>
      </c>
    </row>
    <row r="104" spans="1:23" ht="19.5" customHeight="1" thickTop="1" thickBot="1" x14ac:dyDescent="0.3">
      <c r="A104" s="169"/>
      <c r="C104" s="148">
        <v>10</v>
      </c>
      <c r="D104" s="150" t="str">
        <f>IF(C104&lt;&gt;"",TEXT(C104,"00")&amp;"/01/"&amp;'Configurações Básicas'!$E$5,"")</f>
        <v>10/01/2017</v>
      </c>
      <c r="E104" s="43" t="s">
        <v>1339</v>
      </c>
      <c r="F104" s="148" t="s">
        <v>1710</v>
      </c>
      <c r="G104" s="43" t="s">
        <v>1611</v>
      </c>
      <c r="H104" s="43" t="s">
        <v>1429</v>
      </c>
      <c r="I104" s="43"/>
      <c r="J104" s="44">
        <v>0</v>
      </c>
      <c r="K104" s="227">
        <v>1906.12</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-38119.529999999984</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148">
        <v>12</v>
      </c>
      <c r="D105" s="150" t="str">
        <f>IF(C105&lt;&gt;"",TEXT(C105,"00")&amp;"/01/"&amp;'Configurações Básicas'!$E$5,"")</f>
        <v>12/01/2017</v>
      </c>
      <c r="E105" s="43" t="s">
        <v>1339</v>
      </c>
      <c r="F105" s="148">
        <v>734</v>
      </c>
      <c r="G105" s="43" t="s">
        <v>1611</v>
      </c>
      <c r="H105" s="43" t="s">
        <v>1430</v>
      </c>
      <c r="I105" s="43"/>
      <c r="J105" s="44">
        <v>0</v>
      </c>
      <c r="K105" s="227">
        <v>1813.24</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-39932.769999999982</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148">
        <v>11</v>
      </c>
      <c r="D106" s="150" t="str">
        <f>IF(C106&lt;&gt;"",TEXT(C106,"00")&amp;"/01/"&amp;'Configurações Básicas'!$E$5,"")</f>
        <v>11/01/2017</v>
      </c>
      <c r="E106" s="43" t="s">
        <v>1339</v>
      </c>
      <c r="F106" s="148" t="s">
        <v>1711</v>
      </c>
      <c r="G106" s="43" t="s">
        <v>1479</v>
      </c>
      <c r="H106" s="43" t="s">
        <v>1429</v>
      </c>
      <c r="I106" s="43"/>
      <c r="J106" s="44">
        <v>0</v>
      </c>
      <c r="K106" s="227">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-39934.869999999981</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148">
        <v>11</v>
      </c>
      <c r="D107" s="150" t="str">
        <f>IF(C107&lt;&gt;"",TEXT(C107,"00")&amp;"/01/"&amp;'Configurações Básicas'!$E$5,"")</f>
        <v>11/01/2017</v>
      </c>
      <c r="E107" s="43" t="s">
        <v>1339</v>
      </c>
      <c r="F107" s="148" t="s">
        <v>1712</v>
      </c>
      <c r="G107" s="43" t="s">
        <v>1479</v>
      </c>
      <c r="H107" s="43" t="s">
        <v>1429</v>
      </c>
      <c r="I107" s="43"/>
      <c r="J107" s="44">
        <v>0</v>
      </c>
      <c r="K107" s="227">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-39936.969999999979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148">
        <v>11</v>
      </c>
      <c r="D108" s="150" t="str">
        <f>IF(C108&lt;&gt;"",TEXT(C108,"00")&amp;"/01/"&amp;'Configurações Básicas'!$E$5,"")</f>
        <v>11/01/2017</v>
      </c>
      <c r="E108" s="43" t="s">
        <v>1339</v>
      </c>
      <c r="F108" s="148">
        <v>14569</v>
      </c>
      <c r="G108" s="43" t="s">
        <v>1479</v>
      </c>
      <c r="H108" s="43" t="s">
        <v>1429</v>
      </c>
      <c r="I108" s="43"/>
      <c r="J108" s="44">
        <v>0</v>
      </c>
      <c r="K108" s="227">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-39939.069999999978</v>
      </c>
      <c r="S108" s="113" t="str">
        <f t="shared" si="4"/>
        <v>Despesa</v>
      </c>
      <c r="T108" s="110" t="str">
        <f t="shared" si="5"/>
        <v/>
      </c>
      <c r="U108" s="110" t="str">
        <f t="shared" si="6"/>
        <v/>
      </c>
      <c r="V108" s="110" t="str">
        <f t="shared" si="7"/>
        <v>Despesa</v>
      </c>
      <c r="W108" s="114" t="str">
        <f>VLOOKUP(E108,'PC Receitas'!$O$4:$P$14,2,FALSE)</f>
        <v>Despesas_Operacionais</v>
      </c>
    </row>
    <row r="109" spans="1:23" ht="19.5" customHeight="1" thickTop="1" thickBot="1" x14ac:dyDescent="0.3">
      <c r="A109" s="169"/>
      <c r="C109" s="148">
        <v>11</v>
      </c>
      <c r="D109" s="150" t="str">
        <f>IF(C109&lt;&gt;"",TEXT(C109,"00")&amp;"/01/"&amp;'Configurações Básicas'!$E$5,"")</f>
        <v>11/01/2017</v>
      </c>
      <c r="E109" s="43" t="s">
        <v>1339</v>
      </c>
      <c r="F109" s="148">
        <v>14574</v>
      </c>
      <c r="G109" s="43" t="s">
        <v>1479</v>
      </c>
      <c r="H109" s="43" t="s">
        <v>1429</v>
      </c>
      <c r="I109" s="43"/>
      <c r="J109" s="44">
        <v>0</v>
      </c>
      <c r="K109" s="227">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-39941.169999999976</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148">
        <v>11</v>
      </c>
      <c r="D110" s="150" t="str">
        <f>IF(C110&lt;&gt;"",TEXT(C110,"00")&amp;"/01/"&amp;'Configurações Básicas'!$E$5,"")</f>
        <v>11/01/2017</v>
      </c>
      <c r="E110" s="43" t="s">
        <v>1339</v>
      </c>
      <c r="F110" s="148">
        <v>14575</v>
      </c>
      <c r="G110" s="43" t="s">
        <v>1479</v>
      </c>
      <c r="H110" s="43" t="s">
        <v>1429</v>
      </c>
      <c r="I110" s="43"/>
      <c r="J110" s="44">
        <v>0</v>
      </c>
      <c r="K110" s="227">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-39943.269999999975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148">
        <v>11</v>
      </c>
      <c r="D111" s="150" t="str">
        <f>IF(C111&lt;&gt;"",TEXT(C111,"00")&amp;"/01/"&amp;'Configurações Básicas'!$E$5,"")</f>
        <v>11/01/2017</v>
      </c>
      <c r="E111" s="43" t="s">
        <v>1339</v>
      </c>
      <c r="F111" s="148">
        <v>14578</v>
      </c>
      <c r="G111" s="43" t="s">
        <v>1479</v>
      </c>
      <c r="H111" s="43" t="s">
        <v>1429</v>
      </c>
      <c r="I111" s="43"/>
      <c r="J111" s="44">
        <v>0</v>
      </c>
      <c r="K111" s="227">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-39945.369999999974</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148">
        <v>12</v>
      </c>
      <c r="D112" s="150" t="str">
        <f>IF(C112&lt;&gt;"",TEXT(C112,"00")&amp;"/01/"&amp;'Configurações Básicas'!$E$5,"")</f>
        <v>12/01/2017</v>
      </c>
      <c r="E112" s="43" t="s">
        <v>1339</v>
      </c>
      <c r="F112" s="148">
        <v>14579</v>
      </c>
      <c r="G112" s="43" t="s">
        <v>1479</v>
      </c>
      <c r="H112" s="43" t="s">
        <v>1429</v>
      </c>
      <c r="I112" s="43"/>
      <c r="J112" s="44">
        <v>0</v>
      </c>
      <c r="K112" s="227">
        <v>2.1</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-39947.469999999972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148">
        <v>12</v>
      </c>
      <c r="D113" s="150" t="str">
        <f>IF(C113&lt;&gt;"",TEXT(C113,"00")&amp;"/01/"&amp;'Configurações Básicas'!$E$5,"")</f>
        <v>12/01/2017</v>
      </c>
      <c r="E113" s="43" t="s">
        <v>1339</v>
      </c>
      <c r="F113" s="148">
        <v>14580</v>
      </c>
      <c r="G113" s="43" t="s">
        <v>1479</v>
      </c>
      <c r="H113" s="43" t="s">
        <v>1429</v>
      </c>
      <c r="I113" s="43"/>
      <c r="J113" s="44">
        <v>0</v>
      </c>
      <c r="K113" s="227">
        <v>2.1</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-39949.569999999971</v>
      </c>
      <c r="S113" s="113" t="str">
        <f t="shared" si="4"/>
        <v>Despesa</v>
      </c>
      <c r="T113" s="110" t="str">
        <f t="shared" si="5"/>
        <v/>
      </c>
      <c r="U113" s="110" t="str">
        <f t="shared" si="6"/>
        <v/>
      </c>
      <c r="V113" s="110" t="str">
        <f t="shared" si="7"/>
        <v>Despesa</v>
      </c>
      <c r="W113" s="114" t="str">
        <f>VLOOKUP(E113,'PC Receitas'!$O$4:$P$14,2,FALSE)</f>
        <v>Despesas_Operacionais</v>
      </c>
    </row>
    <row r="114" spans="1:23" ht="19.5" customHeight="1" thickTop="1" thickBot="1" x14ac:dyDescent="0.3">
      <c r="A114" s="169"/>
      <c r="C114" s="148">
        <v>12</v>
      </c>
      <c r="D114" s="150" t="str">
        <f>IF(C114&lt;&gt;"",TEXT(C114,"00")&amp;"/01/"&amp;'Configurações Básicas'!$E$5,"")</f>
        <v>12/01/2017</v>
      </c>
      <c r="E114" s="43" t="s">
        <v>1339</v>
      </c>
      <c r="F114" s="148" t="s">
        <v>1713</v>
      </c>
      <c r="G114" s="43" t="s">
        <v>1479</v>
      </c>
      <c r="H114" s="43" t="s">
        <v>1429</v>
      </c>
      <c r="I114" s="43"/>
      <c r="J114" s="44">
        <v>0</v>
      </c>
      <c r="K114" s="227">
        <v>2.1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-39951.669999999969</v>
      </c>
      <c r="S114" s="113" t="str">
        <f t="shared" si="4"/>
        <v>Despesa</v>
      </c>
      <c r="T114" s="110" t="str">
        <f t="shared" si="5"/>
        <v/>
      </c>
      <c r="U114" s="110" t="str">
        <f t="shared" si="6"/>
        <v/>
      </c>
      <c r="V114" s="110" t="str">
        <f t="shared" si="7"/>
        <v>Despesa</v>
      </c>
      <c r="W114" s="114" t="str">
        <f>VLOOKUP(E114,'PC Receitas'!$O$4:$P$14,2,FALSE)</f>
        <v>Despesas_Operacionais</v>
      </c>
    </row>
    <row r="115" spans="1:23" ht="19.5" customHeight="1" thickTop="1" thickBot="1" x14ac:dyDescent="0.3">
      <c r="A115" s="169"/>
      <c r="C115" s="148">
        <v>12</v>
      </c>
      <c r="D115" s="150" t="str">
        <f>IF(C115&lt;&gt;"",TEXT(C115,"00")&amp;"/01/"&amp;'Configurações Básicas'!$E$5,"")</f>
        <v>12/01/2017</v>
      </c>
      <c r="E115" s="43" t="s">
        <v>1339</v>
      </c>
      <c r="F115" s="148" t="s">
        <v>1714</v>
      </c>
      <c r="G115" s="43" t="s">
        <v>1479</v>
      </c>
      <c r="H115" s="43" t="s">
        <v>1429</v>
      </c>
      <c r="I115" s="43"/>
      <c r="J115" s="44">
        <v>0</v>
      </c>
      <c r="K115" s="227">
        <v>2.1</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-39953.769999999968</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148">
        <v>12</v>
      </c>
      <c r="D116" s="150" t="str">
        <f>IF(C116&lt;&gt;"",TEXT(C116,"00")&amp;"/01/"&amp;'Configurações Básicas'!$E$5,"")</f>
        <v>12/01/2017</v>
      </c>
      <c r="E116" s="43" t="s">
        <v>1339</v>
      </c>
      <c r="F116" s="148">
        <v>14585</v>
      </c>
      <c r="G116" s="43" t="s">
        <v>1479</v>
      </c>
      <c r="H116" s="43" t="s">
        <v>1429</v>
      </c>
      <c r="I116" s="43"/>
      <c r="J116" s="44">
        <v>0</v>
      </c>
      <c r="K116" s="227">
        <v>2.1</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-39955.869999999966</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148">
        <v>4</v>
      </c>
      <c r="D117" s="150" t="str">
        <f>IF(C117&lt;&gt;"",TEXT(C117,"00")&amp;"/01/"&amp;'Configurações Básicas'!$E$5,"")</f>
        <v>04/01/2017</v>
      </c>
      <c r="E117" s="43" t="s">
        <v>1339</v>
      </c>
      <c r="F117" s="148">
        <v>14537</v>
      </c>
      <c r="G117" s="43" t="s">
        <v>1479</v>
      </c>
      <c r="H117" s="43" t="s">
        <v>1429</v>
      </c>
      <c r="I117" s="43"/>
      <c r="J117" s="44">
        <v>0</v>
      </c>
      <c r="K117" s="227">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-39957.969999999965</v>
      </c>
      <c r="S117" s="113" t="str">
        <f t="shared" si="4"/>
        <v>Despesa</v>
      </c>
      <c r="T117" s="110" t="str">
        <f t="shared" si="5"/>
        <v/>
      </c>
      <c r="U117" s="110" t="str">
        <f t="shared" si="6"/>
        <v/>
      </c>
      <c r="V117" s="110" t="str">
        <f t="shared" si="7"/>
        <v>Despesa</v>
      </c>
      <c r="W117" s="114" t="str">
        <f>VLOOKUP(E117,'PC Receitas'!$O$4:$P$14,2,FALSE)</f>
        <v>Despesas_Operacionais</v>
      </c>
    </row>
    <row r="118" spans="1:23" ht="19.5" customHeight="1" thickTop="1" thickBot="1" x14ac:dyDescent="0.3">
      <c r="A118" s="169"/>
      <c r="C118" s="148">
        <v>13</v>
      </c>
      <c r="D118" s="150" t="str">
        <f>IF(C118&lt;&gt;"",TEXT(C118,"00")&amp;"/01/"&amp;'Configurações Básicas'!$E$5,"")</f>
        <v>13/01/2017</v>
      </c>
      <c r="E118" s="43" t="s">
        <v>150</v>
      </c>
      <c r="F118" s="148" t="s">
        <v>1715</v>
      </c>
      <c r="G118" s="43" t="s">
        <v>1480</v>
      </c>
      <c r="H118" s="43" t="s">
        <v>1430</v>
      </c>
      <c r="I118" s="43"/>
      <c r="J118" s="44">
        <v>0</v>
      </c>
      <c r="K118" s="227">
        <v>31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-39988.969999999965</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148">
        <v>15</v>
      </c>
      <c r="D119" s="150" t="str">
        <f>IF(C119&lt;&gt;"",TEXT(C119,"00")&amp;"/01/"&amp;'Configurações Básicas'!$E$5,"")</f>
        <v>15/01/2017</v>
      </c>
      <c r="E119" s="43" t="s">
        <v>1335</v>
      </c>
      <c r="F119" s="148" t="s">
        <v>1716</v>
      </c>
      <c r="G119" s="43" t="s">
        <v>1477</v>
      </c>
      <c r="H119" s="43" t="s">
        <v>1431</v>
      </c>
      <c r="I119" s="43"/>
      <c r="J119" s="44">
        <v>0</v>
      </c>
      <c r="K119" s="227">
        <v>2452.5700000000002</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-42441.539999999964</v>
      </c>
      <c r="S119" s="113" t="str">
        <f t="shared" si="4"/>
        <v>Despesa</v>
      </c>
      <c r="T119" s="110" t="str">
        <f t="shared" si="5"/>
        <v/>
      </c>
      <c r="U119" s="110" t="str">
        <f t="shared" si="6"/>
        <v/>
      </c>
      <c r="V119" s="110" t="str">
        <f t="shared" si="7"/>
        <v>Despesa</v>
      </c>
      <c r="W119" s="114" t="str">
        <f>VLOOKUP(E119,'PC Receitas'!$O$4:$P$14,2,FALSE)</f>
        <v>Impostos</v>
      </c>
    </row>
    <row r="120" spans="1:23" ht="19.5" customHeight="1" thickTop="1" thickBot="1" x14ac:dyDescent="0.3">
      <c r="A120" s="169"/>
      <c r="C120" s="148">
        <v>12</v>
      </c>
      <c r="D120" s="150" t="str">
        <f>IF(C120&lt;&gt;"",TEXT(C120,"00")&amp;"/01/"&amp;'Configurações Básicas'!$E$5,"")</f>
        <v>12/01/2017</v>
      </c>
      <c r="E120" s="43" t="s">
        <v>1339</v>
      </c>
      <c r="F120" s="148">
        <v>14589</v>
      </c>
      <c r="G120" s="43" t="s">
        <v>1479</v>
      </c>
      <c r="H120" s="43" t="s">
        <v>1429</v>
      </c>
      <c r="I120" s="43"/>
      <c r="J120" s="44">
        <v>0</v>
      </c>
      <c r="K120" s="227">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-42443.639999999963</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148">
        <v>16</v>
      </c>
      <c r="D121" s="150" t="str">
        <f>IF(C121&lt;&gt;"",TEXT(C121,"00")&amp;"/01/"&amp;'Configurações Básicas'!$E$5,"")</f>
        <v>16/01/2017</v>
      </c>
      <c r="E121" s="43" t="s">
        <v>1339</v>
      </c>
      <c r="F121" s="148">
        <v>14594</v>
      </c>
      <c r="G121" s="43" t="s">
        <v>1479</v>
      </c>
      <c r="H121" s="43" t="s">
        <v>1429</v>
      </c>
      <c r="I121" s="43"/>
      <c r="J121" s="44">
        <v>0</v>
      </c>
      <c r="K121" s="227">
        <v>2.1</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-42445.739999999962</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20</v>
      </c>
      <c r="D122" s="150" t="str">
        <f>IF(C122&lt;&gt;"",TEXT(C122,"00")&amp;"/01/"&amp;'Configurações Básicas'!$E$5,"")</f>
        <v>20/01/2017</v>
      </c>
      <c r="E122" s="43" t="s">
        <v>1339</v>
      </c>
      <c r="F122" s="148">
        <v>14617</v>
      </c>
      <c r="G122" s="43" t="s">
        <v>1479</v>
      </c>
      <c r="H122" s="43" t="s">
        <v>1429</v>
      </c>
      <c r="I122" s="43"/>
      <c r="J122" s="44">
        <v>0</v>
      </c>
      <c r="K122" s="227">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-42447.83999999996</v>
      </c>
      <c r="S122" s="113" t="str">
        <f t="shared" si="4"/>
        <v>Despesa</v>
      </c>
      <c r="T122" s="110" t="str">
        <f t="shared" si="5"/>
        <v/>
      </c>
      <c r="U122" s="110" t="str">
        <f t="shared" si="6"/>
        <v/>
      </c>
      <c r="V122" s="110" t="str">
        <f t="shared" si="7"/>
        <v>Despesa</v>
      </c>
      <c r="W122" s="114" t="str">
        <f>VLOOKUP(E122,'PC Receitas'!$O$4:$P$14,2,FALSE)</f>
        <v>Despesas_Operacionais</v>
      </c>
    </row>
    <row r="123" spans="1:23" ht="19.5" customHeight="1" thickTop="1" thickBot="1" x14ac:dyDescent="0.3">
      <c r="A123" s="169"/>
      <c r="C123" s="148">
        <v>15</v>
      </c>
      <c r="D123" s="150" t="str">
        <f>IF(C123&lt;&gt;"",TEXT(C123,"00")&amp;"/01/"&amp;'Configurações Básicas'!$E$5,"")</f>
        <v>15/01/2017</v>
      </c>
      <c r="E123" s="43" t="s">
        <v>1339</v>
      </c>
      <c r="F123" s="148" t="s">
        <v>1717</v>
      </c>
      <c r="G123" s="43" t="s">
        <v>1628</v>
      </c>
      <c r="H123" s="43" t="s">
        <v>1429</v>
      </c>
      <c r="I123" s="43"/>
      <c r="J123" s="44">
        <v>0</v>
      </c>
      <c r="K123" s="227">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-42514.83999999996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148">
        <v>16</v>
      </c>
      <c r="D124" s="150" t="str">
        <f>IF(C124&lt;&gt;"",TEXT(C124,"00")&amp;"/01/"&amp;'Configurações Básicas'!$E$5,"")</f>
        <v>16/01/2017</v>
      </c>
      <c r="E124" s="43" t="s">
        <v>1339</v>
      </c>
      <c r="F124" s="148">
        <v>780803</v>
      </c>
      <c r="G124" s="43" t="s">
        <v>1500</v>
      </c>
      <c r="H124" s="43" t="s">
        <v>1431</v>
      </c>
      <c r="I124" s="43"/>
      <c r="J124" s="44">
        <v>0</v>
      </c>
      <c r="K124" s="227">
        <v>290.01</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-42804.849999999962</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148">
        <v>30</v>
      </c>
      <c r="D125" s="150" t="str">
        <f>IF(C125&lt;&gt;"",TEXT(C125,"00")&amp;"/01/"&amp;'Configurações Básicas'!$E$5,"")</f>
        <v>30/01/2017</v>
      </c>
      <c r="E125" s="43" t="s">
        <v>149</v>
      </c>
      <c r="F125" s="148" t="s">
        <v>1718</v>
      </c>
      <c r="G125" s="43" t="s">
        <v>1609</v>
      </c>
      <c r="H125" s="43" t="s">
        <v>1431</v>
      </c>
      <c r="I125" s="43"/>
      <c r="J125" s="44">
        <v>0</v>
      </c>
      <c r="K125" s="227">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-42960.969999999965</v>
      </c>
      <c r="S125" s="113" t="str">
        <f t="shared" ref="S125:S183" si="8">IF(W125="Despesas_com_RH","Despesa",IF(W125="Despesas_Operacionais","Despesa",IF(W125="Despesas_com_Marketing","Despesa",IF(W125="Impostos","Despesa",IF(W125="Investimentos","Despesa","")))))</f>
        <v/>
      </c>
      <c r="T125" s="110" t="str">
        <f t="shared" ref="T125:T183" si="9">IF(W125="Despesas_com_Produtos","Despesa",IF(W125="Despesas_com_Serviços","Despesa",IF(W125="Despesas_Não_Operacionais","Despesa","")))</f>
        <v>Despesa</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Despesas_com_Serviços</v>
      </c>
    </row>
    <row r="126" spans="1:23" ht="19.5" customHeight="1" thickTop="1" thickBot="1" x14ac:dyDescent="0.3">
      <c r="A126" s="169"/>
      <c r="C126" s="148">
        <v>31</v>
      </c>
      <c r="D126" s="150" t="str">
        <f>IF(C126&lt;&gt;"",TEXT(C126,"00")&amp;"/01/"&amp;'Configurações Básicas'!$E$5,"")</f>
        <v>31/01/2017</v>
      </c>
      <c r="E126" s="43" t="s">
        <v>149</v>
      </c>
      <c r="F126" s="148" t="s">
        <v>1719</v>
      </c>
      <c r="G126" s="43" t="s">
        <v>1609</v>
      </c>
      <c r="H126" s="43" t="s">
        <v>1431</v>
      </c>
      <c r="I126" s="43"/>
      <c r="J126" s="44">
        <v>0</v>
      </c>
      <c r="K126" s="227">
        <v>1381.16</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-44342.129999999968</v>
      </c>
      <c r="S126" s="113" t="str">
        <f t="shared" si="8"/>
        <v/>
      </c>
      <c r="T126" s="110" t="str">
        <f t="shared" si="9"/>
        <v>Despesa</v>
      </c>
      <c r="U126" s="110" t="str">
        <f t="shared" si="10"/>
        <v/>
      </c>
      <c r="V126" s="110" t="str">
        <f t="shared" si="11"/>
        <v>Despesa</v>
      </c>
      <c r="W126" s="114" t="str">
        <f>VLOOKUP(E126,'PC Receitas'!$O$4:$P$14,2,FALSE)</f>
        <v>Despesas_com_Serviços</v>
      </c>
    </row>
    <row r="127" spans="1:23" ht="19.5" customHeight="1" thickTop="1" thickBot="1" x14ac:dyDescent="0.3">
      <c r="A127" s="169"/>
      <c r="C127" s="148">
        <v>16</v>
      </c>
      <c r="D127" s="150" t="str">
        <f>IF(C127&lt;&gt;"",TEXT(C127,"00")&amp;"/01/"&amp;'Configurações Básicas'!$E$5,"")</f>
        <v>16/01/2017</v>
      </c>
      <c r="E127" s="43" t="s">
        <v>150</v>
      </c>
      <c r="F127" s="148" t="s">
        <v>1720</v>
      </c>
      <c r="G127" s="43" t="s">
        <v>1480</v>
      </c>
      <c r="H127" s="43" t="s">
        <v>1430</v>
      </c>
      <c r="I127" s="43"/>
      <c r="J127" s="44">
        <v>0</v>
      </c>
      <c r="K127" s="227">
        <v>542</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-44884.129999999968</v>
      </c>
      <c r="S127" s="113" t="str">
        <f t="shared" si="8"/>
        <v>Despesa</v>
      </c>
      <c r="T127" s="110" t="str">
        <f t="shared" si="9"/>
        <v/>
      </c>
      <c r="U127" s="110" t="str">
        <f t="shared" si="10"/>
        <v/>
      </c>
      <c r="V127" s="110" t="str">
        <f t="shared" si="11"/>
        <v>Despesa</v>
      </c>
      <c r="W127" s="114" t="str">
        <f>VLOOKUP(E127,'PC Receitas'!$O$4:$P$14,2,FALSE)</f>
        <v>Despesas_com_RH</v>
      </c>
    </row>
    <row r="128" spans="1:23" ht="19.5" customHeight="1" thickTop="1" thickBot="1" x14ac:dyDescent="0.3">
      <c r="A128" s="169"/>
      <c r="C128" s="148">
        <v>12</v>
      </c>
      <c r="D128" s="150" t="str">
        <f>IF(C128&lt;&gt;"",TEXT(C128,"00")&amp;"/01/"&amp;'Configurações Básicas'!$E$5,"")</f>
        <v>12/01/2017</v>
      </c>
      <c r="E128" s="43" t="s">
        <v>150</v>
      </c>
      <c r="F128" s="148">
        <v>26</v>
      </c>
      <c r="G128" s="43" t="s">
        <v>1480</v>
      </c>
      <c r="H128" s="43" t="s">
        <v>1430</v>
      </c>
      <c r="I128" s="43"/>
      <c r="J128" s="44">
        <v>0</v>
      </c>
      <c r="K128" s="227">
        <v>600</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-45484.129999999968</v>
      </c>
      <c r="S128" s="113" t="str">
        <f t="shared" si="8"/>
        <v>Despesa</v>
      </c>
      <c r="T128" s="110" t="str">
        <f t="shared" si="9"/>
        <v/>
      </c>
      <c r="U128" s="110" t="str">
        <f t="shared" si="10"/>
        <v/>
      </c>
      <c r="V128" s="110" t="str">
        <f t="shared" si="11"/>
        <v>Despesa</v>
      </c>
      <c r="W128" s="114" t="str">
        <f>VLOOKUP(E128,'PC Receitas'!$O$4:$P$14,2,FALSE)</f>
        <v>Despesas_com_RH</v>
      </c>
    </row>
    <row r="129" spans="1:23" ht="19.5" customHeight="1" thickTop="1" thickBot="1" x14ac:dyDescent="0.3">
      <c r="A129" s="169"/>
      <c r="C129" s="148">
        <v>15</v>
      </c>
      <c r="D129" s="150" t="str">
        <f>IF(C129&lt;&gt;"",TEXT(C129,"00")&amp;"/01/"&amp;'Configurações Básicas'!$E$5,"")</f>
        <v>15/01/2017</v>
      </c>
      <c r="E129" s="43" t="s">
        <v>150</v>
      </c>
      <c r="F129" s="148" t="s">
        <v>1721</v>
      </c>
      <c r="G129" s="43" t="s">
        <v>1639</v>
      </c>
      <c r="H129" s="43" t="s">
        <v>1431</v>
      </c>
      <c r="I129" s="43"/>
      <c r="J129" s="44">
        <v>0</v>
      </c>
      <c r="K129" s="227">
        <v>1212.0899999999999</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-46696.219999999965</v>
      </c>
      <c r="S129" s="113" t="str">
        <f t="shared" si="8"/>
        <v>Despesa</v>
      </c>
      <c r="T129" s="110" t="str">
        <f t="shared" si="9"/>
        <v/>
      </c>
      <c r="U129" s="110" t="str">
        <f t="shared" si="10"/>
        <v/>
      </c>
      <c r="V129" s="110" t="str">
        <f t="shared" si="11"/>
        <v>Despesa</v>
      </c>
      <c r="W129" s="114" t="str">
        <f>VLOOKUP(E129,'PC Receitas'!$O$4:$P$14,2,FALSE)</f>
        <v>Despesas_com_RH</v>
      </c>
    </row>
    <row r="130" spans="1:23" ht="19.5" customHeight="1" thickTop="1" thickBot="1" x14ac:dyDescent="0.3">
      <c r="A130" s="169"/>
      <c r="C130" s="148">
        <v>15</v>
      </c>
      <c r="D130" s="150" t="str">
        <f>IF(C130&lt;&gt;"",TEXT(C130,"00")&amp;"/01/"&amp;'Configurações Básicas'!$E$5,"")</f>
        <v>15/01/2017</v>
      </c>
      <c r="E130" s="43" t="s">
        <v>150</v>
      </c>
      <c r="F130" s="148" t="s">
        <v>1722</v>
      </c>
      <c r="G130" s="43" t="s">
        <v>1661</v>
      </c>
      <c r="H130" s="43" t="s">
        <v>1429</v>
      </c>
      <c r="I130" s="43"/>
      <c r="J130" s="44">
        <v>0</v>
      </c>
      <c r="K130" s="227">
        <v>519.54999999999995</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-47215.769999999968</v>
      </c>
      <c r="S130" s="113" t="str">
        <f t="shared" si="8"/>
        <v>Despesa</v>
      </c>
      <c r="T130" s="110" t="str">
        <f t="shared" si="9"/>
        <v/>
      </c>
      <c r="U130" s="110" t="str">
        <f t="shared" si="10"/>
        <v/>
      </c>
      <c r="V130" s="110" t="str">
        <f t="shared" si="11"/>
        <v>Despesa</v>
      </c>
      <c r="W130" s="114" t="str">
        <f>VLOOKUP(E130,'PC Receitas'!$O$4:$P$14,2,FALSE)</f>
        <v>Despesas_com_RH</v>
      </c>
    </row>
    <row r="131" spans="1:23" ht="19.5" customHeight="1" thickTop="1" thickBot="1" x14ac:dyDescent="0.3">
      <c r="A131" s="169"/>
      <c r="C131" s="148">
        <v>16</v>
      </c>
      <c r="D131" s="150" t="str">
        <f>IF(C131&lt;&gt;"",TEXT(C131,"00")&amp;"/01/"&amp;'Configurações Básicas'!$E$5,"")</f>
        <v>16/01/2017</v>
      </c>
      <c r="E131" s="43" t="s">
        <v>1339</v>
      </c>
      <c r="F131" s="148">
        <v>1584</v>
      </c>
      <c r="G131" s="43" t="s">
        <v>1672</v>
      </c>
      <c r="H131" s="43" t="s">
        <v>1429</v>
      </c>
      <c r="I131" s="43"/>
      <c r="J131" s="44">
        <v>0</v>
      </c>
      <c r="K131" s="227">
        <v>162.9</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-47378.669999999969</v>
      </c>
      <c r="S131" s="113" t="str">
        <f t="shared" si="8"/>
        <v>Despesa</v>
      </c>
      <c r="T131" s="110" t="str">
        <f t="shared" si="9"/>
        <v/>
      </c>
      <c r="U131" s="110" t="str">
        <f t="shared" si="10"/>
        <v/>
      </c>
      <c r="V131" s="110" t="str">
        <f t="shared" si="11"/>
        <v>Despesa</v>
      </c>
      <c r="W131" s="114" t="str">
        <f>VLOOKUP(E131,'PC Receitas'!$O$4:$P$14,2,FALSE)</f>
        <v>Despesas_Operacionais</v>
      </c>
    </row>
    <row r="132" spans="1:23" ht="19.5" customHeight="1" thickTop="1" thickBot="1" x14ac:dyDescent="0.3">
      <c r="A132" s="169"/>
      <c r="C132" s="148">
        <v>26</v>
      </c>
      <c r="D132" s="150" t="str">
        <f>IF(C132&lt;&gt;"",TEXT(C132,"00")&amp;"/01/"&amp;'Configurações Básicas'!$E$5,"")</f>
        <v>26/01/2017</v>
      </c>
      <c r="E132" s="43" t="s">
        <v>1339</v>
      </c>
      <c r="F132" s="148" t="s">
        <v>1723</v>
      </c>
      <c r="G132" s="43" t="s">
        <v>1672</v>
      </c>
      <c r="H132" s="43" t="s">
        <v>1431</v>
      </c>
      <c r="I132" s="43"/>
      <c r="J132" s="44">
        <v>0</v>
      </c>
      <c r="K132" s="227">
        <v>835.57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-48214.239999999969</v>
      </c>
      <c r="S132" s="113" t="str">
        <f t="shared" si="8"/>
        <v>Despesa</v>
      </c>
      <c r="T132" s="110" t="str">
        <f t="shared" si="9"/>
        <v/>
      </c>
      <c r="U132" s="110" t="str">
        <f t="shared" si="10"/>
        <v/>
      </c>
      <c r="V132" s="110" t="str">
        <f t="shared" si="11"/>
        <v>Despesa</v>
      </c>
      <c r="W132" s="114" t="str">
        <f>VLOOKUP(E132,'PC Receitas'!$O$4:$P$14,2,FALSE)</f>
        <v>Despesas_Operacionais</v>
      </c>
    </row>
    <row r="133" spans="1:23" ht="19.5" customHeight="1" thickTop="1" thickBot="1" x14ac:dyDescent="0.3">
      <c r="A133" s="169"/>
      <c r="C133" s="148">
        <v>15</v>
      </c>
      <c r="D133" s="150" t="str">
        <f>IF(C133&lt;&gt;"",TEXT(C133,"00")&amp;"/01/"&amp;'Configurações Básicas'!$E$5,"")</f>
        <v>15/01/2017</v>
      </c>
      <c r="E133" s="43" t="s">
        <v>1339</v>
      </c>
      <c r="F133" s="148" t="s">
        <v>1724</v>
      </c>
      <c r="G133" s="43" t="s">
        <v>1479</v>
      </c>
      <c r="H133" s="43" t="s">
        <v>1429</v>
      </c>
      <c r="I133" s="43"/>
      <c r="J133" s="44">
        <v>0</v>
      </c>
      <c r="K133" s="227">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-48216.339999999967</v>
      </c>
      <c r="S133" s="113" t="str">
        <f t="shared" si="8"/>
        <v>Despesa</v>
      </c>
      <c r="T133" s="110" t="str">
        <f t="shared" si="9"/>
        <v/>
      </c>
      <c r="U133" s="110" t="str">
        <f t="shared" si="10"/>
        <v/>
      </c>
      <c r="V133" s="110" t="str">
        <f t="shared" si="11"/>
        <v>Despesa</v>
      </c>
      <c r="W133" s="114" t="str">
        <f>VLOOKUP(E133,'PC Receitas'!$O$4:$P$14,2,FALSE)</f>
        <v>Despesas_Operacionais</v>
      </c>
    </row>
    <row r="134" spans="1:23" ht="19.5" customHeight="1" thickTop="1" thickBot="1" x14ac:dyDescent="0.3">
      <c r="A134" s="169"/>
      <c r="C134" s="148">
        <v>16</v>
      </c>
      <c r="D134" s="150" t="str">
        <f>IF(C134&lt;&gt;"",TEXT(C134,"00")&amp;"/01/"&amp;'Configurações Básicas'!$E$5,"")</f>
        <v>16/01/2017</v>
      </c>
      <c r="E134" s="43" t="s">
        <v>1339</v>
      </c>
      <c r="F134" s="148" t="s">
        <v>1725</v>
      </c>
      <c r="G134" s="43" t="s">
        <v>1479</v>
      </c>
      <c r="H134" s="43" t="s">
        <v>1429</v>
      </c>
      <c r="I134" s="43"/>
      <c r="J134" s="44">
        <v>0</v>
      </c>
      <c r="K134" s="227">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-48218.439999999966</v>
      </c>
      <c r="S134" s="113" t="str">
        <f t="shared" si="8"/>
        <v>Despesa</v>
      </c>
      <c r="T134" s="110" t="str">
        <f t="shared" si="9"/>
        <v/>
      </c>
      <c r="U134" s="110" t="str">
        <f t="shared" si="10"/>
        <v/>
      </c>
      <c r="V134" s="110" t="str">
        <f t="shared" si="11"/>
        <v>Despesa</v>
      </c>
      <c r="W134" s="114" t="str">
        <f>VLOOKUP(E134,'PC Receitas'!$O$4:$P$14,2,FALSE)</f>
        <v>Despesas_Operacionais</v>
      </c>
    </row>
    <row r="135" spans="1:23" ht="19.5" customHeight="1" thickTop="1" thickBot="1" x14ac:dyDescent="0.3">
      <c r="A135" s="169"/>
      <c r="C135" s="148">
        <v>14</v>
      </c>
      <c r="D135" s="150" t="str">
        <f>IF(C135&lt;&gt;"",TEXT(C135,"00")&amp;"/01/"&amp;'Configurações Básicas'!$E$5,"")</f>
        <v>14/01/2017</v>
      </c>
      <c r="E135" s="43" t="s">
        <v>1339</v>
      </c>
      <c r="F135" s="148">
        <v>14581</v>
      </c>
      <c r="G135" s="43" t="s">
        <v>1479</v>
      </c>
      <c r="H135" s="43" t="s">
        <v>1429</v>
      </c>
      <c r="I135" s="43"/>
      <c r="J135" s="44">
        <v>0</v>
      </c>
      <c r="K135" s="227">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-48220.539999999964</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148">
        <v>14</v>
      </c>
      <c r="D136" s="150" t="str">
        <f>IF(C136&lt;&gt;"",TEXT(C136,"00")&amp;"/01/"&amp;'Configurações Básicas'!$E$5,"")</f>
        <v>14/01/2017</v>
      </c>
      <c r="E136" s="43" t="s">
        <v>1339</v>
      </c>
      <c r="F136" s="148">
        <v>14583</v>
      </c>
      <c r="G136" s="43" t="s">
        <v>1479</v>
      </c>
      <c r="H136" s="43" t="s">
        <v>1429</v>
      </c>
      <c r="I136" s="43"/>
      <c r="J136" s="44">
        <v>0</v>
      </c>
      <c r="K136" s="227">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-48222.639999999963</v>
      </c>
      <c r="S136" s="113" t="str">
        <f t="shared" si="8"/>
        <v>Despesa</v>
      </c>
      <c r="T136" s="110" t="str">
        <f t="shared" si="9"/>
        <v/>
      </c>
      <c r="U136" s="110" t="str">
        <f t="shared" si="10"/>
        <v/>
      </c>
      <c r="V136" s="110" t="str">
        <f t="shared" si="11"/>
        <v>Despesa</v>
      </c>
      <c r="W136" s="114" t="str">
        <f>VLOOKUP(E136,'PC Receitas'!$O$4:$P$14,2,FALSE)</f>
        <v>Despesas_Operacionais</v>
      </c>
    </row>
    <row r="137" spans="1:23" ht="19.5" customHeight="1" thickTop="1" thickBot="1" x14ac:dyDescent="0.3">
      <c r="A137" s="169"/>
      <c r="C137" s="148">
        <v>12</v>
      </c>
      <c r="D137" s="150" t="str">
        <f>IF(C137&lt;&gt;"",TEXT(C137,"00")&amp;"/01/"&amp;'Configurações Básicas'!$E$5,"")</f>
        <v>12/01/2017</v>
      </c>
      <c r="E137" s="43" t="s">
        <v>1339</v>
      </c>
      <c r="F137" s="148">
        <v>14584</v>
      </c>
      <c r="G137" s="43" t="s">
        <v>1479</v>
      </c>
      <c r="H137" s="43" t="s">
        <v>1429</v>
      </c>
      <c r="I137" s="43"/>
      <c r="J137" s="44">
        <v>0</v>
      </c>
      <c r="K137" s="227">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-48224.739999999962</v>
      </c>
      <c r="S137" s="113" t="str">
        <f t="shared" si="8"/>
        <v>Despesa</v>
      </c>
      <c r="T137" s="110" t="str">
        <f t="shared" si="9"/>
        <v/>
      </c>
      <c r="U137" s="110" t="str">
        <f t="shared" si="10"/>
        <v/>
      </c>
      <c r="V137" s="110" t="str">
        <f t="shared" si="11"/>
        <v>Despesa</v>
      </c>
      <c r="W137" s="114" t="str">
        <f>VLOOKUP(E137,'PC Receitas'!$O$4:$P$14,2,FALSE)</f>
        <v>Despesas_Operacionais</v>
      </c>
    </row>
    <row r="138" spans="1:23" ht="19.5" customHeight="1" thickTop="1" thickBot="1" x14ac:dyDescent="0.3">
      <c r="A138" s="169"/>
      <c r="C138" s="148">
        <v>16</v>
      </c>
      <c r="D138" s="150" t="str">
        <f>IF(C138&lt;&gt;"",TEXT(C138,"00")&amp;"/01/"&amp;'Configurações Básicas'!$E$5,"")</f>
        <v>16/01/2017</v>
      </c>
      <c r="E138" s="43" t="s">
        <v>1339</v>
      </c>
      <c r="F138" s="148">
        <v>14596</v>
      </c>
      <c r="G138" s="43" t="s">
        <v>1479</v>
      </c>
      <c r="H138" s="43" t="s">
        <v>1429</v>
      </c>
      <c r="I138" s="43"/>
      <c r="J138" s="44">
        <v>0</v>
      </c>
      <c r="K138" s="227">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-48226.83999999996</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148">
        <v>16</v>
      </c>
      <c r="D139" s="150" t="str">
        <f>IF(C139&lt;&gt;"",TEXT(C139,"00")&amp;"/01/"&amp;'Configurações Básicas'!$E$5,"")</f>
        <v>16/01/2017</v>
      </c>
      <c r="E139" s="43" t="s">
        <v>1339</v>
      </c>
      <c r="F139" s="148">
        <v>14597</v>
      </c>
      <c r="G139" s="43" t="s">
        <v>1479</v>
      </c>
      <c r="H139" s="43" t="s">
        <v>1429</v>
      </c>
      <c r="I139" s="43"/>
      <c r="J139" s="44">
        <v>0</v>
      </c>
      <c r="K139" s="227">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-48228.939999999959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16</v>
      </c>
      <c r="D140" s="150" t="str">
        <f>IF(C140&lt;&gt;"",TEXT(C140,"00")&amp;"/01/"&amp;'Configurações Básicas'!$E$5,"")</f>
        <v>16/01/2017</v>
      </c>
      <c r="E140" s="43" t="s">
        <v>1339</v>
      </c>
      <c r="F140" s="148">
        <v>14598</v>
      </c>
      <c r="G140" s="43" t="s">
        <v>1479</v>
      </c>
      <c r="H140" s="43" t="s">
        <v>1429</v>
      </c>
      <c r="I140" s="43"/>
      <c r="J140" s="44">
        <v>0</v>
      </c>
      <c r="K140" s="227">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-48231.039999999957</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16</v>
      </c>
      <c r="D141" s="150" t="str">
        <f>IF(C141&lt;&gt;"",TEXT(C141,"00")&amp;"/01/"&amp;'Configurações Básicas'!$E$5,"")</f>
        <v>16/01/2017</v>
      </c>
      <c r="E141" s="43" t="s">
        <v>1339</v>
      </c>
      <c r="F141" s="148">
        <v>14599</v>
      </c>
      <c r="G141" s="43" t="s">
        <v>1479</v>
      </c>
      <c r="H141" s="43" t="s">
        <v>1429</v>
      </c>
      <c r="I141" s="43"/>
      <c r="J141" s="44">
        <v>0</v>
      </c>
      <c r="K141" s="227">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-48233.139999999956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17</v>
      </c>
      <c r="D142" s="150" t="str">
        <f>IF(C142&lt;&gt;"",TEXT(C142,"00")&amp;"/01/"&amp;'Configurações Básicas'!$E$5,"")</f>
        <v>17/01/2017</v>
      </c>
      <c r="E142" s="43" t="s">
        <v>1339</v>
      </c>
      <c r="F142" s="148">
        <v>14600</v>
      </c>
      <c r="G142" s="43" t="s">
        <v>1479</v>
      </c>
      <c r="H142" s="43" t="s">
        <v>1429</v>
      </c>
      <c r="I142" s="43"/>
      <c r="J142" s="44">
        <v>0</v>
      </c>
      <c r="K142" s="227">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-48235.239999999954</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15</v>
      </c>
      <c r="D143" s="150" t="str">
        <f>IF(C143&lt;&gt;"",TEXT(C143,"00")&amp;"/01/"&amp;'Configurações Básicas'!$E$5,"")</f>
        <v>15/01/2017</v>
      </c>
      <c r="E143" s="43" t="s">
        <v>1339</v>
      </c>
      <c r="F143" s="148" t="s">
        <v>1726</v>
      </c>
      <c r="G143" s="43" t="s">
        <v>1479</v>
      </c>
      <c r="H143" s="43" t="s">
        <v>1429</v>
      </c>
      <c r="I143" s="43"/>
      <c r="J143" s="44">
        <v>0</v>
      </c>
      <c r="K143" s="227">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-48237.339999999953</v>
      </c>
      <c r="S143" s="113" t="str">
        <f t="shared" si="8"/>
        <v>Despesa</v>
      </c>
      <c r="T143" s="110" t="str">
        <f t="shared" si="9"/>
        <v/>
      </c>
      <c r="U143" s="110" t="str">
        <f t="shared" si="10"/>
        <v/>
      </c>
      <c r="V143" s="110" t="str">
        <f t="shared" si="11"/>
        <v>Despesa</v>
      </c>
      <c r="W143" s="114" t="str">
        <f>VLOOKUP(E143,'PC Receitas'!$O$4:$P$14,2,FALSE)</f>
        <v>Despesas_Operacionais</v>
      </c>
    </row>
    <row r="144" spans="1:23" ht="19.5" customHeight="1" thickTop="1" thickBot="1" x14ac:dyDescent="0.3">
      <c r="A144" s="169"/>
      <c r="C144" s="148">
        <v>16</v>
      </c>
      <c r="D144" s="150" t="str">
        <f>IF(C144&lt;&gt;"",TEXT(C144,"00")&amp;"/01/"&amp;'Configurações Básicas'!$E$5,"")</f>
        <v>16/01/2017</v>
      </c>
      <c r="E144" s="43" t="s">
        <v>1339</v>
      </c>
      <c r="F144" s="148" t="s">
        <v>1727</v>
      </c>
      <c r="G144" s="43" t="s">
        <v>1479</v>
      </c>
      <c r="H144" s="43" t="s">
        <v>1429</v>
      </c>
      <c r="I144" s="43"/>
      <c r="J144" s="44">
        <v>0</v>
      </c>
      <c r="K144" s="227">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-48239.439999999951</v>
      </c>
      <c r="S144" s="113" t="str">
        <f t="shared" si="8"/>
        <v>Despesa</v>
      </c>
      <c r="T144" s="110" t="str">
        <f t="shared" si="9"/>
        <v/>
      </c>
      <c r="U144" s="110" t="str">
        <f t="shared" si="10"/>
        <v/>
      </c>
      <c r="V144" s="110" t="str">
        <f t="shared" si="11"/>
        <v>Despesa</v>
      </c>
      <c r="W144" s="114" t="str">
        <f>VLOOKUP(E144,'PC Receitas'!$O$4:$P$14,2,FALSE)</f>
        <v>Despesas_Operacionais</v>
      </c>
    </row>
    <row r="145" spans="1:23" ht="19.5" customHeight="1" thickTop="1" thickBot="1" x14ac:dyDescent="0.3">
      <c r="A145" s="169"/>
      <c r="C145" s="148">
        <v>17</v>
      </c>
      <c r="D145" s="150" t="str">
        <f>IF(C145&lt;&gt;"",TEXT(C145,"00")&amp;"/01/"&amp;'Configurações Básicas'!$E$5,"")</f>
        <v>17/01/2017</v>
      </c>
      <c r="E145" s="43" t="s">
        <v>150</v>
      </c>
      <c r="F145" s="148" t="s">
        <v>1728</v>
      </c>
      <c r="G145" s="43" t="s">
        <v>1480</v>
      </c>
      <c r="H145" s="43" t="s">
        <v>1430</v>
      </c>
      <c r="I145" s="43"/>
      <c r="J145" s="44">
        <v>0</v>
      </c>
      <c r="K145" s="227">
        <v>38</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-48277.439999999951</v>
      </c>
      <c r="S145" s="113" t="str">
        <f t="shared" si="8"/>
        <v>Despesa</v>
      </c>
      <c r="T145" s="110" t="str">
        <f t="shared" si="9"/>
        <v/>
      </c>
      <c r="U145" s="110" t="str">
        <f t="shared" si="10"/>
        <v/>
      </c>
      <c r="V145" s="110" t="str">
        <f t="shared" si="11"/>
        <v>Despesa</v>
      </c>
      <c r="W145" s="114" t="str">
        <f>VLOOKUP(E145,'PC Receitas'!$O$4:$P$14,2,FALSE)</f>
        <v>Despesas_com_RH</v>
      </c>
    </row>
    <row r="146" spans="1:23" ht="19.5" customHeight="1" thickTop="1" thickBot="1" x14ac:dyDescent="0.3">
      <c r="A146" s="169"/>
      <c r="C146" s="148">
        <v>17</v>
      </c>
      <c r="D146" s="150" t="str">
        <f>IF(C146&lt;&gt;"",TEXT(C146,"00")&amp;"/01/"&amp;'Configurações Básicas'!$E$5,"")</f>
        <v>17/01/2017</v>
      </c>
      <c r="E146" s="43" t="s">
        <v>1339</v>
      </c>
      <c r="F146" s="148" t="s">
        <v>1729</v>
      </c>
      <c r="G146" s="43" t="s">
        <v>1479</v>
      </c>
      <c r="H146" s="43" t="s">
        <v>1429</v>
      </c>
      <c r="I146" s="43"/>
      <c r="J146" s="44">
        <v>0</v>
      </c>
      <c r="K146" s="227">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-48279.53999999995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148">
        <v>17</v>
      </c>
      <c r="D147" s="150" t="str">
        <f>IF(C147&lt;&gt;"",TEXT(C147,"00")&amp;"/01/"&amp;'Configurações Básicas'!$E$5,"")</f>
        <v>17/01/2017</v>
      </c>
      <c r="E147" s="43" t="s">
        <v>1339</v>
      </c>
      <c r="F147" s="148" t="s">
        <v>1730</v>
      </c>
      <c r="G147" s="43" t="s">
        <v>1479</v>
      </c>
      <c r="H147" s="43" t="s">
        <v>1429</v>
      </c>
      <c r="I147" s="43"/>
      <c r="J147" s="44">
        <v>0</v>
      </c>
      <c r="K147" s="227">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-48281.639999999948</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148">
        <v>17</v>
      </c>
      <c r="D148" s="150" t="str">
        <f>IF(C148&lt;&gt;"",TEXT(C148,"00")&amp;"/01/"&amp;'Configurações Básicas'!$E$5,"")</f>
        <v>17/01/2017</v>
      </c>
      <c r="E148" s="43" t="s">
        <v>1339</v>
      </c>
      <c r="F148" s="148">
        <v>14697</v>
      </c>
      <c r="G148" s="43" t="s">
        <v>1479</v>
      </c>
      <c r="H148" s="43" t="s">
        <v>1429</v>
      </c>
      <c r="I148" s="43"/>
      <c r="J148" s="44">
        <v>0</v>
      </c>
      <c r="K148" s="227">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-48283.739999999947</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148">
        <v>2</v>
      </c>
      <c r="D149" s="150" t="str">
        <f>IF(C149&lt;&gt;"",TEXT(C149,"00")&amp;"/01/"&amp;'Configurações Básicas'!$E$5,"")</f>
        <v>02/01/2017</v>
      </c>
      <c r="E149" s="43" t="s">
        <v>1339</v>
      </c>
      <c r="F149" s="148">
        <v>14717</v>
      </c>
      <c r="G149" s="43" t="s">
        <v>1479</v>
      </c>
      <c r="H149" s="43" t="s">
        <v>1429</v>
      </c>
      <c r="I149" s="43"/>
      <c r="J149" s="44">
        <v>0</v>
      </c>
      <c r="K149" s="227">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-48285.839999999946</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148">
        <v>18</v>
      </c>
      <c r="D150" s="150" t="str">
        <f>IF(C150&lt;&gt;"",TEXT(C150,"00")&amp;"/01/"&amp;'Configurações Básicas'!$E$5,"")</f>
        <v>18/01/2017</v>
      </c>
      <c r="E150" s="43" t="s">
        <v>1339</v>
      </c>
      <c r="F150" s="148">
        <v>128964</v>
      </c>
      <c r="G150" s="43" t="s">
        <v>1665</v>
      </c>
      <c r="H150" s="43" t="s">
        <v>1430</v>
      </c>
      <c r="I150" s="43"/>
      <c r="J150" s="44">
        <v>0</v>
      </c>
      <c r="K150" s="227">
        <v>10</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-48295.839999999946</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148">
        <v>16</v>
      </c>
      <c r="D151" s="150" t="str">
        <f>IF(C151&lt;&gt;"",TEXT(C151,"00")&amp;"/01/"&amp;'Configurações Básicas'!$E$5,"")</f>
        <v>16/01/2017</v>
      </c>
      <c r="E151" s="43" t="s">
        <v>1339</v>
      </c>
      <c r="F151" s="148">
        <v>729</v>
      </c>
      <c r="G151" s="43" t="s">
        <v>1611</v>
      </c>
      <c r="H151" s="43" t="s">
        <v>1430</v>
      </c>
      <c r="I151" s="43"/>
      <c r="J151" s="44">
        <v>0</v>
      </c>
      <c r="K151" s="227">
        <v>1813.24</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-50109.079999999944</v>
      </c>
      <c r="S151" s="113" t="str">
        <f t="shared" si="8"/>
        <v>Despesa</v>
      </c>
      <c r="T151" s="110" t="str">
        <f t="shared" si="9"/>
        <v/>
      </c>
      <c r="U151" s="110" t="str">
        <f t="shared" si="10"/>
        <v/>
      </c>
      <c r="V151" s="110" t="str">
        <f t="shared" si="11"/>
        <v>Despesa</v>
      </c>
      <c r="W151" s="114" t="str">
        <f>VLOOKUP(E151,'PC Receitas'!$O$4:$P$14,2,FALSE)</f>
        <v>Despesas_Operacionais</v>
      </c>
    </row>
    <row r="152" spans="1:23" ht="19.5" customHeight="1" thickTop="1" thickBot="1" x14ac:dyDescent="0.3">
      <c r="A152" s="169"/>
      <c r="C152" s="148">
        <v>18</v>
      </c>
      <c r="D152" s="150" t="str">
        <f>IF(C152&lt;&gt;"",TEXT(C152,"00")&amp;"/01/"&amp;'Configurações Básicas'!$E$5,"")</f>
        <v>18/01/2017</v>
      </c>
      <c r="E152" s="43" t="s">
        <v>1339</v>
      </c>
      <c r="F152" s="148">
        <v>1586</v>
      </c>
      <c r="G152" s="43" t="s">
        <v>1672</v>
      </c>
      <c r="H152" s="43" t="s">
        <v>1429</v>
      </c>
      <c r="I152" s="43"/>
      <c r="J152" s="44">
        <v>0</v>
      </c>
      <c r="K152" s="227">
        <v>162</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-50271.079999999944</v>
      </c>
      <c r="S152" s="113" t="str">
        <f t="shared" si="8"/>
        <v>Despesa</v>
      </c>
      <c r="T152" s="110" t="str">
        <f t="shared" si="9"/>
        <v/>
      </c>
      <c r="U152" s="110" t="str">
        <f t="shared" si="10"/>
        <v/>
      </c>
      <c r="V152" s="110" t="str">
        <f t="shared" si="11"/>
        <v>Despesa</v>
      </c>
      <c r="W152" s="114" t="str">
        <f>VLOOKUP(E152,'PC Receitas'!$O$4:$P$14,2,FALSE)</f>
        <v>Despesas_Operacionais</v>
      </c>
    </row>
    <row r="153" spans="1:23" ht="19.5" customHeight="1" thickTop="1" thickBot="1" x14ac:dyDescent="0.3">
      <c r="A153" s="169"/>
      <c r="C153" s="148">
        <v>18</v>
      </c>
      <c r="D153" s="150" t="str">
        <f>IF(C153&lt;&gt;"",TEXT(C153,"00")&amp;"/01/"&amp;'Configurações Básicas'!$E$5,"")</f>
        <v>18/01/2017</v>
      </c>
      <c r="E153" s="43" t="s">
        <v>1339</v>
      </c>
      <c r="F153" s="148" t="s">
        <v>1731</v>
      </c>
      <c r="G153" s="43" t="s">
        <v>1479</v>
      </c>
      <c r="H153" s="43" t="s">
        <v>1429</v>
      </c>
      <c r="I153" s="43"/>
      <c r="J153" s="44">
        <v>0</v>
      </c>
      <c r="K153" s="227">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-50273.179999999942</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148">
        <v>18</v>
      </c>
      <c r="D154" s="150" t="str">
        <f>IF(C154&lt;&gt;"",TEXT(C154,"00")&amp;"/01/"&amp;'Configurações Básicas'!$E$5,"")</f>
        <v>18/01/2017</v>
      </c>
      <c r="E154" s="43" t="s">
        <v>1339</v>
      </c>
      <c r="F154" s="148" t="s">
        <v>1732</v>
      </c>
      <c r="G154" s="43" t="s">
        <v>1479</v>
      </c>
      <c r="H154" s="43" t="s">
        <v>1429</v>
      </c>
      <c r="I154" s="43"/>
      <c r="J154" s="44">
        <v>0</v>
      </c>
      <c r="K154" s="227">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-50275.279999999941</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148">
        <v>24</v>
      </c>
      <c r="D155" s="150" t="str">
        <f>IF(C155&lt;&gt;"",TEXT(C155,"00")&amp;"/01/"&amp;'Configurações Básicas'!$E$5,"")</f>
        <v>24/01/2017</v>
      </c>
      <c r="E155" s="43" t="s">
        <v>1339</v>
      </c>
      <c r="F155" s="148">
        <v>14636</v>
      </c>
      <c r="G155" s="43" t="s">
        <v>1479</v>
      </c>
      <c r="H155" s="43" t="s">
        <v>1429</v>
      </c>
      <c r="I155" s="43"/>
      <c r="J155" s="44">
        <v>0</v>
      </c>
      <c r="K155" s="227">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-50277.379999999939</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148">
        <v>19</v>
      </c>
      <c r="D156" s="150" t="str">
        <f>IF(C156&lt;&gt;"",TEXT(C156,"00")&amp;"/01/"&amp;'Configurações Básicas'!$E$5,"")</f>
        <v>19/01/2017</v>
      </c>
      <c r="E156" s="43" t="s">
        <v>1339</v>
      </c>
      <c r="F156" s="148">
        <v>782603</v>
      </c>
      <c r="G156" s="43" t="s">
        <v>1500</v>
      </c>
      <c r="H156" s="43" t="s">
        <v>1431</v>
      </c>
      <c r="I156" s="43"/>
      <c r="J156" s="44">
        <v>0</v>
      </c>
      <c r="K156" s="227">
        <v>372.01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-50649.389999999941</v>
      </c>
      <c r="S156" s="113" t="str">
        <f t="shared" si="8"/>
        <v>Despesa</v>
      </c>
      <c r="T156" s="110" t="str">
        <f t="shared" si="9"/>
        <v/>
      </c>
      <c r="U156" s="110" t="str">
        <f t="shared" si="10"/>
        <v/>
      </c>
      <c r="V156" s="110" t="str">
        <f t="shared" si="11"/>
        <v>Despesa</v>
      </c>
      <c r="W156" s="114" t="str">
        <f>VLOOKUP(E156,'PC Receitas'!$O$4:$P$14,2,FALSE)</f>
        <v>Despesas_Operacionais</v>
      </c>
    </row>
    <row r="157" spans="1:23" ht="19.5" customHeight="1" thickTop="1" thickBot="1" x14ac:dyDescent="0.3">
      <c r="A157" s="169"/>
      <c r="C157" s="148">
        <v>19</v>
      </c>
      <c r="D157" s="150" t="str">
        <f>IF(C157&lt;&gt;"",TEXT(C157,"00")&amp;"/01/"&amp;'Configurações Básicas'!$E$5,"")</f>
        <v>19/01/2017</v>
      </c>
      <c r="E157" s="43" t="s">
        <v>1339</v>
      </c>
      <c r="F157" s="148">
        <v>14611</v>
      </c>
      <c r="G157" s="43" t="s">
        <v>1479</v>
      </c>
      <c r="H157" s="43" t="s">
        <v>1429</v>
      </c>
      <c r="I157" s="43"/>
      <c r="J157" s="44">
        <v>0</v>
      </c>
      <c r="K157" s="227">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-50651.48999999994</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1733</v>
      </c>
      <c r="G158" s="43" t="s">
        <v>1473</v>
      </c>
      <c r="H158" s="43" t="s">
        <v>1429</v>
      </c>
      <c r="I158" s="43"/>
      <c r="J158" s="44">
        <v>0</v>
      </c>
      <c r="K158" s="227">
        <v>301.75</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-50953.23999999994</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1339</v>
      </c>
      <c r="F159" s="148">
        <v>783010</v>
      </c>
      <c r="G159" s="43" t="s">
        <v>1500</v>
      </c>
      <c r="H159" s="43" t="s">
        <v>1431</v>
      </c>
      <c r="I159" s="43"/>
      <c r="J159" s="44">
        <v>0</v>
      </c>
      <c r="K159" s="227">
        <v>139.99</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-51093.229999999938</v>
      </c>
      <c r="S159" s="113" t="str">
        <f t="shared" si="8"/>
        <v>Despesa</v>
      </c>
      <c r="T159" s="110" t="str">
        <f t="shared" si="9"/>
        <v/>
      </c>
      <c r="U159" s="110" t="str">
        <f t="shared" si="10"/>
        <v/>
      </c>
      <c r="V159" s="110" t="str">
        <f t="shared" si="11"/>
        <v>Despesa</v>
      </c>
      <c r="W159" s="114" t="str">
        <f>VLOOKUP(E159,'PC Receitas'!$O$4:$P$14,2,FALSE)</f>
        <v>Despesas_Operacionais</v>
      </c>
    </row>
    <row r="160" spans="1:23" ht="19.5" customHeight="1" thickTop="1" thickBot="1" x14ac:dyDescent="0.3">
      <c r="A160" s="169"/>
      <c r="C160" s="148">
        <v>20</v>
      </c>
      <c r="D160" s="150" t="str">
        <f>IF(C160&lt;&gt;"",TEXT(C160,"00")&amp;"/01/"&amp;'Configurações Básicas'!$E$5,"")</f>
        <v>20/01/2017</v>
      </c>
      <c r="E160" s="43" t="s">
        <v>1335</v>
      </c>
      <c r="F160" s="148" t="s">
        <v>1734</v>
      </c>
      <c r="G160" s="43" t="s">
        <v>1629</v>
      </c>
      <c r="H160" s="43" t="s">
        <v>1429</v>
      </c>
      <c r="I160" s="43"/>
      <c r="J160" s="44">
        <v>0</v>
      </c>
      <c r="K160" s="227">
        <v>29.51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-51122.73999999994</v>
      </c>
      <c r="S160" s="113" t="str">
        <f t="shared" si="8"/>
        <v>Despesa</v>
      </c>
      <c r="T160" s="110" t="str">
        <f t="shared" si="9"/>
        <v/>
      </c>
      <c r="U160" s="110" t="str">
        <f t="shared" si="10"/>
        <v/>
      </c>
      <c r="V160" s="110" t="str">
        <f t="shared" si="11"/>
        <v>Despesa</v>
      </c>
      <c r="W160" s="114" t="str">
        <f>VLOOKUP(E160,'PC Receitas'!$O$4:$P$14,2,FALSE)</f>
        <v>Impostos</v>
      </c>
    </row>
    <row r="161" spans="1:23" ht="19.5" customHeight="1" thickTop="1" thickBot="1" x14ac:dyDescent="0.3">
      <c r="A161" s="169"/>
      <c r="C161" s="148">
        <v>20</v>
      </c>
      <c r="D161" s="150" t="str">
        <f>IF(C161&lt;&gt;"",TEXT(C161,"00")&amp;"/01/"&amp;'Configurações Básicas'!$E$5,"")</f>
        <v>20/01/2017</v>
      </c>
      <c r="E161" s="43" t="s">
        <v>150</v>
      </c>
      <c r="F161" s="148" t="s">
        <v>1735</v>
      </c>
      <c r="G161" s="43" t="s">
        <v>1621</v>
      </c>
      <c r="H161" s="43" t="s">
        <v>1429</v>
      </c>
      <c r="I161" s="43"/>
      <c r="J161" s="44">
        <v>0</v>
      </c>
      <c r="K161" s="227">
        <v>1205.29</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-52328.029999999941</v>
      </c>
      <c r="S161" s="113" t="str">
        <f t="shared" si="8"/>
        <v>Despesa</v>
      </c>
      <c r="T161" s="110" t="str">
        <f t="shared" si="9"/>
        <v/>
      </c>
      <c r="U161" s="110" t="str">
        <f t="shared" si="10"/>
        <v/>
      </c>
      <c r="V161" s="110" t="str">
        <f t="shared" si="11"/>
        <v>Despesa</v>
      </c>
      <c r="W161" s="114" t="str">
        <f>VLOOKUP(E161,'PC Receitas'!$O$4:$P$14,2,FALSE)</f>
        <v>Despesas_com_RH</v>
      </c>
    </row>
    <row r="162" spans="1:23" ht="19.5" customHeight="1" thickTop="1" thickBot="1" x14ac:dyDescent="0.3">
      <c r="A162" s="169"/>
      <c r="C162" s="148">
        <v>11</v>
      </c>
      <c r="D162" s="150" t="str">
        <f>IF(C162&lt;&gt;"",TEXT(C162,"00")&amp;"/01/"&amp;'Configurações Básicas'!$E$5,"")</f>
        <v>11/01/2017</v>
      </c>
      <c r="E162" s="43" t="s">
        <v>1339</v>
      </c>
      <c r="F162" s="148" t="s">
        <v>1736</v>
      </c>
      <c r="G162" s="43" t="s">
        <v>1479</v>
      </c>
      <c r="H162" s="43" t="s">
        <v>1429</v>
      </c>
      <c r="I162" s="43"/>
      <c r="J162" s="44">
        <v>0</v>
      </c>
      <c r="K162" s="227">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-52330.129999999939</v>
      </c>
      <c r="S162" s="113" t="str">
        <f t="shared" si="8"/>
        <v>Despesa</v>
      </c>
      <c r="T162" s="110" t="str">
        <f t="shared" si="9"/>
        <v/>
      </c>
      <c r="U162" s="110" t="str">
        <f t="shared" si="10"/>
        <v/>
      </c>
      <c r="V162" s="110" t="str">
        <f t="shared" si="11"/>
        <v>Despesa</v>
      </c>
      <c r="W162" s="114" t="str">
        <f>VLOOKUP(E162,'PC Receitas'!$O$4:$P$14,2,FALSE)</f>
        <v>Despesas_Operacionais</v>
      </c>
    </row>
    <row r="163" spans="1:23" ht="19.5" customHeight="1" thickTop="1" thickBot="1" x14ac:dyDescent="0.3">
      <c r="A163" s="169"/>
      <c r="C163" s="148">
        <v>12</v>
      </c>
      <c r="D163" s="150" t="str">
        <f>IF(C163&lt;&gt;"",TEXT(C163,"00")&amp;"/01/"&amp;'Configurações Básicas'!$E$5,"")</f>
        <v>12/01/2017</v>
      </c>
      <c r="E163" s="43" t="s">
        <v>1339</v>
      </c>
      <c r="F163" s="148" t="s">
        <v>1737</v>
      </c>
      <c r="G163" s="43" t="s">
        <v>1479</v>
      </c>
      <c r="H163" s="43" t="s">
        <v>1429</v>
      </c>
      <c r="I163" s="43"/>
      <c r="J163" s="44">
        <v>0</v>
      </c>
      <c r="K163" s="227">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-52332.229999999938</v>
      </c>
      <c r="S163" s="113" t="str">
        <f t="shared" si="8"/>
        <v>Despesa</v>
      </c>
      <c r="T163" s="110" t="str">
        <f t="shared" si="9"/>
        <v/>
      </c>
      <c r="U163" s="110" t="str">
        <f t="shared" si="10"/>
        <v/>
      </c>
      <c r="V163" s="110" t="str">
        <f t="shared" si="11"/>
        <v>Despesa</v>
      </c>
      <c r="W163" s="114" t="str">
        <f>VLOOKUP(E163,'PC Receitas'!$O$4:$P$14,2,FALSE)</f>
        <v>Despesas_Operacionais</v>
      </c>
    </row>
    <row r="164" spans="1:23" ht="19.5" customHeight="1" thickTop="1" thickBot="1" x14ac:dyDescent="0.3">
      <c r="A164" s="169"/>
      <c r="C164" s="148">
        <v>20</v>
      </c>
      <c r="D164" s="150" t="str">
        <f>IF(C164&lt;&gt;"",TEXT(C164,"00")&amp;"/01/"&amp;'Configurações Básicas'!$E$5,"")</f>
        <v>20/01/2017</v>
      </c>
      <c r="E164" s="43" t="s">
        <v>1339</v>
      </c>
      <c r="F164" s="148">
        <v>14719</v>
      </c>
      <c r="G164" s="43" t="s">
        <v>1479</v>
      </c>
      <c r="H164" s="43" t="s">
        <v>1429</v>
      </c>
      <c r="I164" s="43"/>
      <c r="J164" s="44">
        <v>0</v>
      </c>
      <c r="K164" s="227">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-52334.329999999936</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148">
        <v>19</v>
      </c>
      <c r="D165" s="150" t="str">
        <f>IF(C165&lt;&gt;"",TEXT(C165,"00")&amp;"/01/"&amp;'Configurações Básicas'!$E$5,"")</f>
        <v>19/01/2017</v>
      </c>
      <c r="E165" s="43" t="s">
        <v>1339</v>
      </c>
      <c r="F165" s="148" t="s">
        <v>1738</v>
      </c>
      <c r="G165" s="43" t="s">
        <v>1479</v>
      </c>
      <c r="H165" s="43" t="s">
        <v>1429</v>
      </c>
      <c r="I165" s="43"/>
      <c r="J165" s="44">
        <v>0</v>
      </c>
      <c r="K165" s="227">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-52336.429999999935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148">
        <v>20</v>
      </c>
      <c r="D166" s="150" t="str">
        <f>IF(C166&lt;&gt;"",TEXT(C166,"00")&amp;"/01/"&amp;'Configurações Básicas'!$E$5,"")</f>
        <v>20/01/2017</v>
      </c>
      <c r="E166" s="43" t="s">
        <v>1335</v>
      </c>
      <c r="F166" s="148" t="s">
        <v>1739</v>
      </c>
      <c r="G166" s="43" t="s">
        <v>1604</v>
      </c>
      <c r="H166" s="43" t="s">
        <v>1429</v>
      </c>
      <c r="I166" s="43"/>
      <c r="J166" s="44">
        <v>0</v>
      </c>
      <c r="K166" s="227">
        <v>10020.950000000001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-62357.379999999932</v>
      </c>
      <c r="S166" s="113" t="str">
        <f t="shared" si="8"/>
        <v>Despesa</v>
      </c>
      <c r="T166" s="110" t="str">
        <f t="shared" si="9"/>
        <v/>
      </c>
      <c r="U166" s="110" t="str">
        <f t="shared" si="10"/>
        <v/>
      </c>
      <c r="V166" s="110" t="str">
        <f t="shared" si="11"/>
        <v>Despesa</v>
      </c>
      <c r="W166" s="114" t="str">
        <f>VLOOKUP(E166,'PC Receitas'!$O$4:$P$14,2,FALSE)</f>
        <v>Impostos</v>
      </c>
    </row>
    <row r="167" spans="1:23" ht="19.5" customHeight="1" thickTop="1" thickBot="1" x14ac:dyDescent="0.3">
      <c r="A167" s="169"/>
      <c r="C167" s="148">
        <v>22</v>
      </c>
      <c r="D167" s="150" t="str">
        <f>IF(C167&lt;&gt;"",TEXT(C167,"00")&amp;"/01/"&amp;'Configurações Básicas'!$E$5,"")</f>
        <v>22/01/2017</v>
      </c>
      <c r="E167" s="43" t="s">
        <v>1339</v>
      </c>
      <c r="F167" s="148" t="s">
        <v>1740</v>
      </c>
      <c r="G167" s="43" t="s">
        <v>1603</v>
      </c>
      <c r="H167" s="43" t="s">
        <v>1429</v>
      </c>
      <c r="I167" s="43"/>
      <c r="J167" s="44">
        <v>0</v>
      </c>
      <c r="K167" s="227">
        <v>63.97</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-62421.349999999933</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148">
        <v>22</v>
      </c>
      <c r="D168" s="150" t="str">
        <f>IF(C168&lt;&gt;"",TEXT(C168,"00")&amp;"/01/"&amp;'Configurações Básicas'!$E$5,"")</f>
        <v>22/01/2017</v>
      </c>
      <c r="E168" s="43" t="s">
        <v>1339</v>
      </c>
      <c r="F168" s="148" t="s">
        <v>1741</v>
      </c>
      <c r="G168" s="43" t="s">
        <v>1603</v>
      </c>
      <c r="H168" s="43" t="s">
        <v>1429</v>
      </c>
      <c r="I168" s="43"/>
      <c r="J168" s="44">
        <v>0</v>
      </c>
      <c r="K168" s="227">
        <v>57.61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-62478.959999999934</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148">
        <v>23</v>
      </c>
      <c r="D169" s="150" t="str">
        <f>IF(C169&lt;&gt;"",TEXT(C169,"00")&amp;"/01/"&amp;'Configurações Básicas'!$E$5,"")</f>
        <v>23/01/2017</v>
      </c>
      <c r="E169" s="43" t="s">
        <v>1339</v>
      </c>
      <c r="F169" s="148" t="s">
        <v>1742</v>
      </c>
      <c r="G169" s="43" t="s">
        <v>1479</v>
      </c>
      <c r="H169" s="43" t="s">
        <v>1429</v>
      </c>
      <c r="I169" s="43"/>
      <c r="J169" s="44">
        <v>0</v>
      </c>
      <c r="K169" s="227">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-62481.059999999932</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148">
        <v>22</v>
      </c>
      <c r="D170" s="150" t="str">
        <f>IF(C170&lt;&gt;"",TEXT(C170,"00")&amp;"/01/"&amp;'Configurações Básicas'!$E$5,"")</f>
        <v>22/01/2017</v>
      </c>
      <c r="E170" s="43" t="s">
        <v>1339</v>
      </c>
      <c r="F170" s="148" t="s">
        <v>1743</v>
      </c>
      <c r="G170" s="43" t="s">
        <v>1479</v>
      </c>
      <c r="H170" s="43" t="s">
        <v>1429</v>
      </c>
      <c r="I170" s="43"/>
      <c r="J170" s="44">
        <v>0</v>
      </c>
      <c r="K170" s="227">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-62483.159999999931</v>
      </c>
      <c r="S170" s="113" t="str">
        <f t="shared" si="8"/>
        <v>Despesa</v>
      </c>
      <c r="T170" s="110" t="str">
        <f t="shared" si="9"/>
        <v/>
      </c>
      <c r="U170" s="110" t="str">
        <f t="shared" si="10"/>
        <v/>
      </c>
      <c r="V170" s="110" t="str">
        <f t="shared" si="11"/>
        <v>Despesa</v>
      </c>
      <c r="W170" s="114" t="str">
        <f>VLOOKUP(E170,'PC Receitas'!$O$4:$P$14,2,FALSE)</f>
        <v>Despesas_Operacionais</v>
      </c>
    </row>
    <row r="171" spans="1:23" ht="19.5" customHeight="1" thickTop="1" thickBot="1" x14ac:dyDescent="0.3">
      <c r="A171" s="169"/>
      <c r="C171" s="148">
        <v>23</v>
      </c>
      <c r="D171" s="150" t="str">
        <f>IF(C171&lt;&gt;"",TEXT(C171,"00")&amp;"/01/"&amp;'Configurações Básicas'!$E$5,"")</f>
        <v>23/01/2017</v>
      </c>
      <c r="E171" s="43" t="s">
        <v>1339</v>
      </c>
      <c r="F171" s="148">
        <v>14621</v>
      </c>
      <c r="G171" s="43" t="s">
        <v>1479</v>
      </c>
      <c r="H171" s="43" t="s">
        <v>1429</v>
      </c>
      <c r="I171" s="43"/>
      <c r="J171" s="44">
        <v>0</v>
      </c>
      <c r="K171" s="227">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-62485.259999999929</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148">
        <v>23</v>
      </c>
      <c r="D172" s="150" t="str">
        <f>IF(C172&lt;&gt;"",TEXT(C172,"00")&amp;"/01/"&amp;'Configurações Básicas'!$E$5,"")</f>
        <v>23/01/2017</v>
      </c>
      <c r="E172" s="43" t="s">
        <v>1339</v>
      </c>
      <c r="F172" s="148" t="s">
        <v>1744</v>
      </c>
      <c r="G172" s="43" t="s">
        <v>1479</v>
      </c>
      <c r="H172" s="43" t="s">
        <v>1429</v>
      </c>
      <c r="I172" s="43"/>
      <c r="J172" s="44">
        <v>0</v>
      </c>
      <c r="K172" s="227">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-62487.359999999928</v>
      </c>
      <c r="S172" s="113" t="str">
        <f t="shared" si="8"/>
        <v>Despesa</v>
      </c>
      <c r="T172" s="110" t="str">
        <f t="shared" si="9"/>
        <v/>
      </c>
      <c r="U172" s="110" t="str">
        <f t="shared" si="10"/>
        <v/>
      </c>
      <c r="V172" s="110" t="str">
        <f t="shared" si="11"/>
        <v>Despesa</v>
      </c>
      <c r="W172" s="114" t="str">
        <f>VLOOKUP(E172,'PC Receitas'!$O$4:$P$14,2,FALSE)</f>
        <v>Despesas_Operacionais</v>
      </c>
    </row>
    <row r="173" spans="1:23" ht="19.5" customHeight="1" thickTop="1" thickBot="1" x14ac:dyDescent="0.3">
      <c r="A173" s="169"/>
      <c r="C173" s="148">
        <v>21</v>
      </c>
      <c r="D173" s="150" t="str">
        <f>IF(C173&lt;&gt;"",TEXT(C173,"00")&amp;"/01/"&amp;'Configurações Básicas'!$E$5,"")</f>
        <v>21/01/2017</v>
      </c>
      <c r="E173" s="43" t="s">
        <v>1339</v>
      </c>
      <c r="F173" s="148">
        <v>14758</v>
      </c>
      <c r="G173" s="43" t="s">
        <v>1479</v>
      </c>
      <c r="H173" s="43" t="s">
        <v>1429</v>
      </c>
      <c r="I173" s="43"/>
      <c r="J173" s="44">
        <v>0</v>
      </c>
      <c r="K173" s="227">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-62489.459999999926</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21</v>
      </c>
      <c r="D174" s="150" t="str">
        <f>IF(C174&lt;&gt;"",TEXT(C174,"00")&amp;"/01/"&amp;'Configurações Básicas'!$E$5,"")</f>
        <v>21/01/2017</v>
      </c>
      <c r="E174" s="43" t="s">
        <v>1339</v>
      </c>
      <c r="F174" s="148">
        <v>14763</v>
      </c>
      <c r="G174" s="43" t="s">
        <v>1479</v>
      </c>
      <c r="H174" s="43" t="s">
        <v>1429</v>
      </c>
      <c r="I174" s="43"/>
      <c r="J174" s="44">
        <v>0</v>
      </c>
      <c r="K174" s="227">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-62491.559999999925</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30</v>
      </c>
      <c r="D175" s="150" t="str">
        <f>IF(C175&lt;&gt;"",TEXT(C175,"00")&amp;"/01/"&amp;'Configurações Básicas'!$E$5,"")</f>
        <v>30/01/2017</v>
      </c>
      <c r="E175" s="43" t="s">
        <v>1339</v>
      </c>
      <c r="F175" s="148">
        <v>14655</v>
      </c>
      <c r="G175" s="43" t="s">
        <v>1479</v>
      </c>
      <c r="H175" s="43" t="s">
        <v>1429</v>
      </c>
      <c r="I175" s="43"/>
      <c r="J175" s="44">
        <v>0</v>
      </c>
      <c r="K175" s="227">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-62493.659999999923</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24</v>
      </c>
      <c r="D176" s="150" t="str">
        <f>IF(C176&lt;&gt;"",TEXT(C176,"00")&amp;"/01/"&amp;'Configurações Básicas'!$E$5,"")</f>
        <v>24/01/2017</v>
      </c>
      <c r="E176" s="43" t="s">
        <v>1339</v>
      </c>
      <c r="F176" s="148">
        <v>14633</v>
      </c>
      <c r="G176" s="43" t="s">
        <v>1479</v>
      </c>
      <c r="H176" s="43" t="s">
        <v>1429</v>
      </c>
      <c r="I176" s="43"/>
      <c r="J176" s="44">
        <v>0</v>
      </c>
      <c r="K176" s="227">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-62495.759999999922</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148">
        <v>23</v>
      </c>
      <c r="D177" s="150" t="str">
        <f>IF(C177&lt;&gt;"",TEXT(C177,"00")&amp;"/01/"&amp;'Configurações Básicas'!$E$5,"")</f>
        <v>23/01/2017</v>
      </c>
      <c r="E177" s="43" t="s">
        <v>1339</v>
      </c>
      <c r="F177" s="148">
        <v>14628</v>
      </c>
      <c r="G177" s="43" t="s">
        <v>1479</v>
      </c>
      <c r="H177" s="43" t="s">
        <v>1429</v>
      </c>
      <c r="I177" s="43"/>
      <c r="J177" s="44">
        <v>0</v>
      </c>
      <c r="K177" s="227">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-62497.859999999921</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148">
        <v>24</v>
      </c>
      <c r="D178" s="150" t="str">
        <f>IF(C178&lt;&gt;"",TEXT(C178,"00")&amp;"/01/"&amp;'Configurações Básicas'!$E$5,"")</f>
        <v>24/01/2017</v>
      </c>
      <c r="E178" s="43" t="s">
        <v>1339</v>
      </c>
      <c r="F178" s="148" t="s">
        <v>1745</v>
      </c>
      <c r="G178" s="43" t="s">
        <v>1479</v>
      </c>
      <c r="H178" s="43" t="s">
        <v>1429</v>
      </c>
      <c r="I178" s="43"/>
      <c r="J178" s="44">
        <v>0</v>
      </c>
      <c r="K178" s="227">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-62499.959999999919</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148">
        <v>23</v>
      </c>
      <c r="D179" s="150" t="str">
        <f>IF(C179&lt;&gt;"",TEXT(C179,"00")&amp;"/01/"&amp;'Configurações Básicas'!$E$5,"")</f>
        <v>23/01/2017</v>
      </c>
      <c r="E179" s="43" t="s">
        <v>1339</v>
      </c>
      <c r="F179" s="148">
        <v>14608</v>
      </c>
      <c r="G179" s="43" t="s">
        <v>1479</v>
      </c>
      <c r="H179" s="43" t="s">
        <v>1429</v>
      </c>
      <c r="I179" s="43"/>
      <c r="J179" s="44">
        <v>0</v>
      </c>
      <c r="K179" s="227">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-62502.059999999918</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148">
        <v>30</v>
      </c>
      <c r="D180" s="150" t="str">
        <f>IF(C180&lt;&gt;"",TEXT(C180,"00")&amp;"/01/"&amp;'Configurações Básicas'!$E$5,"")</f>
        <v>30/01/2017</v>
      </c>
      <c r="E180" s="43" t="s">
        <v>1339</v>
      </c>
      <c r="F180" s="148">
        <v>735</v>
      </c>
      <c r="G180" s="43" t="s">
        <v>1611</v>
      </c>
      <c r="H180" s="43" t="s">
        <v>1430</v>
      </c>
      <c r="I180" s="43"/>
      <c r="J180" s="44">
        <v>0</v>
      </c>
      <c r="K180" s="227">
        <v>1972.74</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-64474.799999999916</v>
      </c>
      <c r="S180" s="113" t="str">
        <f t="shared" si="8"/>
        <v>Despesa</v>
      </c>
      <c r="T180" s="110" t="str">
        <f t="shared" si="9"/>
        <v/>
      </c>
      <c r="U180" s="110" t="str">
        <f t="shared" si="10"/>
        <v/>
      </c>
      <c r="V180" s="110" t="str">
        <f t="shared" si="11"/>
        <v>Despesa</v>
      </c>
      <c r="W180" s="114" t="str">
        <f>VLOOKUP(E180,'PC Receitas'!$O$4:$P$14,2,FALSE)</f>
        <v>Despesas_Operacionais</v>
      </c>
    </row>
    <row r="181" spans="1:23" ht="19.5" customHeight="1" thickTop="1" thickBot="1" x14ac:dyDescent="0.3">
      <c r="A181" s="169"/>
      <c r="C181" s="148">
        <v>24</v>
      </c>
      <c r="D181" s="150" t="str">
        <f>IF(C181&lt;&gt;"",TEXT(C181,"00")&amp;"/01/"&amp;'Configurações Básicas'!$E$5,"")</f>
        <v>24/01/2017</v>
      </c>
      <c r="E181" s="43" t="s">
        <v>1339</v>
      </c>
      <c r="F181" s="148">
        <v>14736</v>
      </c>
      <c r="G181" s="43" t="s">
        <v>1479</v>
      </c>
      <c r="H181" s="43" t="s">
        <v>1429</v>
      </c>
      <c r="I181" s="43"/>
      <c r="J181" s="44">
        <v>0</v>
      </c>
      <c r="K181" s="227">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-64476.899999999914</v>
      </c>
      <c r="S181" s="113" t="str">
        <f t="shared" si="8"/>
        <v>Despesa</v>
      </c>
      <c r="T181" s="110" t="str">
        <f t="shared" si="9"/>
        <v/>
      </c>
      <c r="U181" s="110" t="str">
        <f t="shared" si="10"/>
        <v/>
      </c>
      <c r="V181" s="110" t="str">
        <f t="shared" si="11"/>
        <v>Despesa</v>
      </c>
      <c r="W181" s="114" t="str">
        <f>VLOOKUP(E181,'PC Receitas'!$O$4:$P$14,2,FALSE)</f>
        <v>Despesas_Operacionais</v>
      </c>
    </row>
    <row r="182" spans="1:23" ht="19.5" customHeight="1" thickTop="1" thickBot="1" x14ac:dyDescent="0.3">
      <c r="A182" s="169"/>
      <c r="C182" s="148">
        <v>24</v>
      </c>
      <c r="D182" s="150" t="str">
        <f>IF(C182&lt;&gt;"",TEXT(C182,"00")&amp;"/01/"&amp;'Configurações Básicas'!$E$5,"")</f>
        <v>24/01/2017</v>
      </c>
      <c r="E182" s="43" t="s">
        <v>1339</v>
      </c>
      <c r="F182" s="148">
        <v>14634</v>
      </c>
      <c r="G182" s="43" t="s">
        <v>1479</v>
      </c>
      <c r="H182" s="43" t="s">
        <v>1429</v>
      </c>
      <c r="I182" s="43"/>
      <c r="J182" s="44">
        <v>0</v>
      </c>
      <c r="K182" s="227">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-64478.999999999913</v>
      </c>
      <c r="S182" s="113" t="str">
        <f t="shared" si="8"/>
        <v>Despesa</v>
      </c>
      <c r="T182" s="110" t="str">
        <f t="shared" si="9"/>
        <v/>
      </c>
      <c r="U182" s="110" t="str">
        <f t="shared" si="10"/>
        <v/>
      </c>
      <c r="V182" s="110" t="str">
        <f t="shared" si="11"/>
        <v>Despesa</v>
      </c>
      <c r="W182" s="114" t="str">
        <f>VLOOKUP(E182,'PC Receitas'!$O$4:$P$14,2,FALSE)</f>
        <v>Despesas_Operacionais</v>
      </c>
    </row>
    <row r="183" spans="1:23" ht="19.5" customHeight="1" thickTop="1" thickBot="1" x14ac:dyDescent="0.3">
      <c r="A183" s="169"/>
      <c r="C183" s="148">
        <v>24</v>
      </c>
      <c r="D183" s="150" t="str">
        <f>IF(C183&lt;&gt;"",TEXT(C183,"00")&amp;"/01/"&amp;'Configurações Básicas'!$E$5,"")</f>
        <v>24/01/2017</v>
      </c>
      <c r="E183" s="43" t="s">
        <v>1339</v>
      </c>
      <c r="F183" s="148">
        <v>14632</v>
      </c>
      <c r="G183" s="43" t="s">
        <v>1479</v>
      </c>
      <c r="H183" s="43" t="s">
        <v>1429</v>
      </c>
      <c r="I183" s="43"/>
      <c r="J183" s="44">
        <v>0</v>
      </c>
      <c r="K183" s="227">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-64481.099999999911</v>
      </c>
      <c r="S183" s="113" t="str">
        <f t="shared" si="8"/>
        <v>Despesa</v>
      </c>
      <c r="T183" s="110" t="str">
        <f t="shared" si="9"/>
        <v/>
      </c>
      <c r="U183" s="110" t="str">
        <f t="shared" si="10"/>
        <v/>
      </c>
      <c r="V183" s="110" t="str">
        <f t="shared" si="11"/>
        <v>Despesa</v>
      </c>
      <c r="W183" s="114" t="str">
        <f>VLOOKUP(E183,'PC Receitas'!$O$4:$P$14,2,FALSE)</f>
        <v>Despesas_Operacionais</v>
      </c>
    </row>
    <row r="184" spans="1:23" ht="19.5" customHeight="1" thickTop="1" thickBot="1" x14ac:dyDescent="0.3">
      <c r="A184" s="169"/>
      <c r="C184" s="148">
        <v>25</v>
      </c>
      <c r="D184" s="150" t="str">
        <f>IF(C184&lt;&gt;"",TEXT(C184,"00")&amp;"/01/"&amp;'Configurações Básicas'!$E$5,"")</f>
        <v>25/01/2017</v>
      </c>
      <c r="E184" s="43" t="s">
        <v>150</v>
      </c>
      <c r="F184" s="148" t="s">
        <v>1746</v>
      </c>
      <c r="G184" s="43" t="s">
        <v>1480</v>
      </c>
      <c r="H184" s="43" t="s">
        <v>1430</v>
      </c>
      <c r="I184" s="43"/>
      <c r="J184" s="44">
        <v>0</v>
      </c>
      <c r="K184" s="227">
        <v>19</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-64500.099999999911</v>
      </c>
      <c r="S184" s="113" t="str">
        <f t="shared" ref="S184:S242" si="12">IF(W184="Despesas_com_RH","Despesa",IF(W184="Despesas_Operacionais","Despesa",IF(W184="Despesas_com_Marketing","Despesa",IF(W184="Impostos","Despesa",IF(W184="Investimentos","Despesa","")))))</f>
        <v>Despesa</v>
      </c>
      <c r="T184" s="110" t="str">
        <f t="shared" ref="T184:T242" si="13">IF(W184="Despesas_com_Produtos","Despesa",IF(W184="Despesas_com_Serviços","Despesa",IF(W184="Despesas_Não_Operacionais","Despesa","")))</f>
        <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Despesas_com_RH</v>
      </c>
    </row>
    <row r="185" spans="1:23" ht="19.5" customHeight="1" thickTop="1" thickBot="1" x14ac:dyDescent="0.3">
      <c r="A185" s="169"/>
      <c r="C185" s="148">
        <v>24</v>
      </c>
      <c r="D185" s="150" t="str">
        <f>IF(C185&lt;&gt;"",TEXT(C185,"00")&amp;"/01/"&amp;'Configurações Básicas'!$E$5,"")</f>
        <v>24/01/2017</v>
      </c>
      <c r="E185" s="43" t="s">
        <v>1339</v>
      </c>
      <c r="F185" s="148">
        <v>19933</v>
      </c>
      <c r="G185" s="43" t="s">
        <v>1669</v>
      </c>
      <c r="H185" s="43" t="s">
        <v>1431</v>
      </c>
      <c r="I185" s="43"/>
      <c r="J185" s="44">
        <v>0</v>
      </c>
      <c r="K185" s="227">
        <v>7427.01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-71927.109999999913</v>
      </c>
      <c r="S185" s="113" t="str">
        <f t="shared" si="12"/>
        <v>Despesa</v>
      </c>
      <c r="T185" s="110" t="str">
        <f t="shared" si="13"/>
        <v/>
      </c>
      <c r="U185" s="110" t="str">
        <f t="shared" si="14"/>
        <v/>
      </c>
      <c r="V185" s="110" t="str">
        <f t="shared" si="15"/>
        <v>Despesa</v>
      </c>
      <c r="W185" s="114" t="str">
        <f>VLOOKUP(E185,'PC Receitas'!$O$4:$P$14,2,FALSE)</f>
        <v>Despesas_Operacionais</v>
      </c>
    </row>
    <row r="186" spans="1:23" ht="19.5" customHeight="1" thickTop="1" thickBot="1" x14ac:dyDescent="0.3">
      <c r="A186" s="169"/>
      <c r="C186" s="148">
        <v>19</v>
      </c>
      <c r="D186" s="150" t="str">
        <f>IF(C186&lt;&gt;"",TEXT(C186,"00")&amp;"/01/"&amp;'Configurações Básicas'!$E$5,"")</f>
        <v>19/01/2017</v>
      </c>
      <c r="E186" s="43" t="s">
        <v>1339</v>
      </c>
      <c r="F186" s="148">
        <v>2509</v>
      </c>
      <c r="G186" s="43" t="s">
        <v>1660</v>
      </c>
      <c r="H186" s="43" t="s">
        <v>1429</v>
      </c>
      <c r="I186" s="43"/>
      <c r="J186" s="44">
        <v>0</v>
      </c>
      <c r="K186" s="227">
        <v>9439.5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-81366.609999999913</v>
      </c>
      <c r="S186" s="113" t="str">
        <f t="shared" si="12"/>
        <v>Despesa</v>
      </c>
      <c r="T186" s="110" t="str">
        <f t="shared" si="13"/>
        <v/>
      </c>
      <c r="U186" s="110" t="str">
        <f t="shared" si="14"/>
        <v/>
      </c>
      <c r="V186" s="110" t="str">
        <f t="shared" si="15"/>
        <v>Despesa</v>
      </c>
      <c r="W186" s="114" t="str">
        <f>VLOOKUP(E186,'PC Receitas'!$O$4:$P$14,2,FALSE)</f>
        <v>Despesas_Operacionais</v>
      </c>
    </row>
    <row r="187" spans="1:23" ht="19.5" customHeight="1" thickTop="1" thickBot="1" x14ac:dyDescent="0.3">
      <c r="A187" s="169"/>
      <c r="C187" s="148">
        <v>24</v>
      </c>
      <c r="D187" s="150" t="str">
        <f>IF(C187&lt;&gt;"",TEXT(C187,"00")&amp;"/01/"&amp;'Configurações Básicas'!$E$5,"")</f>
        <v>24/01/2017</v>
      </c>
      <c r="E187" s="43" t="s">
        <v>1339</v>
      </c>
      <c r="F187" s="148">
        <v>5749</v>
      </c>
      <c r="G187" s="43" t="s">
        <v>1669</v>
      </c>
      <c r="H187" s="43" t="s">
        <v>1431</v>
      </c>
      <c r="I187" s="43"/>
      <c r="J187" s="44">
        <v>0</v>
      </c>
      <c r="K187" s="227">
        <v>740.61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-82107.219999999914</v>
      </c>
      <c r="S187" s="113" t="str">
        <f t="shared" si="12"/>
        <v>Despesa</v>
      </c>
      <c r="T187" s="110" t="str">
        <f t="shared" si="13"/>
        <v/>
      </c>
      <c r="U187" s="110" t="str">
        <f t="shared" si="14"/>
        <v/>
      </c>
      <c r="V187" s="110" t="str">
        <f t="shared" si="15"/>
        <v>Despesa</v>
      </c>
      <c r="W187" s="114" t="str">
        <f>VLOOKUP(E187,'PC Receitas'!$O$4:$P$14,2,FALSE)</f>
        <v>Despesas_Operacionais</v>
      </c>
    </row>
    <row r="188" spans="1:23" ht="19.5" customHeight="1" thickTop="1" thickBot="1" x14ac:dyDescent="0.3">
      <c r="A188" s="169"/>
      <c r="C188" s="148">
        <v>23</v>
      </c>
      <c r="D188" s="150" t="str">
        <f>IF(C188&lt;&gt;"",TEXT(C188,"00")&amp;"/01/"&amp;'Configurações Básicas'!$E$5,"")</f>
        <v>23/01/2017</v>
      </c>
      <c r="E188" s="43" t="s">
        <v>1339</v>
      </c>
      <c r="F188" s="148" t="s">
        <v>1747</v>
      </c>
      <c r="G188" s="43" t="s">
        <v>1479</v>
      </c>
      <c r="H188" s="43" t="s">
        <v>1429</v>
      </c>
      <c r="I188" s="43"/>
      <c r="J188" s="44">
        <v>0</v>
      </c>
      <c r="K188" s="227">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-82109.31999999992</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25</v>
      </c>
      <c r="D189" s="150" t="str">
        <f>IF(C189&lt;&gt;"",TEXT(C189,"00")&amp;"/01/"&amp;'Configurações Básicas'!$E$5,"")</f>
        <v>25/01/2017</v>
      </c>
      <c r="E189" s="43" t="s">
        <v>1339</v>
      </c>
      <c r="F189" s="148" t="s">
        <v>1748</v>
      </c>
      <c r="G189" s="43" t="s">
        <v>1479</v>
      </c>
      <c r="H189" s="43" t="s">
        <v>1429</v>
      </c>
      <c r="I189" s="43"/>
      <c r="J189" s="44">
        <v>0</v>
      </c>
      <c r="K189" s="227">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-82111.419999999925</v>
      </c>
      <c r="S189" s="113" t="str">
        <f t="shared" si="12"/>
        <v>Despesa</v>
      </c>
      <c r="T189" s="110" t="str">
        <f t="shared" si="13"/>
        <v/>
      </c>
      <c r="U189" s="110" t="str">
        <f t="shared" si="14"/>
        <v/>
      </c>
      <c r="V189" s="110" t="str">
        <f t="shared" si="15"/>
        <v>Despesa</v>
      </c>
      <c r="W189" s="114" t="str">
        <f>VLOOKUP(E189,'PC Receitas'!$O$4:$P$14,2,FALSE)</f>
        <v>Despesas_Operacionais</v>
      </c>
    </row>
    <row r="190" spans="1:23" ht="19.5" customHeight="1" thickTop="1" thickBot="1" x14ac:dyDescent="0.3">
      <c r="A190" s="169"/>
      <c r="C190" s="148">
        <v>25</v>
      </c>
      <c r="D190" s="150" t="str">
        <f>IF(C190&lt;&gt;"",TEXT(C190,"00")&amp;"/01/"&amp;'Configurações Básicas'!$E$5,"")</f>
        <v>25/01/2017</v>
      </c>
      <c r="E190" s="43" t="s">
        <v>1339</v>
      </c>
      <c r="F190" s="148" t="s">
        <v>1749</v>
      </c>
      <c r="G190" s="43" t="s">
        <v>1479</v>
      </c>
      <c r="H190" s="43" t="s">
        <v>1429</v>
      </c>
      <c r="I190" s="43"/>
      <c r="J190" s="44">
        <v>0</v>
      </c>
      <c r="K190" s="227">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-82113.519999999931</v>
      </c>
      <c r="S190" s="113" t="str">
        <f t="shared" si="12"/>
        <v>Despesa</v>
      </c>
      <c r="T190" s="110" t="str">
        <f t="shared" si="13"/>
        <v/>
      </c>
      <c r="U190" s="110" t="str">
        <f t="shared" si="14"/>
        <v/>
      </c>
      <c r="V190" s="110" t="str">
        <f t="shared" si="15"/>
        <v>Despesa</v>
      </c>
      <c r="W190" s="114" t="str">
        <f>VLOOKUP(E190,'PC Receitas'!$O$4:$P$14,2,FALSE)</f>
        <v>Despesas_Operacionais</v>
      </c>
    </row>
    <row r="191" spans="1:23" ht="19.5" customHeight="1" thickTop="1" thickBot="1" x14ac:dyDescent="0.3">
      <c r="A191" s="169"/>
      <c r="C191" s="148">
        <v>31</v>
      </c>
      <c r="D191" s="150" t="str">
        <f>IF(C191&lt;&gt;"",TEXT(C191,"00")&amp;"/01/"&amp;'Configurações Básicas'!$E$5,"")</f>
        <v>31/01/2017</v>
      </c>
      <c r="E191" s="43" t="s">
        <v>1339</v>
      </c>
      <c r="F191" s="148">
        <v>736</v>
      </c>
      <c r="G191" s="43" t="s">
        <v>1611</v>
      </c>
      <c r="H191" s="43" t="s">
        <v>1430</v>
      </c>
      <c r="I191" s="43"/>
      <c r="J191" s="44">
        <v>0</v>
      </c>
      <c r="K191" s="227">
        <v>1838.97</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-83952.489999999932</v>
      </c>
      <c r="S191" s="113" t="str">
        <f t="shared" si="12"/>
        <v>Despesa</v>
      </c>
      <c r="T191" s="110" t="str">
        <f t="shared" si="13"/>
        <v/>
      </c>
      <c r="U191" s="110" t="str">
        <f t="shared" si="14"/>
        <v/>
      </c>
      <c r="V191" s="110" t="str">
        <f t="shared" si="15"/>
        <v>Despesa</v>
      </c>
      <c r="W191" s="114" t="str">
        <f>VLOOKUP(E191,'PC Receitas'!$O$4:$P$14,2,FALSE)</f>
        <v>Despesas_Operacionais</v>
      </c>
    </row>
    <row r="192" spans="1:23" ht="19.5" customHeight="1" thickTop="1" thickBot="1" x14ac:dyDescent="0.3">
      <c r="A192" s="169"/>
      <c r="C192" s="148">
        <v>26</v>
      </c>
      <c r="D192" s="150" t="str">
        <f>IF(C192&lt;&gt;"",TEXT(C192,"00")&amp;"/01/"&amp;'Configurações Básicas'!$E$5,"")</f>
        <v>26/01/2017</v>
      </c>
      <c r="E192" s="43" t="s">
        <v>1339</v>
      </c>
      <c r="F192" s="148" t="s">
        <v>1750</v>
      </c>
      <c r="G192" s="43" t="s">
        <v>1479</v>
      </c>
      <c r="H192" s="43" t="s">
        <v>1429</v>
      </c>
      <c r="I192" s="43"/>
      <c r="J192" s="44">
        <v>0</v>
      </c>
      <c r="K192" s="227">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-83954.589999999938</v>
      </c>
      <c r="S192" s="113" t="str">
        <f t="shared" si="12"/>
        <v>Despesa</v>
      </c>
      <c r="T192" s="110" t="str">
        <f t="shared" si="13"/>
        <v/>
      </c>
      <c r="U192" s="110" t="str">
        <f t="shared" si="14"/>
        <v/>
      </c>
      <c r="V192" s="110" t="str">
        <f t="shared" si="15"/>
        <v>Despesa</v>
      </c>
      <c r="W192" s="114" t="str">
        <f>VLOOKUP(E192,'PC Receitas'!$O$4:$P$14,2,FALSE)</f>
        <v>Despesas_Operacionais</v>
      </c>
    </row>
    <row r="193" spans="1:23" ht="19.5" customHeight="1" thickTop="1" thickBot="1" x14ac:dyDescent="0.3">
      <c r="A193" s="169"/>
      <c r="C193" s="148">
        <v>27</v>
      </c>
      <c r="D193" s="150" t="str">
        <f>IF(C193&lt;&gt;"",TEXT(C193,"00")&amp;"/01/"&amp;'Configurações Básicas'!$E$5,"")</f>
        <v>27/01/2017</v>
      </c>
      <c r="E193" s="43" t="s">
        <v>1339</v>
      </c>
      <c r="F193" s="148">
        <v>554384</v>
      </c>
      <c r="G193" s="43" t="s">
        <v>1660</v>
      </c>
      <c r="H193" s="43" t="s">
        <v>1430</v>
      </c>
      <c r="I193" s="43"/>
      <c r="J193" s="44">
        <v>0</v>
      </c>
      <c r="K193" s="227">
        <v>20</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-83974.589999999938</v>
      </c>
      <c r="S193" s="113" t="str">
        <f t="shared" si="12"/>
        <v>Despesa</v>
      </c>
      <c r="T193" s="110" t="str">
        <f t="shared" si="13"/>
        <v/>
      </c>
      <c r="U193" s="110" t="str">
        <f t="shared" si="14"/>
        <v/>
      </c>
      <c r="V193" s="110" t="str">
        <f t="shared" si="15"/>
        <v>Despesa</v>
      </c>
      <c r="W193" s="114" t="str">
        <f>VLOOKUP(E193,'PC Receitas'!$O$4:$P$14,2,FALSE)</f>
        <v>Despesas_Operacionais</v>
      </c>
    </row>
    <row r="194" spans="1:23" ht="19.5" customHeight="1" thickTop="1" thickBot="1" x14ac:dyDescent="0.3">
      <c r="A194" s="169"/>
      <c r="C194" s="148">
        <v>27</v>
      </c>
      <c r="D194" s="150" t="str">
        <f>IF(C194&lt;&gt;"",TEXT(C194,"00")&amp;"/01/"&amp;'Configurações Básicas'!$E$5,"")</f>
        <v>27/01/2017</v>
      </c>
      <c r="E194" s="43" t="s">
        <v>1339</v>
      </c>
      <c r="F194" s="148" t="s">
        <v>1751</v>
      </c>
      <c r="G194" s="43" t="s">
        <v>1479</v>
      </c>
      <c r="H194" s="43" t="s">
        <v>1429</v>
      </c>
      <c r="I194" s="43"/>
      <c r="J194" s="44">
        <v>0</v>
      </c>
      <c r="K194" s="227">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-83976.689999999944</v>
      </c>
      <c r="S194" s="113" t="str">
        <f t="shared" si="12"/>
        <v>Despesa</v>
      </c>
      <c r="T194" s="110" t="str">
        <f t="shared" si="13"/>
        <v/>
      </c>
      <c r="U194" s="110" t="str">
        <f t="shared" si="14"/>
        <v/>
      </c>
      <c r="V194" s="110" t="str">
        <f t="shared" si="15"/>
        <v>Despesa</v>
      </c>
      <c r="W194" s="114" t="str">
        <f>VLOOKUP(E194,'PC Receitas'!$O$4:$P$14,2,FALSE)</f>
        <v>Despesas_Operacionais</v>
      </c>
    </row>
    <row r="195" spans="1:23" ht="19.5" customHeight="1" thickTop="1" thickBot="1" x14ac:dyDescent="0.3">
      <c r="A195" s="169"/>
      <c r="C195" s="148">
        <v>27</v>
      </c>
      <c r="D195" s="150" t="str">
        <f>IF(C195&lt;&gt;"",TEXT(C195,"00")&amp;"/01/"&amp;'Configurações Básicas'!$E$5,"")</f>
        <v>27/01/2017</v>
      </c>
      <c r="E195" s="43" t="s">
        <v>1339</v>
      </c>
      <c r="F195" s="148" t="s">
        <v>1752</v>
      </c>
      <c r="G195" s="43" t="s">
        <v>1479</v>
      </c>
      <c r="H195" s="43" t="s">
        <v>1429</v>
      </c>
      <c r="I195" s="43"/>
      <c r="J195" s="44">
        <v>0</v>
      </c>
      <c r="K195" s="227">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-83978.78999999995</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27</v>
      </c>
      <c r="D196" s="150" t="str">
        <f>IF(C196&lt;&gt;"",TEXT(C196,"00")&amp;"/01/"&amp;'Configurações Básicas'!$E$5,"")</f>
        <v>27/01/2017</v>
      </c>
      <c r="E196" s="43" t="s">
        <v>1339</v>
      </c>
      <c r="F196" s="148" t="s">
        <v>1753</v>
      </c>
      <c r="G196" s="43" t="s">
        <v>1479</v>
      </c>
      <c r="H196" s="43" t="s">
        <v>1429</v>
      </c>
      <c r="I196" s="43"/>
      <c r="J196" s="44">
        <v>0</v>
      </c>
      <c r="K196" s="227">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-83980.889999999956</v>
      </c>
      <c r="S196" s="113" t="str">
        <f t="shared" si="12"/>
        <v>Despesa</v>
      </c>
      <c r="T196" s="110" t="str">
        <f t="shared" si="13"/>
        <v/>
      </c>
      <c r="U196" s="110" t="str">
        <f t="shared" si="14"/>
        <v/>
      </c>
      <c r="V196" s="110" t="str">
        <f t="shared" si="15"/>
        <v>Despesa</v>
      </c>
      <c r="W196" s="114" t="str">
        <f>VLOOKUP(E196,'PC Receitas'!$O$4:$P$14,2,FALSE)</f>
        <v>Despesas_Operacionais</v>
      </c>
    </row>
    <row r="197" spans="1:23" ht="19.5" customHeight="1" thickTop="1" thickBot="1" x14ac:dyDescent="0.3">
      <c r="A197" s="169"/>
      <c r="C197" s="148">
        <v>27</v>
      </c>
      <c r="D197" s="150" t="str">
        <f>IF(C197&lt;&gt;"",TEXT(C197,"00")&amp;"/01/"&amp;'Configurações Básicas'!$E$5,"")</f>
        <v>27/01/2017</v>
      </c>
      <c r="E197" s="43" t="s">
        <v>1339</v>
      </c>
      <c r="F197" s="148" t="s">
        <v>1754</v>
      </c>
      <c r="G197" s="43" t="s">
        <v>1479</v>
      </c>
      <c r="H197" s="43" t="s">
        <v>1429</v>
      </c>
      <c r="I197" s="43"/>
      <c r="J197" s="44">
        <v>0</v>
      </c>
      <c r="K197" s="227">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-83982.989999999962</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27</v>
      </c>
      <c r="D198" s="150" t="str">
        <f>IF(C198&lt;&gt;"",TEXT(C198,"00")&amp;"/01/"&amp;'Configurações Básicas'!$E$5,"")</f>
        <v>27/01/2017</v>
      </c>
      <c r="E198" s="43" t="s">
        <v>1339</v>
      </c>
      <c r="F198" s="148">
        <v>14641</v>
      </c>
      <c r="G198" s="43" t="s">
        <v>1479</v>
      </c>
      <c r="H198" s="43" t="s">
        <v>1429</v>
      </c>
      <c r="I198" s="43"/>
      <c r="J198" s="44">
        <v>0</v>
      </c>
      <c r="K198" s="227">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-83985.089999999967</v>
      </c>
      <c r="S198" s="113" t="str">
        <f t="shared" si="12"/>
        <v>Despesa</v>
      </c>
      <c r="T198" s="110" t="str">
        <f t="shared" si="13"/>
        <v/>
      </c>
      <c r="U198" s="110" t="str">
        <f t="shared" si="14"/>
        <v/>
      </c>
      <c r="V198" s="110" t="str">
        <f t="shared" si="15"/>
        <v>Despesa</v>
      </c>
      <c r="W198" s="114" t="str">
        <f>VLOOKUP(E198,'PC Receitas'!$O$4:$P$14,2,FALSE)</f>
        <v>Despesas_Operacionais</v>
      </c>
    </row>
    <row r="199" spans="1:23" ht="19.5" customHeight="1" thickTop="1" thickBot="1" x14ac:dyDescent="0.3">
      <c r="A199" s="169"/>
      <c r="C199" s="148">
        <v>27</v>
      </c>
      <c r="D199" s="150" t="str">
        <f>IF(C199&lt;&gt;"",TEXT(C199,"00")&amp;"/01/"&amp;'Configurações Básicas'!$E$5,"")</f>
        <v>27/01/2017</v>
      </c>
      <c r="E199" s="43" t="s">
        <v>1339</v>
      </c>
      <c r="F199" s="148">
        <v>14644</v>
      </c>
      <c r="G199" s="43" t="s">
        <v>1479</v>
      </c>
      <c r="H199" s="43" t="s">
        <v>1429</v>
      </c>
      <c r="I199" s="43"/>
      <c r="J199" s="44">
        <v>0</v>
      </c>
      <c r="K199" s="227">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-83987.189999999973</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148">
        <v>10</v>
      </c>
      <c r="D200" s="150" t="str">
        <f>IF(C200&lt;&gt;"",TEXT(C200,"00")&amp;"/01/"&amp;'Configurações Básicas'!$E$5,"")</f>
        <v>10/01/2017</v>
      </c>
      <c r="E200" s="43" t="s">
        <v>1339</v>
      </c>
      <c r="F200" s="148" t="s">
        <v>1755</v>
      </c>
      <c r="G200" s="43" t="s">
        <v>1665</v>
      </c>
      <c r="H200" s="43" t="s">
        <v>1429</v>
      </c>
      <c r="I200" s="43"/>
      <c r="J200" s="44">
        <v>0</v>
      </c>
      <c r="K200" s="227">
        <v>1302</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-85289.189999999973</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148">
        <v>30</v>
      </c>
      <c r="D201" s="150" t="str">
        <f>IF(C201&lt;&gt;"",TEXT(C201,"00")&amp;"/01/"&amp;'Configurações Básicas'!$E$5,"")</f>
        <v>30/01/2017</v>
      </c>
      <c r="E201" s="43" t="s">
        <v>1339</v>
      </c>
      <c r="F201" s="148">
        <v>50969</v>
      </c>
      <c r="G201" s="43" t="s">
        <v>1660</v>
      </c>
      <c r="H201" s="43" t="s">
        <v>1430</v>
      </c>
      <c r="I201" s="43"/>
      <c r="J201" s="44">
        <v>0</v>
      </c>
      <c r="K201" s="227">
        <v>59.7</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-85348.88999999997</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148">
        <v>29</v>
      </c>
      <c r="D202" s="150" t="str">
        <f>IF(C202&lt;&gt;"",TEXT(C202,"00")&amp;"/01/"&amp;'Configurações Básicas'!$E$5,"")</f>
        <v>29/01/2017</v>
      </c>
      <c r="E202" s="43" t="s">
        <v>1339</v>
      </c>
      <c r="F202" s="148" t="s">
        <v>1756</v>
      </c>
      <c r="G202" s="43" t="s">
        <v>1479</v>
      </c>
      <c r="H202" s="43" t="s">
        <v>1429</v>
      </c>
      <c r="I202" s="43"/>
      <c r="J202" s="44">
        <v>0</v>
      </c>
      <c r="K202" s="227">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-85350.989999999976</v>
      </c>
      <c r="S202" s="113" t="str">
        <f t="shared" si="12"/>
        <v>Despesa</v>
      </c>
      <c r="T202" s="110" t="str">
        <f t="shared" si="13"/>
        <v/>
      </c>
      <c r="U202" s="110" t="str">
        <f t="shared" si="14"/>
        <v/>
      </c>
      <c r="V202" s="110" t="str">
        <f t="shared" si="15"/>
        <v>Despesa</v>
      </c>
      <c r="W202" s="114" t="str">
        <f>VLOOKUP(E202,'PC Receitas'!$O$4:$P$14,2,FALSE)</f>
        <v>Despesas_Operacionais</v>
      </c>
    </row>
    <row r="203" spans="1:23" ht="19.5" customHeight="1" thickTop="1" thickBot="1" x14ac:dyDescent="0.3">
      <c r="A203" s="169"/>
      <c r="C203" s="148">
        <v>29</v>
      </c>
      <c r="D203" s="150" t="str">
        <f>IF(C203&lt;&gt;"",TEXT(C203,"00")&amp;"/01/"&amp;'Configurações Básicas'!$E$5,"")</f>
        <v>29/01/2017</v>
      </c>
      <c r="E203" s="43" t="s">
        <v>1339</v>
      </c>
      <c r="F203" s="148">
        <v>14499</v>
      </c>
      <c r="G203" s="43" t="s">
        <v>1479</v>
      </c>
      <c r="H203" s="43" t="s">
        <v>1429</v>
      </c>
      <c r="I203" s="43"/>
      <c r="J203" s="44">
        <v>0</v>
      </c>
      <c r="K203" s="227">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-85353.089999999982</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30</v>
      </c>
      <c r="D204" s="150" t="str">
        <f>IF(C204&lt;&gt;"",TEXT(C204,"00")&amp;"/01/"&amp;'Configurações Básicas'!$E$5,"")</f>
        <v>30/01/2017</v>
      </c>
      <c r="E204" s="43" t="s">
        <v>1339</v>
      </c>
      <c r="F204" s="148">
        <v>14663</v>
      </c>
      <c r="G204" s="43" t="s">
        <v>1479</v>
      </c>
      <c r="H204" s="43" t="s">
        <v>1429</v>
      </c>
      <c r="I204" s="43"/>
      <c r="J204" s="44">
        <v>0</v>
      </c>
      <c r="K204" s="227">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-85355.189999999988</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30</v>
      </c>
      <c r="D205" s="150" t="str">
        <f>IF(C205&lt;&gt;"",TEXT(C205,"00")&amp;"/01/"&amp;'Configurações Básicas'!$E$5,"")</f>
        <v>30/01/2017</v>
      </c>
      <c r="E205" s="43" t="s">
        <v>1339</v>
      </c>
      <c r="F205" s="148">
        <v>14653</v>
      </c>
      <c r="G205" s="43" t="s">
        <v>1479</v>
      </c>
      <c r="H205" s="43" t="s">
        <v>1429</v>
      </c>
      <c r="I205" s="43"/>
      <c r="J205" s="44">
        <v>0</v>
      </c>
      <c r="K205" s="227">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-85357.29</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148">
        <v>30</v>
      </c>
      <c r="D206" s="150" t="str">
        <f>IF(C206&lt;&gt;"",TEXT(C206,"00")&amp;"/01/"&amp;'Configurações Básicas'!$E$5,"")</f>
        <v>30/01/2017</v>
      </c>
      <c r="E206" s="43" t="s">
        <v>1339</v>
      </c>
      <c r="F206" s="148">
        <v>14654</v>
      </c>
      <c r="G206" s="43" t="s">
        <v>1479</v>
      </c>
      <c r="H206" s="43" t="s">
        <v>1429</v>
      </c>
      <c r="I206" s="43"/>
      <c r="J206" s="44">
        <v>0</v>
      </c>
      <c r="K206" s="227">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-85359.39</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148">
        <v>28</v>
      </c>
      <c r="D207" s="150" t="str">
        <f>IF(C207&lt;&gt;"",TEXT(C207,"00")&amp;"/01/"&amp;'Configurações Básicas'!$E$5,"")</f>
        <v>28/01/2017</v>
      </c>
      <c r="E207" s="43" t="s">
        <v>1339</v>
      </c>
      <c r="F207" s="148">
        <v>14723</v>
      </c>
      <c r="G207" s="43" t="s">
        <v>1479</v>
      </c>
      <c r="H207" s="43" t="s">
        <v>1429</v>
      </c>
      <c r="I207" s="43"/>
      <c r="J207" s="44">
        <v>0</v>
      </c>
      <c r="K207" s="227">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-85361.49</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148">
        <v>29</v>
      </c>
      <c r="D208" s="150" t="str">
        <f>IF(C208&lt;&gt;"",TEXT(C208,"00")&amp;"/01/"&amp;'Configurações Básicas'!$E$5,"")</f>
        <v>29/01/2017</v>
      </c>
      <c r="E208" s="43" t="s">
        <v>1339</v>
      </c>
      <c r="F208" s="148" t="s">
        <v>1757</v>
      </c>
      <c r="G208" s="43" t="s">
        <v>1683</v>
      </c>
      <c r="H208" s="43" t="s">
        <v>1431</v>
      </c>
      <c r="I208" s="43"/>
      <c r="J208" s="44">
        <v>0</v>
      </c>
      <c r="K208" s="227">
        <v>1487.27</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-86848.760000000009</v>
      </c>
      <c r="S208" s="113" t="str">
        <f t="shared" si="12"/>
        <v>Despesa</v>
      </c>
      <c r="T208" s="110" t="str">
        <f t="shared" si="13"/>
        <v/>
      </c>
      <c r="U208" s="110" t="str">
        <f t="shared" si="14"/>
        <v/>
      </c>
      <c r="V208" s="110" t="str">
        <f t="shared" si="15"/>
        <v>Despesa</v>
      </c>
      <c r="W208" s="114" t="str">
        <f>VLOOKUP(E208,'PC Receitas'!$O$4:$P$14,2,FALSE)</f>
        <v>Despesas_Operacionais</v>
      </c>
    </row>
    <row r="209" spans="1:23" ht="19.5" customHeight="1" thickTop="1" thickBot="1" x14ac:dyDescent="0.3">
      <c r="A209" s="169"/>
      <c r="C209" s="148">
        <v>24</v>
      </c>
      <c r="D209" s="150" t="str">
        <f>IF(C209&lt;&gt;"",TEXT(C209,"00")&amp;"/01/"&amp;'Configurações Básicas'!$E$5,"")</f>
        <v>24/01/2017</v>
      </c>
      <c r="E209" s="43" t="s">
        <v>1339</v>
      </c>
      <c r="F209" s="148">
        <v>5748</v>
      </c>
      <c r="G209" s="43" t="s">
        <v>1669</v>
      </c>
      <c r="H209" s="43" t="s">
        <v>1431</v>
      </c>
      <c r="I209" s="43"/>
      <c r="J209" s="44">
        <v>0</v>
      </c>
      <c r="K209" s="227">
        <v>5886.19</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-92734.950000000012</v>
      </c>
      <c r="S209" s="113" t="str">
        <f t="shared" si="12"/>
        <v>Despesa</v>
      </c>
      <c r="T209" s="110" t="str">
        <f t="shared" si="13"/>
        <v/>
      </c>
      <c r="U209" s="110" t="str">
        <f t="shared" si="14"/>
        <v/>
      </c>
      <c r="V209" s="110" t="str">
        <f t="shared" si="15"/>
        <v>Despesa</v>
      </c>
      <c r="W209" s="114" t="str">
        <f>VLOOKUP(E209,'PC Receitas'!$O$4:$P$14,2,FALSE)</f>
        <v>Despesas_Operacionais</v>
      </c>
    </row>
    <row r="210" spans="1:23" ht="19.5" customHeight="1" thickTop="1" thickBot="1" x14ac:dyDescent="0.3">
      <c r="A210" s="169"/>
      <c r="C210" s="148">
        <v>31</v>
      </c>
      <c r="D210" s="150" t="str">
        <f>IF(C210&lt;&gt;"",TEXT(C210,"00")&amp;"/01/"&amp;'Configurações Básicas'!$E$5,"")</f>
        <v>31/01/2017</v>
      </c>
      <c r="E210" s="43" t="s">
        <v>1339</v>
      </c>
      <c r="F210" s="148">
        <v>14729</v>
      </c>
      <c r="G210" s="43" t="s">
        <v>1479</v>
      </c>
      <c r="H210" s="43" t="s">
        <v>1429</v>
      </c>
      <c r="I210" s="43"/>
      <c r="J210" s="44">
        <v>0</v>
      </c>
      <c r="K210" s="227">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-92737.050000000017</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148">
        <v>31</v>
      </c>
      <c r="D211" s="150" t="str">
        <f>IF(C211&lt;&gt;"",TEXT(C211,"00")&amp;"/01/"&amp;'Configurações Básicas'!$E$5,"")</f>
        <v>31/01/2017</v>
      </c>
      <c r="E211" s="43" t="s">
        <v>1339</v>
      </c>
      <c r="F211" s="148" t="s">
        <v>1758</v>
      </c>
      <c r="G211" s="43" t="s">
        <v>1479</v>
      </c>
      <c r="H211" s="43" t="s">
        <v>1429</v>
      </c>
      <c r="I211" s="43"/>
      <c r="J211" s="44">
        <v>0</v>
      </c>
      <c r="K211" s="227">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-92739.150000000023</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148">
        <v>30</v>
      </c>
      <c r="D212" s="150" t="str">
        <f>IF(C212&lt;&gt;"",TEXT(C212,"00")&amp;"/01/"&amp;'Configurações Básicas'!$E$5,"")</f>
        <v>30/01/2017</v>
      </c>
      <c r="E212" s="43" t="s">
        <v>1339</v>
      </c>
      <c r="F212" s="148" t="s">
        <v>1759</v>
      </c>
      <c r="G212" s="43" t="s">
        <v>1479</v>
      </c>
      <c r="H212" s="43" t="s">
        <v>1429</v>
      </c>
      <c r="I212" s="43"/>
      <c r="J212" s="44">
        <v>0</v>
      </c>
      <c r="K212" s="227">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-92741.250000000029</v>
      </c>
      <c r="S212" s="113" t="str">
        <f t="shared" si="12"/>
        <v>Despesa</v>
      </c>
      <c r="T212" s="110" t="str">
        <f t="shared" si="13"/>
        <v/>
      </c>
      <c r="U212" s="110" t="str">
        <f t="shared" si="14"/>
        <v/>
      </c>
      <c r="V212" s="110" t="str">
        <f t="shared" si="15"/>
        <v>Despesa</v>
      </c>
      <c r="W212" s="114" t="str">
        <f>VLOOKUP(E212,'PC Receitas'!$O$4:$P$14,2,FALSE)</f>
        <v>Despesas_Operacionais</v>
      </c>
    </row>
    <row r="213" spans="1:23" ht="19.5" customHeight="1" thickTop="1" thickBot="1" x14ac:dyDescent="0.3">
      <c r="A213" s="169"/>
      <c r="C213" s="148">
        <v>31</v>
      </c>
      <c r="D213" s="150" t="str">
        <f>IF(C213&lt;&gt;"",TEXT(C213,"00")&amp;"/01/"&amp;'Configurações Básicas'!$E$5,"")</f>
        <v>31/01/2017</v>
      </c>
      <c r="E213" s="43" t="s">
        <v>1339</v>
      </c>
      <c r="F213" s="148" t="s">
        <v>1760</v>
      </c>
      <c r="G213" s="43" t="s">
        <v>1479</v>
      </c>
      <c r="H213" s="43" t="s">
        <v>1429</v>
      </c>
      <c r="I213" s="43"/>
      <c r="J213" s="44">
        <v>0</v>
      </c>
      <c r="K213" s="227">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-92743.350000000035</v>
      </c>
      <c r="S213" s="113" t="str">
        <f t="shared" si="12"/>
        <v>Despesa</v>
      </c>
      <c r="T213" s="110" t="str">
        <f t="shared" si="13"/>
        <v/>
      </c>
      <c r="U213" s="110" t="str">
        <f t="shared" si="14"/>
        <v/>
      </c>
      <c r="V213" s="110" t="str">
        <f t="shared" si="15"/>
        <v>Despesa</v>
      </c>
      <c r="W213" s="114" t="str">
        <f>VLOOKUP(E213,'PC Receitas'!$O$4:$P$14,2,FALSE)</f>
        <v>Despesas_Operacionais</v>
      </c>
    </row>
    <row r="214" spans="1:23" ht="19.5" customHeight="1" thickTop="1" thickBot="1" x14ac:dyDescent="0.3">
      <c r="A214" s="169"/>
      <c r="C214" s="148">
        <v>30</v>
      </c>
      <c r="D214" s="150" t="str">
        <f>IF(C214&lt;&gt;"",TEXT(C214,"00")&amp;"/01/"&amp;'Configurações Básicas'!$E$5,"")</f>
        <v>30/01/2017</v>
      </c>
      <c r="E214" s="43" t="s">
        <v>1339</v>
      </c>
      <c r="F214" s="148" t="s">
        <v>1761</v>
      </c>
      <c r="G214" s="43" t="s">
        <v>1479</v>
      </c>
      <c r="H214" s="43" t="s">
        <v>1429</v>
      </c>
      <c r="I214" s="43"/>
      <c r="J214" s="44">
        <v>0</v>
      </c>
      <c r="K214" s="227">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-92745.450000000041</v>
      </c>
      <c r="S214" s="113" t="str">
        <f t="shared" si="12"/>
        <v>Despesa</v>
      </c>
      <c r="T214" s="110" t="str">
        <f t="shared" si="13"/>
        <v/>
      </c>
      <c r="U214" s="110" t="str">
        <f t="shared" si="14"/>
        <v/>
      </c>
      <c r="V214" s="110" t="str">
        <f t="shared" si="15"/>
        <v>Despesa</v>
      </c>
      <c r="W214" s="114" t="str">
        <f>VLOOKUP(E214,'PC Receitas'!$O$4:$P$14,2,FALSE)</f>
        <v>Despesas_Operacionais</v>
      </c>
    </row>
    <row r="215" spans="1:23" ht="19.5" customHeight="1" thickTop="1" thickBot="1" x14ac:dyDescent="0.3">
      <c r="A215" s="169"/>
      <c r="C215" s="148">
        <v>31</v>
      </c>
      <c r="D215" s="150" t="str">
        <f>IF(C215&lt;&gt;"",TEXT(C215,"00")&amp;"/01/"&amp;'Configurações Básicas'!$E$5,"")</f>
        <v>31/01/2017</v>
      </c>
      <c r="E215" s="43" t="s">
        <v>1339</v>
      </c>
      <c r="F215" s="148" t="s">
        <v>1762</v>
      </c>
      <c r="G215" s="43" t="s">
        <v>1479</v>
      </c>
      <c r="H215" s="43" t="s">
        <v>1429</v>
      </c>
      <c r="I215" s="43"/>
      <c r="J215" s="44">
        <v>0</v>
      </c>
      <c r="K215" s="227">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-92747.550000000047</v>
      </c>
      <c r="S215" s="113" t="str">
        <f t="shared" si="12"/>
        <v>Despesa</v>
      </c>
      <c r="T215" s="110" t="str">
        <f t="shared" si="13"/>
        <v/>
      </c>
      <c r="U215" s="110" t="str">
        <f t="shared" si="14"/>
        <v/>
      </c>
      <c r="V215" s="110" t="str">
        <f t="shared" si="15"/>
        <v>Despesa</v>
      </c>
      <c r="W215" s="114" t="str">
        <f>VLOOKUP(E215,'PC Receitas'!$O$4:$P$14,2,FALSE)</f>
        <v>Despesas_Operacionais</v>
      </c>
    </row>
    <row r="216" spans="1:23" ht="19.5" customHeight="1" thickTop="1" thickBot="1" x14ac:dyDescent="0.3">
      <c r="A216" s="169"/>
      <c r="C216" s="148">
        <v>31</v>
      </c>
      <c r="D216" s="150" t="str">
        <f>IF(C216&lt;&gt;"",TEXT(C216,"00")&amp;"/01/"&amp;'Configurações Básicas'!$E$5,"")</f>
        <v>31/01/2017</v>
      </c>
      <c r="E216" s="43" t="s">
        <v>1339</v>
      </c>
      <c r="F216" s="148">
        <v>14669</v>
      </c>
      <c r="G216" s="43" t="s">
        <v>1479</v>
      </c>
      <c r="H216" s="43" t="s">
        <v>1429</v>
      </c>
      <c r="I216" s="43"/>
      <c r="J216" s="44">
        <v>0</v>
      </c>
      <c r="K216" s="227">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-92749.650000000052</v>
      </c>
      <c r="S216" s="113" t="str">
        <f t="shared" si="12"/>
        <v>Despesa</v>
      </c>
      <c r="T216" s="110" t="str">
        <f t="shared" si="13"/>
        <v/>
      </c>
      <c r="U216" s="110" t="str">
        <f t="shared" si="14"/>
        <v/>
      </c>
      <c r="V216" s="110" t="str">
        <f t="shared" si="15"/>
        <v>Despesa</v>
      </c>
      <c r="W216" s="114" t="str">
        <f>VLOOKUP(E216,'PC Receitas'!$O$4:$P$14,2,FALSE)</f>
        <v>Despesas_Operacionais</v>
      </c>
    </row>
    <row r="217" spans="1:23" ht="19.5" customHeight="1" thickTop="1" thickBot="1" x14ac:dyDescent="0.3">
      <c r="A217" s="169"/>
      <c r="C217" s="148">
        <v>31</v>
      </c>
      <c r="D217" s="150" t="str">
        <f>IF(C217&lt;&gt;"",TEXT(C217,"00")&amp;"/01/"&amp;'Configurações Básicas'!$E$5,"")</f>
        <v>31/01/2017</v>
      </c>
      <c r="E217" s="43" t="s">
        <v>1339</v>
      </c>
      <c r="F217" s="148">
        <v>146585960</v>
      </c>
      <c r="G217" s="43" t="s">
        <v>1479</v>
      </c>
      <c r="H217" s="43" t="s">
        <v>1429</v>
      </c>
      <c r="I217" s="43"/>
      <c r="J217" s="44">
        <v>0</v>
      </c>
      <c r="K217" s="227">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-92751.750000000058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148">
        <v>31</v>
      </c>
      <c r="D218" s="150" t="str">
        <f>IF(C218&lt;&gt;"",TEXT(C218,"00")&amp;"/01/"&amp;'Configurações Básicas'!$E$5,"")</f>
        <v>31/01/2017</v>
      </c>
      <c r="E218" s="43" t="s">
        <v>1339</v>
      </c>
      <c r="F218" s="148" t="s">
        <v>1763</v>
      </c>
      <c r="G218" s="43" t="s">
        <v>1479</v>
      </c>
      <c r="H218" s="43" t="s">
        <v>1429</v>
      </c>
      <c r="I218" s="43"/>
      <c r="J218" s="44">
        <v>0</v>
      </c>
      <c r="K218" s="227">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-92753.850000000064</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148"/>
      <c r="D219" s="150" t="str">
        <f>IF(C219&lt;&gt;"",TEXT(C219,"00")&amp;"/01/"&amp;'Configurações Básicas'!$E$5,"")</f>
        <v/>
      </c>
      <c r="E219" s="43"/>
      <c r="F219" s="148"/>
      <c r="G219" s="43"/>
      <c r="H219" s="43"/>
      <c r="I219" s="43"/>
      <c r="J219" s="44">
        <v>0</v>
      </c>
      <c r="K219" s="227">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7">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7">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7">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7">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7">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7">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7">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7">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7">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7">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7">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7">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7">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7">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7">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7">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7">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7">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7">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7">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7">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7">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7">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7">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-92753.850000000064</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7">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-92753.850000000064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7">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-92753.850000000064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7">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-92753.850000000064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7">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-92753.850000000064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7">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-92753.850000000064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7">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-92753.850000000064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7">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-92753.850000000064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7">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-92753.850000000064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7">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-92753.850000000064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7">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-92753.850000000064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7">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-92753.850000000064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7">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-92753.850000000064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7">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-92753.850000000064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7">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-92753.850000000064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7">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-92753.850000000064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7">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-92753.850000000064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7">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-92753.850000000064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7">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-92753.850000000064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7">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-92753.850000000064</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7">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7">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7">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7">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7">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7">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7">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7">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7">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7">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7">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7">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7">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7">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7">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7">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7">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7">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7">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7">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7">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7">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7">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7">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7">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7">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7">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7">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7">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7">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7">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7">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7">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7">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7">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7">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7">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7">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7">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7">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7">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7">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7">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7">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7">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-92753.850000000064</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7">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-92753.850000000064</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7">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-92753.850000000064</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7">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-92753.850000000064</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7">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-92753.850000000064</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7">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-92753.850000000064</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7">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-92753.850000000064</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7">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-92753.850000000064</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7">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-92753.850000000064</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7">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-92753.850000000064</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7">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-92753.850000000064</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7">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-92753.850000000064</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7">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-92753.850000000064</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7">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-92753.850000000064</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7">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-92753.850000000064</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7">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-92753.850000000064</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7">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-92753.850000000064</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7">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-92753.850000000064</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7">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-92753.850000000064</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7">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-92753.850000000064</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7">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7">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7">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7">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7">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7">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7">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7">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7">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7">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7">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7">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7">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7">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7">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7">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7">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7">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7">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7">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7">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7">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7">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7">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7">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7">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7">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7">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7">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7">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7">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7">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7">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7">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7">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7">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7">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7">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7">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7">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7">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7">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7">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7">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7">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-92753.850000000064</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7">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-92753.850000000064</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7">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-92753.850000000064</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7">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-92753.850000000064</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7">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-92753.850000000064</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7">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-92753.850000000064</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7">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-92753.850000000064</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7">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-92753.850000000064</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7">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-92753.850000000064</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7">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-92753.850000000064</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7">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-92753.850000000064</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7">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-92753.850000000064</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7">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-92753.850000000064</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7">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-92753.850000000064</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7">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-92753.850000000064</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7">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-92753.850000000064</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7">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-92753.850000000064</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7">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-92753.850000000064</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7">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-92753.850000000064</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7">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-92753.850000000064</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7">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7">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7">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7">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7">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7"/>
      <c r="L396" s="45"/>
      <c r="M396" s="45"/>
      <c r="N396" s="41">
        <f>N395+IF(AND(L396="Pago",OR(E396='PC Receitas'!$O$4,E396='PC Receitas'!$O$5,E396='PC Receitas'!$O$6)),K396,IF(AND(L396="Pago",OR(E396='PC Receitas'!$O$7,E396='PC Receitas'!$O$8,E396='PC Receitas'!$O$9,E396='PC Receitas'!$O$10,E396='PC Receitas'!$O$11,E396='PC Receitas'!$O$12,E396='PC Receitas'!$O$13,E396='PC Receitas'!$O$14)),-K396,0))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7"/>
      <c r="L397" s="45"/>
      <c r="M397" s="45"/>
      <c r="N397" s="41">
        <f>N396+IF(AND(L397="Pago",OR(E397='PC Receitas'!$O$4,E397='PC Receitas'!$O$5,E397='PC Receitas'!$O$6)),K397,IF(AND(L397="Pago",OR(E397='PC Receitas'!$O$7,E397='PC Receitas'!$O$8,E397='PC Receitas'!$O$9,E397='PC Receitas'!$O$10,E397='PC Receitas'!$O$11,E397='PC Receitas'!$O$12,E397='PC Receitas'!$O$13,E397='PC Receitas'!$O$14)),-K397,0))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7"/>
      <c r="L398" s="45"/>
      <c r="M398" s="45"/>
      <c r="N398" s="41">
        <f>N397+IF(AND(L398="Pago",OR(E398='PC Receitas'!$O$4,E398='PC Receitas'!$O$5,E398='PC Receitas'!$O$6)),K398,IF(AND(L398="Pago",OR(E398='PC Receitas'!$O$7,E398='PC Receitas'!$O$8,E398='PC Receitas'!$O$9,E398='PC Receitas'!$O$10,E398='PC Receitas'!$O$11,E398='PC Receitas'!$O$12,E398='PC Receitas'!$O$13,E398='PC Receitas'!$O$14)),-K398,0))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7"/>
      <c r="L399" s="45"/>
      <c r="M399" s="45"/>
      <c r="N399" s="41">
        <f>N398+IF(AND(L399="Pago",OR(E399='PC Receitas'!$O$4,E399='PC Receitas'!$O$5,E399='PC Receitas'!$O$6)),K399,IF(AND(L399="Pago",OR(E399='PC Receitas'!$O$7,E399='PC Receitas'!$O$8,E399='PC Receitas'!$O$9,E399='PC Receitas'!$O$10,E399='PC Receitas'!$O$11,E399='PC Receitas'!$O$12,E399='PC Receitas'!$O$13,E399='PC Receitas'!$O$14)),-K399,0))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7"/>
      <c r="L400" s="45"/>
      <c r="M400" s="45"/>
      <c r="N400" s="41">
        <f>N399+IF(AND(L400="Pago",OR(E400='PC Receitas'!$O$4,E400='PC Receitas'!$O$5,E400='PC Receitas'!$O$6)),K400,IF(AND(L400="Pago",OR(E400='PC Receitas'!$O$7,E400='PC Receitas'!$O$8,E400='PC Receitas'!$O$9,E400='PC Receitas'!$O$10,E400='PC Receitas'!$O$11,E400='PC Receitas'!$O$12,E400='PC Receitas'!$O$13,E400='PC Receitas'!$O$14)),-K400,0))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7"/>
      <c r="L401" s="45"/>
      <c r="M401" s="45"/>
      <c r="N401" s="41">
        <f>N400+IF(AND(L401="Pago",OR(E401='PC Receitas'!$O$4,E401='PC Receitas'!$O$5,E401='PC Receitas'!$O$6)),K401,IF(AND(L401="Pago",OR(E401='PC Receitas'!$O$7,E401='PC Receitas'!$O$8,E401='PC Receitas'!$O$9,E401='PC Receitas'!$O$10,E401='PC Receitas'!$O$11,E401='PC Receitas'!$O$12,E401='PC Receitas'!$O$13,E401='PC Receitas'!$O$14)),-K401,0))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7"/>
      <c r="L402" s="45"/>
      <c r="M402" s="45"/>
      <c r="N402" s="41">
        <f>N401+IF(AND(L402="Pago",OR(E402='PC Receitas'!$O$4,E402='PC Receitas'!$O$5,E402='PC Receitas'!$O$6)),K402,IF(AND(L402="Pago",OR(E402='PC Receitas'!$O$7,E402='PC Receitas'!$O$8,E402='PC Receitas'!$O$9,E402='PC Receitas'!$O$10,E402='PC Receitas'!$O$11,E402='PC Receitas'!$O$12,E402='PC Receitas'!$O$13,E402='PC Receitas'!$O$14)),-K402,0))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7"/>
      <c r="L403" s="45"/>
      <c r="M403" s="45"/>
      <c r="N403" s="41">
        <f>N402+IF(AND(L403="Pago",OR(E403='PC Receitas'!$O$4,E403='PC Receitas'!$O$5,E403='PC Receitas'!$O$6)),K403,IF(AND(L403="Pago",OR(E403='PC Receitas'!$O$7,E403='PC Receitas'!$O$8,E403='PC Receitas'!$O$9,E403='PC Receitas'!$O$10,E403='PC Receitas'!$O$11,E403='PC Receitas'!$O$12,E403='PC Receitas'!$O$13,E403='PC Receitas'!$O$14)),-K403,0))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7"/>
      <c r="L404" s="45"/>
      <c r="M404" s="45"/>
      <c r="N404" s="41">
        <f>N403+IF(AND(L404="Pago",OR(E404='PC Receitas'!$O$4,E404='PC Receitas'!$O$5,E404='PC Receitas'!$O$6)),K404,IF(AND(L404="Pago",OR(E404='PC Receitas'!$O$7,E404='PC Receitas'!$O$8,E404='PC Receitas'!$O$9,E404='PC Receitas'!$O$10,E404='PC Receitas'!$O$11,E404='PC Receitas'!$O$12,E404='PC Receitas'!$O$13,E404='PC Receitas'!$O$14)),-K404,0))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7"/>
      <c r="L405" s="45"/>
      <c r="M405" s="45"/>
      <c r="N405" s="41">
        <f>N404+IF(AND(L405="Pago",OR(E405='PC Receitas'!$O$4,E405='PC Receitas'!$O$5,E405='PC Receitas'!$O$6)),K405,IF(AND(L405="Pago",OR(E405='PC Receitas'!$O$7,E405='PC Receitas'!$O$8,E405='PC Receitas'!$O$9,E405='PC Receitas'!$O$10,E405='PC Receitas'!$O$11,E405='PC Receitas'!$O$12,E405='PC Receitas'!$O$13,E405='PC Receitas'!$O$14)),-K405,0))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7"/>
      <c r="L406" s="45"/>
      <c r="M406" s="45"/>
      <c r="N406" s="41">
        <f>N405+IF(AND(L406="Pago",OR(E406='PC Receitas'!$O$4,E406='PC Receitas'!$O$5,E406='PC Receitas'!$O$6)),K406,IF(AND(L406="Pago",OR(E406='PC Receitas'!$O$7,E406='PC Receitas'!$O$8,E406='PC Receitas'!$O$9,E406='PC Receitas'!$O$10,E406='PC Receitas'!$O$11,E406='PC Receitas'!$O$12,E406='PC Receitas'!$O$13,E406='PC Receitas'!$O$14)),-K406,0))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7"/>
      <c r="L407" s="45"/>
      <c r="M407" s="45"/>
      <c r="N407" s="41">
        <f>N406+IF(AND(L407="Pago",OR(E407='PC Receitas'!$O$4,E407='PC Receitas'!$O$5,E407='PC Receitas'!$O$6)),K407,IF(AND(L407="Pago",OR(E407='PC Receitas'!$O$7,E407='PC Receitas'!$O$8,E407='PC Receitas'!$O$9,E407='PC Receitas'!$O$10,E407='PC Receitas'!$O$11,E407='PC Receitas'!$O$12,E407='PC Receitas'!$O$13,E407='PC Receitas'!$O$14)),-K407,0))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7"/>
      <c r="L408" s="45"/>
      <c r="M408" s="45"/>
      <c r="N408" s="41">
        <f>N407+IF(AND(L408="Pago",OR(E408='PC Receitas'!$O$4,E408='PC Receitas'!$O$5,E408='PC Receitas'!$O$6)),K408,IF(AND(L408="Pago",OR(E408='PC Receitas'!$O$7,E408='PC Receitas'!$O$8,E408='PC Receitas'!$O$9,E408='PC Receitas'!$O$10,E408='PC Receitas'!$O$11,E408='PC Receitas'!$O$12,E408='PC Receitas'!$O$13,E408='PC Receitas'!$O$14)),-K408,0))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7"/>
      <c r="L409" s="45"/>
      <c r="M409" s="45"/>
      <c r="N409" s="41">
        <f>N408+IF(AND(L409="Pago",OR(E409='PC Receitas'!$O$4,E409='PC Receitas'!$O$5,E409='PC Receitas'!$O$6)),K409,IF(AND(L409="Pago",OR(E409='PC Receitas'!$O$7,E409='PC Receitas'!$O$8,E409='PC Receitas'!$O$9,E409='PC Receitas'!$O$10,E409='PC Receitas'!$O$11,E409='PC Receitas'!$O$12,E409='PC Receitas'!$O$13,E409='PC Receitas'!$O$14)),-K409,0))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7"/>
      <c r="L410" s="45"/>
      <c r="M410" s="45"/>
      <c r="N410" s="41">
        <f>N409+IF(AND(L410="Pago",OR(E410='PC Receitas'!$O$4,E410='PC Receitas'!$O$5,E410='PC Receitas'!$O$6)),K410,IF(AND(L410="Pago",OR(E410='PC Receitas'!$O$7,E410='PC Receitas'!$O$8,E410='PC Receitas'!$O$9,E410='PC Receitas'!$O$10,E410='PC Receitas'!$O$11,E410='PC Receitas'!$O$12,E410='PC Receitas'!$O$13,E410='PC Receitas'!$O$14)),-K410,0))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7"/>
      <c r="L411" s="45"/>
      <c r="M411" s="45"/>
      <c r="N411" s="41">
        <f>N410+IF(AND(L411="Pago",OR(E411='PC Receitas'!$O$4,E411='PC Receitas'!$O$5,E411='PC Receitas'!$O$6)),K411,IF(AND(L411="Pago",OR(E411='PC Receitas'!$O$7,E411='PC Receitas'!$O$8,E411='PC Receitas'!$O$9,E411='PC Receitas'!$O$10,E411='PC Receitas'!$O$11,E411='PC Receitas'!$O$12,E411='PC Receitas'!$O$13,E411='PC Receitas'!$O$14)),-K411,0))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7"/>
      <c r="L412" s="45"/>
      <c r="M412" s="45"/>
      <c r="N412" s="41">
        <f>N411+IF(AND(L412="Pago",OR(E412='PC Receitas'!$O$4,E412='PC Receitas'!$O$5,E412='PC Receitas'!$O$6)),K412,IF(AND(L412="Pago",OR(E412='PC Receitas'!$O$7,E412='PC Receitas'!$O$8,E412='PC Receitas'!$O$9,E412='PC Receitas'!$O$10,E412='PC Receitas'!$O$11,E412='PC Receitas'!$O$12,E412='PC Receitas'!$O$13,E412='PC Receitas'!$O$14)),-K412,0))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7"/>
      <c r="L413" s="45"/>
      <c r="M413" s="45"/>
      <c r="N413" s="41">
        <f>N412+IF(AND(L413="Pago",OR(E413='PC Receitas'!$O$4,E413='PC Receitas'!$O$5,E413='PC Receitas'!$O$6)),K413,IF(AND(L413="Pago",OR(E413='PC Receitas'!$O$7,E413='PC Receitas'!$O$8,E413='PC Receitas'!$O$9,E413='PC Receitas'!$O$10,E413='PC Receitas'!$O$11,E413='PC Receitas'!$O$12,E413='PC Receitas'!$O$13,E413='PC Receitas'!$O$14)),-K413,0))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7"/>
      <c r="L414" s="45"/>
      <c r="M414" s="45"/>
      <c r="N414" s="41">
        <f>N413+IF(AND(L414="Pago",OR(E414='PC Receitas'!$O$4,E414='PC Receitas'!$O$5,E414='PC Receitas'!$O$6)),K414,IF(AND(L414="Pago",OR(E414='PC Receitas'!$O$7,E414='PC Receitas'!$O$8,E414='PC Receitas'!$O$9,E414='PC Receitas'!$O$10,E414='PC Receitas'!$O$11,E414='PC Receitas'!$O$12,E414='PC Receitas'!$O$13,E414='PC Receitas'!$O$14)),-K414,0))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7"/>
      <c r="L415" s="45"/>
      <c r="M415" s="45"/>
      <c r="N415" s="41">
        <f>N414+IF(AND(L415="Pago",OR(E415='PC Receitas'!$O$4,E415='PC Receitas'!$O$5,E415='PC Receitas'!$O$6)),K415,IF(AND(L415="Pago",OR(E415='PC Receitas'!$O$7,E415='PC Receitas'!$O$8,E415='PC Receitas'!$O$9,E415='PC Receitas'!$O$10,E415='PC Receitas'!$O$11,E415='PC Receitas'!$O$12,E415='PC Receitas'!$O$13,E415='PC Receitas'!$O$14)),-K415,0))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7"/>
      <c r="L416" s="45"/>
      <c r="M416" s="45"/>
      <c r="N416" s="41">
        <f>N415+IF(AND(L416="Pago",OR(E416='PC Receitas'!$O$4,E416='PC Receitas'!$O$5,E416='PC Receitas'!$O$6)),K416,IF(AND(L416="Pago",OR(E416='PC Receitas'!$O$7,E416='PC Receitas'!$O$8,E416='PC Receitas'!$O$9,E416='PC Receitas'!$O$10,E416='PC Receitas'!$O$11,E416='PC Receitas'!$O$12,E416='PC Receitas'!$O$13,E416='PC Receitas'!$O$14)),-K416,0))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7"/>
      <c r="L417" s="45"/>
      <c r="M417" s="45"/>
      <c r="N417" s="41">
        <f>N416+IF(AND(L417="Pago",OR(E417='PC Receitas'!$O$4,E417='PC Receitas'!$O$5,E417='PC Receitas'!$O$6)),K417,IF(AND(L417="Pago",OR(E417='PC Receitas'!$O$7,E417='PC Receitas'!$O$8,E417='PC Receitas'!$O$9,E417='PC Receitas'!$O$10,E417='PC Receitas'!$O$11,E417='PC Receitas'!$O$12,E417='PC Receitas'!$O$13,E417='PC Receitas'!$O$14)),-K417,0))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7"/>
      <c r="L418" s="45"/>
      <c r="M418" s="45"/>
      <c r="N418" s="41">
        <f>N417+IF(AND(L418="Pago",OR(E418='PC Receitas'!$O$4,E418='PC Receitas'!$O$5,E418='PC Receitas'!$O$6)),K418,IF(AND(L418="Pago",OR(E418='PC Receitas'!$O$7,E418='PC Receitas'!$O$8,E418='PC Receitas'!$O$9,E418='PC Receitas'!$O$10,E418='PC Receitas'!$O$11,E418='PC Receitas'!$O$12,E418='PC Receitas'!$O$13,E418='PC Receitas'!$O$14)),-K418,0))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7"/>
      <c r="L419" s="45"/>
      <c r="M419" s="45"/>
      <c r="N419" s="41">
        <f>N418+IF(AND(L419="Pago",OR(E419='PC Receitas'!$O$4,E419='PC Receitas'!$O$5,E419='PC Receitas'!$O$6)),K419,IF(AND(L419="Pago",OR(E419='PC Receitas'!$O$7,E419='PC Receitas'!$O$8,E419='PC Receitas'!$O$9,E419='PC Receitas'!$O$10,E419='PC Receitas'!$O$11,E419='PC Receitas'!$O$12,E419='PC Receitas'!$O$13,E419='PC Receitas'!$O$14)),-K419,0))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7"/>
      <c r="L420" s="45"/>
      <c r="M420" s="45"/>
      <c r="N420" s="41">
        <f>N419+IF(AND(L420="Pago",OR(E420='PC Receitas'!$O$4,E420='PC Receitas'!$O$5,E420='PC Receitas'!$O$6)),K420,IF(AND(L420="Pago",OR(E420='PC Receitas'!$O$7,E420='PC Receitas'!$O$8,E420='PC Receitas'!$O$9,E420='PC Receitas'!$O$10,E420='PC Receitas'!$O$11,E420='PC Receitas'!$O$12,E420='PC Receitas'!$O$13,E420='PC Receitas'!$O$14)),-K420,0))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7"/>
      <c r="L421" s="45"/>
      <c r="M421" s="45"/>
      <c r="N421" s="41">
        <f>N420+IF(AND(L421="Pago",OR(E421='PC Receitas'!$O$4,E421='PC Receitas'!$O$5,E421='PC Receitas'!$O$6)),K421,IF(AND(L421="Pago",OR(E421='PC Receitas'!$O$7,E421='PC Receitas'!$O$8,E421='PC Receitas'!$O$9,E421='PC Receitas'!$O$10,E421='PC Receitas'!$O$11,E421='PC Receitas'!$O$12,E421='PC Receitas'!$O$13,E421='PC Receitas'!$O$14)),-K421,0))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7"/>
      <c r="L422" s="45"/>
      <c r="M422" s="45"/>
      <c r="N422" s="41">
        <f>N421+IF(AND(L422="Pago",OR(E422='PC Receitas'!$O$4,E422='PC Receitas'!$O$5,E422='PC Receitas'!$O$6)),K422,IF(AND(L422="Pago",OR(E422='PC Receitas'!$O$7,E422='PC Receitas'!$O$8,E422='PC Receitas'!$O$9,E422='PC Receitas'!$O$10,E422='PC Receitas'!$O$11,E422='PC Receitas'!$O$12,E422='PC Receitas'!$O$13,E422='PC Receitas'!$O$14)),-K422,0))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7"/>
      <c r="L423" s="45"/>
      <c r="M423" s="45"/>
      <c r="N423" s="41">
        <f>N422+IF(AND(L423="Pago",OR(E423='PC Receitas'!$O$4,E423='PC Receitas'!$O$5,E423='PC Receitas'!$O$6)),K423,IF(AND(L423="Pago",OR(E423='PC Receitas'!$O$7,E423='PC Receitas'!$O$8,E423='PC Receitas'!$O$9,E423='PC Receitas'!$O$10,E423='PC Receitas'!$O$11,E423='PC Receitas'!$O$12,E423='PC Receitas'!$O$13,E423='PC Receitas'!$O$14)),-K423,0))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7"/>
      <c r="L424" s="45"/>
      <c r="M424" s="45"/>
      <c r="N424" s="41">
        <f>N423+IF(AND(L424="Pago",OR(E424='PC Receitas'!$O$4,E424='PC Receitas'!$O$5,E424='PC Receitas'!$O$6)),K424,IF(AND(L424="Pago",OR(E424='PC Receitas'!$O$7,E424='PC Receitas'!$O$8,E424='PC Receitas'!$O$9,E424='PC Receitas'!$O$10,E424='PC Receitas'!$O$11,E424='PC Receitas'!$O$12,E424='PC Receitas'!$O$13,E424='PC Receitas'!$O$14)),-K424,0))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7"/>
      <c r="L425" s="45"/>
      <c r="M425" s="45"/>
      <c r="N425" s="41">
        <f>N424+IF(AND(L425="Pago",OR(E425='PC Receitas'!$O$4,E425='PC Receitas'!$O$5,E425='PC Receitas'!$O$6)),K425,IF(AND(L425="Pago",OR(E425='PC Receitas'!$O$7,E425='PC Receitas'!$O$8,E425='PC Receitas'!$O$9,E425='PC Receitas'!$O$10,E425='PC Receitas'!$O$11,E425='PC Receitas'!$O$12,E425='PC Receitas'!$O$13,E425='PC Receitas'!$O$14)),-K425,0))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7"/>
      <c r="L426" s="45"/>
      <c r="M426" s="45"/>
      <c r="N426" s="41">
        <f>N425+IF(AND(L426="Pago",OR(E426='PC Receitas'!$O$4,E426='PC Receitas'!$O$5,E426='PC Receitas'!$O$6)),K426,IF(AND(L426="Pago",OR(E426='PC Receitas'!$O$7,E426='PC Receitas'!$O$8,E426='PC Receitas'!$O$9,E426='PC Receitas'!$O$10,E426='PC Receitas'!$O$11,E426='PC Receitas'!$O$12,E426='PC Receitas'!$O$13,E426='PC Receitas'!$O$14)),-K426,0))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7"/>
      <c r="L427" s="45"/>
      <c r="M427" s="45"/>
      <c r="N427" s="41">
        <f>N426+IF(AND(L427="Pago",OR(E427='PC Receitas'!$O$4,E427='PC Receitas'!$O$5,E427='PC Receitas'!$O$6)),K427,IF(AND(L427="Pago",OR(E427='PC Receitas'!$O$7,E427='PC Receitas'!$O$8,E427='PC Receitas'!$O$9,E427='PC Receitas'!$O$10,E427='PC Receitas'!$O$11,E427='PC Receitas'!$O$12,E427='PC Receitas'!$O$13,E427='PC Receitas'!$O$14)),-K427,0))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7"/>
      <c r="L428" s="45"/>
      <c r="M428" s="45"/>
      <c r="N428" s="41">
        <f>N427+IF(AND(L428="Pago",OR(E428='PC Receitas'!$O$4,E428='PC Receitas'!$O$5,E428='PC Receitas'!$O$6)),K428,IF(AND(L428="Pago",OR(E428='PC Receitas'!$O$7,E428='PC Receitas'!$O$8,E428='PC Receitas'!$O$9,E428='PC Receitas'!$O$10,E428='PC Receitas'!$O$11,E428='PC Receitas'!$O$12,E428='PC Receitas'!$O$13,E428='PC Receitas'!$O$14)),-K428,0))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7"/>
      <c r="L429" s="45"/>
      <c r="M429" s="45"/>
      <c r="N429" s="41">
        <f>N428+IF(AND(L429="Pago",OR(E429='PC Receitas'!$O$4,E429='PC Receitas'!$O$5,E429='PC Receitas'!$O$6)),K429,IF(AND(L429="Pago",OR(E429='PC Receitas'!$O$7,E429='PC Receitas'!$O$8,E429='PC Receitas'!$O$9,E429='PC Receitas'!$O$10,E429='PC Receitas'!$O$11,E429='PC Receitas'!$O$12,E429='PC Receitas'!$O$13,E429='PC Receitas'!$O$14)),-K429,0))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7"/>
      <c r="L430" s="45"/>
      <c r="M430" s="45"/>
      <c r="N430" s="41">
        <f>N429+IF(AND(L430="Pago",OR(E430='PC Receitas'!$O$4,E430='PC Receitas'!$O$5,E430='PC Receitas'!$O$6)),K430,IF(AND(L430="Pago",OR(E430='PC Receitas'!$O$7,E430='PC Receitas'!$O$8,E430='PC Receitas'!$O$9,E430='PC Receitas'!$O$10,E430='PC Receitas'!$O$11,E430='PC Receitas'!$O$12,E430='PC Receitas'!$O$13,E430='PC Receitas'!$O$14)),-K430,0))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7"/>
      <c r="L431" s="45"/>
      <c r="M431" s="45"/>
      <c r="N431" s="41">
        <f>N430+IF(AND(L431="Pago",OR(E431='PC Receitas'!$O$4,E431='PC Receitas'!$O$5,E431='PC Receitas'!$O$6)),K431,IF(AND(L431="Pago",OR(E431='PC Receitas'!$O$7,E431='PC Receitas'!$O$8,E431='PC Receitas'!$O$9,E431='PC Receitas'!$O$10,E431='PC Receitas'!$O$11,E431='PC Receitas'!$O$12,E431='PC Receitas'!$O$13,E431='PC Receitas'!$O$14)),-K431,0))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7"/>
      <c r="L432" s="45"/>
      <c r="M432" s="45"/>
      <c r="N432" s="41">
        <f>N431+IF(AND(L432="Pago",OR(E432='PC Receitas'!$O$4,E432='PC Receitas'!$O$5,E432='PC Receitas'!$O$6)),K432,IF(AND(L432="Pago",OR(E432='PC Receitas'!$O$7,E432='PC Receitas'!$O$8,E432='PC Receitas'!$O$9,E432='PC Receitas'!$O$10,E432='PC Receitas'!$O$11,E432='PC Receitas'!$O$12,E432='PC Receitas'!$O$13,E432='PC Receitas'!$O$14)),-K432,0))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7"/>
      <c r="L433" s="45"/>
      <c r="M433" s="45"/>
      <c r="N433" s="41">
        <f>N432+IF(AND(L433="Pago",OR(E433='PC Receitas'!$O$4,E433='PC Receitas'!$O$5,E433='PC Receitas'!$O$6)),K433,IF(AND(L433="Pago",OR(E433='PC Receitas'!$O$7,E433='PC Receitas'!$O$8,E433='PC Receitas'!$O$9,E433='PC Receitas'!$O$10,E433='PC Receitas'!$O$11,E433='PC Receitas'!$O$12,E433='PC Receitas'!$O$13,E433='PC Receitas'!$O$14)),-K433,0))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7"/>
      <c r="L434" s="45"/>
      <c r="M434" s="45"/>
      <c r="N434" s="41">
        <f>N433+IF(AND(L434="Pago",OR(E434='PC Receitas'!$O$4,E434='PC Receitas'!$O$5,E434='PC Receitas'!$O$6)),K434,IF(AND(L434="Pago",OR(E434='PC Receitas'!$O$7,E434='PC Receitas'!$O$8,E434='PC Receitas'!$O$9,E434='PC Receitas'!$O$10,E434='PC Receitas'!$O$11,E434='PC Receitas'!$O$12,E434='PC Receitas'!$O$13,E434='PC Receitas'!$O$14)),-K434,0))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7"/>
      <c r="L435" s="45"/>
      <c r="M435" s="45"/>
      <c r="N435" s="41">
        <f>N434+IF(AND(L435="Pago",OR(E435='PC Receitas'!$O$4,E435='PC Receitas'!$O$5,E435='PC Receitas'!$O$6)),K435,IF(AND(L435="Pago",OR(E435='PC Receitas'!$O$7,E435='PC Receitas'!$O$8,E435='PC Receitas'!$O$9,E435='PC Receitas'!$O$10,E435='PC Receitas'!$O$11,E435='PC Receitas'!$O$12,E435='PC Receitas'!$O$13,E435='PC Receitas'!$O$14)),-K435,0))</f>
        <v>-92753.850000000064</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7"/>
      <c r="L436" s="45"/>
      <c r="M436" s="45"/>
      <c r="N436" s="41">
        <f>N435+IF(AND(L436="Pago",OR(E436='PC Receitas'!$O$4,E436='PC Receitas'!$O$5,E436='PC Receitas'!$O$6)),K436,IF(AND(L436="Pago",OR(E436='PC Receitas'!$O$7,E436='PC Receitas'!$O$8,E436='PC Receitas'!$O$9,E436='PC Receitas'!$O$10,E436='PC Receitas'!$O$11,E436='PC Receitas'!$O$12,E436='PC Receitas'!$O$13,E436='PC Receitas'!$O$14)),-K436,0))</f>
        <v>-92753.850000000064</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7"/>
      <c r="L437" s="45"/>
      <c r="M437" s="45"/>
      <c r="N437" s="41">
        <f>N436+IF(AND(L437="Pago",OR(E437='PC Receitas'!$O$4,E437='PC Receitas'!$O$5,E437='PC Receitas'!$O$6)),K437,IF(AND(L437="Pago",OR(E437='PC Receitas'!$O$7,E437='PC Receitas'!$O$8,E437='PC Receitas'!$O$9,E437='PC Receitas'!$O$10,E437='PC Receitas'!$O$11,E437='PC Receitas'!$O$12,E437='PC Receitas'!$O$13,E437='PC Receitas'!$O$14)),-K437,0))</f>
        <v>-92753.850000000064</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7"/>
      <c r="L438" s="45"/>
      <c r="M438" s="45"/>
      <c r="N438" s="41">
        <f>N437+IF(AND(L438="Pago",OR(E438='PC Receitas'!$O$4,E438='PC Receitas'!$O$5,E438='PC Receitas'!$O$6)),K438,IF(AND(L438="Pago",OR(E438='PC Receitas'!$O$7,E438='PC Receitas'!$O$8,E438='PC Receitas'!$O$9,E438='PC Receitas'!$O$10,E438='PC Receitas'!$O$11,E438='PC Receitas'!$O$12,E438='PC Receitas'!$O$13,E438='PC Receitas'!$O$14)),-K438,0))</f>
        <v>-92753.850000000064</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7"/>
      <c r="L439" s="45"/>
      <c r="M439" s="45"/>
      <c r="N439" s="41">
        <f>N438+IF(AND(L439="Pago",OR(E439='PC Receitas'!$O$4,E439='PC Receitas'!$O$5,E439='PC Receitas'!$O$6)),K439,IF(AND(L439="Pago",OR(E439='PC Receitas'!$O$7,E439='PC Receitas'!$O$8,E439='PC Receitas'!$O$9,E439='PC Receitas'!$O$10,E439='PC Receitas'!$O$11,E439='PC Receitas'!$O$12,E439='PC Receitas'!$O$13,E439='PC Receitas'!$O$14)),-K439,0))</f>
        <v>-92753.850000000064</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7"/>
      <c r="L440" s="45"/>
      <c r="M440" s="45"/>
      <c r="N440" s="41">
        <f>N439+IF(AND(L440="Pago",OR(E440='PC Receitas'!$O$4,E440='PC Receitas'!$O$5,E440='PC Receitas'!$O$6)),K440,IF(AND(L440="Pago",OR(E440='PC Receitas'!$O$7,E440='PC Receitas'!$O$8,E440='PC Receitas'!$O$9,E440='PC Receitas'!$O$10,E440='PC Receitas'!$O$11,E440='PC Receitas'!$O$12,E440='PC Receitas'!$O$13,E440='PC Receitas'!$O$14)),-K440,0))</f>
        <v>-92753.850000000064</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7"/>
      <c r="L441" s="45"/>
      <c r="M441" s="45"/>
      <c r="N441" s="41">
        <f>N440+IF(AND(L441="Pago",OR(E441='PC Receitas'!$O$4,E441='PC Receitas'!$O$5,E441='PC Receitas'!$O$6)),K441,IF(AND(L441="Pago",OR(E441='PC Receitas'!$O$7,E441='PC Receitas'!$O$8,E441='PC Receitas'!$O$9,E441='PC Receitas'!$O$10,E441='PC Receitas'!$O$11,E441='PC Receitas'!$O$12,E441='PC Receitas'!$O$13,E441='PC Receitas'!$O$14)),-K441,0))</f>
        <v>-92753.850000000064</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7"/>
      <c r="L442" s="45"/>
      <c r="M442" s="45"/>
      <c r="N442" s="41">
        <f>N441+IF(AND(L442="Pago",OR(E442='PC Receitas'!$O$4,E442='PC Receitas'!$O$5,E442='PC Receitas'!$O$6)),K442,IF(AND(L442="Pago",OR(E442='PC Receitas'!$O$7,E442='PC Receitas'!$O$8,E442='PC Receitas'!$O$9,E442='PC Receitas'!$O$10,E442='PC Receitas'!$O$11,E442='PC Receitas'!$O$12,E442='PC Receitas'!$O$13,E442='PC Receitas'!$O$14)),-K442,0))</f>
        <v>-92753.850000000064</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7"/>
      <c r="L443" s="45"/>
      <c r="M443" s="45"/>
      <c r="N443" s="41">
        <f>N442+IF(AND(L443="Pago",OR(E443='PC Receitas'!$O$4,E443='PC Receitas'!$O$5,E443='PC Receitas'!$O$6)),K443,IF(AND(L443="Pago",OR(E443='PC Receitas'!$O$7,E443='PC Receitas'!$O$8,E443='PC Receitas'!$O$9,E443='PC Receitas'!$O$10,E443='PC Receitas'!$O$11,E443='PC Receitas'!$O$12,E443='PC Receitas'!$O$13,E443='PC Receitas'!$O$14)),-K443,0))</f>
        <v>-92753.850000000064</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7"/>
      <c r="L444" s="45"/>
      <c r="M444" s="45"/>
      <c r="N444" s="41">
        <f>N443+IF(AND(L444="Pago",OR(E444='PC Receitas'!$O$4,E444='PC Receitas'!$O$5,E444='PC Receitas'!$O$6)),K444,IF(AND(L444="Pago",OR(E444='PC Receitas'!$O$7,E444='PC Receitas'!$O$8,E444='PC Receitas'!$O$9,E444='PC Receitas'!$O$10,E444='PC Receitas'!$O$11,E444='PC Receitas'!$O$12,E444='PC Receitas'!$O$13,E444='PC Receitas'!$O$14)),-K444,0))</f>
        <v>-92753.850000000064</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7"/>
      <c r="L445" s="45"/>
      <c r="M445" s="45"/>
      <c r="N445" s="41">
        <f>N444+IF(AND(L445="Pago",OR(E445='PC Receitas'!$O$4,E445='PC Receitas'!$O$5,E445='PC Receitas'!$O$6)),K445,IF(AND(L445="Pago",OR(E445='PC Receitas'!$O$7,E445='PC Receitas'!$O$8,E445='PC Receitas'!$O$9,E445='PC Receitas'!$O$10,E445='PC Receitas'!$O$11,E445='PC Receitas'!$O$12,E445='PC Receitas'!$O$13,E445='PC Receitas'!$O$14)),-K445,0))</f>
        <v>-92753.850000000064</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7"/>
      <c r="L446" s="45"/>
      <c r="M446" s="45"/>
      <c r="N446" s="41">
        <f>N445+IF(AND(L446="Pago",OR(E446='PC Receitas'!$O$4,E446='PC Receitas'!$O$5,E446='PC Receitas'!$O$6)),K446,IF(AND(L446="Pago",OR(E446='PC Receitas'!$O$7,E446='PC Receitas'!$O$8,E446='PC Receitas'!$O$9,E446='PC Receitas'!$O$10,E446='PC Receitas'!$O$11,E446='PC Receitas'!$O$12,E446='PC Receitas'!$O$13,E446='PC Receitas'!$O$14)),-K446,0))</f>
        <v>-92753.850000000064</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7"/>
      <c r="L447" s="45"/>
      <c r="M447" s="45"/>
      <c r="N447" s="41">
        <f>N446+IF(AND(L447="Pago",OR(E447='PC Receitas'!$O$4,E447='PC Receitas'!$O$5,E447='PC Receitas'!$O$6)),K447,IF(AND(L447="Pago",OR(E447='PC Receitas'!$O$7,E447='PC Receitas'!$O$8,E447='PC Receitas'!$O$9,E447='PC Receitas'!$O$10,E447='PC Receitas'!$O$11,E447='PC Receitas'!$O$12,E447='PC Receitas'!$O$13,E447='PC Receitas'!$O$14)),-K447,0))</f>
        <v>-92753.850000000064</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7"/>
      <c r="L448" s="45"/>
      <c r="M448" s="45"/>
      <c r="N448" s="41">
        <f>N447+IF(AND(L448="Pago",OR(E448='PC Receitas'!$O$4,E448='PC Receitas'!$O$5,E448='PC Receitas'!$O$6)),K448,IF(AND(L448="Pago",OR(E448='PC Receitas'!$O$7,E448='PC Receitas'!$O$8,E448='PC Receitas'!$O$9,E448='PC Receitas'!$O$10,E448='PC Receitas'!$O$11,E448='PC Receitas'!$O$12,E448='PC Receitas'!$O$13,E448='PC Receitas'!$O$14)),-K448,0))</f>
        <v>-92753.850000000064</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7"/>
      <c r="L449" s="45"/>
      <c r="M449" s="45"/>
      <c r="N449" s="41">
        <f>N448+IF(AND(L449="Pago",OR(E449='PC Receitas'!$O$4,E449='PC Receitas'!$O$5,E449='PC Receitas'!$O$6)),K449,IF(AND(L449="Pago",OR(E449='PC Receitas'!$O$7,E449='PC Receitas'!$O$8,E449='PC Receitas'!$O$9,E449='PC Receitas'!$O$10,E449='PC Receitas'!$O$11,E449='PC Receitas'!$O$12,E449='PC Receitas'!$O$13,E449='PC Receitas'!$O$14)),-K449,0))</f>
        <v>-92753.850000000064</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7"/>
      <c r="L450" s="45"/>
      <c r="M450" s="45"/>
      <c r="N450" s="41">
        <f>N449+IF(AND(L450="Pago",OR(E450='PC Receitas'!$O$4,E450='PC Receitas'!$O$5,E450='PC Receitas'!$O$6)),K450,IF(AND(L450="Pago",OR(E450='PC Receitas'!$O$7,E450='PC Receitas'!$O$8,E450='PC Receitas'!$O$9,E450='PC Receitas'!$O$10,E450='PC Receitas'!$O$11,E450='PC Receitas'!$O$12,E450='PC Receitas'!$O$13,E450='PC Receitas'!$O$14)),-K450,0))</f>
        <v>-92753.850000000064</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7"/>
      <c r="L451" s="45"/>
      <c r="M451" s="45"/>
      <c r="N451" s="41">
        <f>N450+IF(AND(L451="Pago",OR(E451='PC Receitas'!$O$4,E451='PC Receitas'!$O$5,E451='PC Receitas'!$O$6)),K451,IF(AND(L451="Pago",OR(E451='PC Receitas'!$O$7,E451='PC Receitas'!$O$8,E451='PC Receitas'!$O$9,E451='PC Receitas'!$O$10,E451='PC Receitas'!$O$11,E451='PC Receitas'!$O$12,E451='PC Receitas'!$O$13,E451='PC Receitas'!$O$14)),-K451,0))</f>
        <v>-92753.850000000064</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7"/>
      <c r="L452" s="45"/>
      <c r="M452" s="45"/>
      <c r="N452" s="41">
        <f>N451+IF(AND(L452="Pago",OR(E452='PC Receitas'!$O$4,E452='PC Receitas'!$O$5,E452='PC Receitas'!$O$6)),K452,IF(AND(L452="Pago",OR(E452='PC Receitas'!$O$7,E452='PC Receitas'!$O$8,E452='PC Receitas'!$O$9,E452='PC Receitas'!$O$10,E452='PC Receitas'!$O$11,E452='PC Receitas'!$O$12,E452='PC Receitas'!$O$13,E452='PC Receitas'!$O$14)),-K452,0))</f>
        <v>-92753.850000000064</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7"/>
      <c r="L453" s="45"/>
      <c r="M453" s="45"/>
      <c r="N453" s="41">
        <f>N452+IF(AND(L453="Pago",OR(E453='PC Receitas'!$O$4,E453='PC Receitas'!$O$5,E453='PC Receitas'!$O$6)),K453,IF(AND(L453="Pago",OR(E453='PC Receitas'!$O$7,E453='PC Receitas'!$O$8,E453='PC Receitas'!$O$9,E453='PC Receitas'!$O$10,E453='PC Receitas'!$O$11,E453='PC Receitas'!$O$12,E453='PC Receitas'!$O$13,E453='PC Receitas'!$O$14)),-K453,0))</f>
        <v>-92753.850000000064</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7"/>
      <c r="L454" s="45"/>
      <c r="M454" s="45"/>
      <c r="N454" s="41">
        <f>N453+IF(AND(L454="Pago",OR(E454='PC Receitas'!$O$4,E454='PC Receitas'!$O$5,E454='PC Receitas'!$O$6)),K454,IF(AND(L454="Pago",OR(E454='PC Receitas'!$O$7,E454='PC Receitas'!$O$8,E454='PC Receitas'!$O$9,E454='PC Receitas'!$O$10,E454='PC Receitas'!$O$11,E454='PC Receitas'!$O$12,E454='PC Receitas'!$O$13,E454='PC Receitas'!$O$14)),-K454,0))</f>
        <v>-92753.850000000064</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7"/>
      <c r="L455" s="45"/>
      <c r="M455" s="45"/>
      <c r="N455" s="41">
        <f>N454+IF(AND(L455="Pago",OR(E455='PC Receitas'!$O$4,E455='PC Receitas'!$O$5,E455='PC Receitas'!$O$6)),K455,IF(AND(L455="Pago",OR(E455='PC Receitas'!$O$7,E455='PC Receitas'!$O$8,E455='PC Receitas'!$O$9,E455='PC Receitas'!$O$10,E455='PC Receitas'!$O$11,E455='PC Receitas'!$O$12,E455='PC Receitas'!$O$13,E455='PC Receitas'!$O$14)),-K455,0))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7"/>
      <c r="L456" s="45"/>
      <c r="M456" s="45"/>
      <c r="N456" s="41">
        <f>N455+IF(AND(L456="Pago",OR(E456='PC Receitas'!$O$4,E456='PC Receitas'!$O$5,E456='PC Receitas'!$O$6)),K456,IF(AND(L456="Pago",OR(E456='PC Receitas'!$O$7,E456='PC Receitas'!$O$8,E456='PC Receitas'!$O$9,E456='PC Receitas'!$O$10,E456='PC Receitas'!$O$11,E456='PC Receitas'!$O$12,E456='PC Receitas'!$O$13,E456='PC Receitas'!$O$14)),-K456,0))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7"/>
      <c r="L457" s="45"/>
      <c r="M457" s="45"/>
      <c r="N457" s="41">
        <f>N456+IF(AND(L457="Pago",OR(E457='PC Receitas'!$O$4,E457='PC Receitas'!$O$5,E457='PC Receitas'!$O$6)),K457,IF(AND(L457="Pago",OR(E457='PC Receitas'!$O$7,E457='PC Receitas'!$O$8,E457='PC Receitas'!$O$9,E457='PC Receitas'!$O$10,E457='PC Receitas'!$O$11,E457='PC Receitas'!$O$12,E457='PC Receitas'!$O$13,E457='PC Receitas'!$O$14)),-K457,0))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7"/>
      <c r="L458" s="45"/>
      <c r="M458" s="45"/>
      <c r="N458" s="41">
        <f>N457+IF(AND(L458="Pago",OR(E458='PC Receitas'!$O$4,E458='PC Receitas'!$O$5,E458='PC Receitas'!$O$6)),K458,IF(AND(L458="Pago",OR(E458='PC Receitas'!$O$7,E458='PC Receitas'!$O$8,E458='PC Receitas'!$O$9,E458='PC Receitas'!$O$10,E458='PC Receitas'!$O$11,E458='PC Receitas'!$O$12,E458='PC Receitas'!$O$13,E458='PC Receitas'!$O$14)),-K458,0))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7"/>
      <c r="L459" s="45"/>
      <c r="M459" s="45"/>
      <c r="N459" s="41">
        <f>N458+IF(AND(L459="Pago",OR(E459='PC Receitas'!$O$4,E459='PC Receitas'!$O$5,E459='PC Receitas'!$O$6)),K459,IF(AND(L459="Pago",OR(E459='PC Receitas'!$O$7,E459='PC Receitas'!$O$8,E459='PC Receitas'!$O$9,E459='PC Receitas'!$O$10,E459='PC Receitas'!$O$11,E459='PC Receitas'!$O$12,E459='PC Receitas'!$O$13,E459='PC Receitas'!$O$14)),-K459,0))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7"/>
      <c r="L460" s="45"/>
      <c r="M460" s="45"/>
      <c r="N460" s="41">
        <f>N459+IF(AND(L460="Pago",OR(E460='PC Receitas'!$O$4,E460='PC Receitas'!$O$5,E460='PC Receitas'!$O$6)),K460,IF(AND(L460="Pago",OR(E460='PC Receitas'!$O$7,E460='PC Receitas'!$O$8,E460='PC Receitas'!$O$9,E460='PC Receitas'!$O$10,E460='PC Receitas'!$O$11,E460='PC Receitas'!$O$12,E460='PC Receitas'!$O$13,E460='PC Receitas'!$O$14)),-K460,0))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7"/>
      <c r="L461" s="45"/>
      <c r="M461" s="45"/>
      <c r="N461" s="41">
        <f>N460+IF(AND(L461="Pago",OR(E461='PC Receitas'!$O$4,E461='PC Receitas'!$O$5,E461='PC Receitas'!$O$6)),K461,IF(AND(L461="Pago",OR(E461='PC Receitas'!$O$7,E461='PC Receitas'!$O$8,E461='PC Receitas'!$O$9,E461='PC Receitas'!$O$10,E461='PC Receitas'!$O$11,E461='PC Receitas'!$O$12,E461='PC Receitas'!$O$13,E461='PC Receitas'!$O$14)),-K461,0))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7"/>
      <c r="L462" s="45"/>
      <c r="M462" s="45"/>
      <c r="N462" s="41">
        <f>N461+IF(AND(L462="Pago",OR(E462='PC Receitas'!$O$4,E462='PC Receitas'!$O$5,E462='PC Receitas'!$O$6)),K462,IF(AND(L462="Pago",OR(E462='PC Receitas'!$O$7,E462='PC Receitas'!$O$8,E462='PC Receitas'!$O$9,E462='PC Receitas'!$O$10,E462='PC Receitas'!$O$11,E462='PC Receitas'!$O$12,E462='PC Receitas'!$O$13,E462='PC Receitas'!$O$14)),-K462,0))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7"/>
      <c r="L463" s="45"/>
      <c r="M463" s="45"/>
      <c r="N463" s="41">
        <f>N462+IF(AND(L463="Pago",OR(E463='PC Receitas'!$O$4,E463='PC Receitas'!$O$5,E463='PC Receitas'!$O$6)),K463,IF(AND(L463="Pago",OR(E463='PC Receitas'!$O$7,E463='PC Receitas'!$O$8,E463='PC Receitas'!$O$9,E463='PC Receitas'!$O$10,E463='PC Receitas'!$O$11,E463='PC Receitas'!$O$12,E463='PC Receitas'!$O$13,E463='PC Receitas'!$O$14)),-K463,0))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7"/>
      <c r="L464" s="45"/>
      <c r="M464" s="45"/>
      <c r="N464" s="41">
        <f>N463+IF(AND(L464="Pago",OR(E464='PC Receitas'!$O$4,E464='PC Receitas'!$O$5,E464='PC Receitas'!$O$6)),K464,IF(AND(L464="Pago",OR(E464='PC Receitas'!$O$7,E464='PC Receitas'!$O$8,E464='PC Receitas'!$O$9,E464='PC Receitas'!$O$10,E464='PC Receitas'!$O$11,E464='PC Receitas'!$O$12,E464='PC Receitas'!$O$13,E464='PC Receitas'!$O$14)),-K464,0))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7"/>
      <c r="L465" s="45"/>
      <c r="M465" s="45"/>
      <c r="N465" s="41">
        <f>N464+IF(AND(L465="Pago",OR(E465='PC Receitas'!$O$4,E465='PC Receitas'!$O$5,E465='PC Receitas'!$O$6)),K465,IF(AND(L465="Pago",OR(E465='PC Receitas'!$O$7,E465='PC Receitas'!$O$8,E465='PC Receitas'!$O$9,E465='PC Receitas'!$O$10,E465='PC Receitas'!$O$11,E465='PC Receitas'!$O$12,E465='PC Receitas'!$O$13,E465='PC Receitas'!$O$14)),-K465,0))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7"/>
      <c r="L466" s="45"/>
      <c r="M466" s="45"/>
      <c r="N466" s="41">
        <f>N465+IF(AND(L466="Pago",OR(E466='PC Receitas'!$O$4,E466='PC Receitas'!$O$5,E466='PC Receitas'!$O$6)),K466,IF(AND(L466="Pago",OR(E466='PC Receitas'!$O$7,E466='PC Receitas'!$O$8,E466='PC Receitas'!$O$9,E466='PC Receitas'!$O$10,E466='PC Receitas'!$O$11,E466='PC Receitas'!$O$12,E466='PC Receitas'!$O$13,E466='PC Receitas'!$O$14)),-K466,0))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7"/>
      <c r="L467" s="45"/>
      <c r="M467" s="45"/>
      <c r="N467" s="41">
        <f>N466+IF(AND(L467="Pago",OR(E467='PC Receitas'!$O$4,E467='PC Receitas'!$O$5,E467='PC Receitas'!$O$6)),K467,IF(AND(L467="Pago",OR(E467='PC Receitas'!$O$7,E467='PC Receitas'!$O$8,E467='PC Receitas'!$O$9,E467='PC Receitas'!$O$10,E467='PC Receitas'!$O$11,E467='PC Receitas'!$O$12,E467='PC Receitas'!$O$13,E467='PC Receitas'!$O$14)),-K467,0))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7"/>
      <c r="L468" s="45"/>
      <c r="M468" s="45"/>
      <c r="N468" s="41">
        <f>N467+IF(AND(L468="Pago",OR(E468='PC Receitas'!$O$4,E468='PC Receitas'!$O$5,E468='PC Receitas'!$O$6)),K468,IF(AND(L468="Pago",OR(E468='PC Receitas'!$O$7,E468='PC Receitas'!$O$8,E468='PC Receitas'!$O$9,E468='PC Receitas'!$O$10,E468='PC Receitas'!$O$11,E468='PC Receitas'!$O$12,E468='PC Receitas'!$O$13,E468='PC Receitas'!$O$14)),-K468,0))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7"/>
      <c r="L469" s="45"/>
      <c r="M469" s="45"/>
      <c r="N469" s="41">
        <f>N468+IF(AND(L469="Pago",OR(E469='PC Receitas'!$O$4,E469='PC Receitas'!$O$5,E469='PC Receitas'!$O$6)),K469,IF(AND(L469="Pago",OR(E469='PC Receitas'!$O$7,E469='PC Receitas'!$O$8,E469='PC Receitas'!$O$9,E469='PC Receitas'!$O$10,E469='PC Receitas'!$O$11,E469='PC Receitas'!$O$12,E469='PC Receitas'!$O$13,E469='PC Receitas'!$O$14)),-K469,0))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7"/>
      <c r="L470" s="45"/>
      <c r="M470" s="45"/>
      <c r="N470" s="41">
        <f>N469+IF(AND(L470="Pago",OR(E470='PC Receitas'!$O$4,E470='PC Receitas'!$O$5,E470='PC Receitas'!$O$6)),K470,IF(AND(L470="Pago",OR(E470='PC Receitas'!$O$7,E470='PC Receitas'!$O$8,E470='PC Receitas'!$O$9,E470='PC Receitas'!$O$10,E470='PC Receitas'!$O$11,E470='PC Receitas'!$O$12,E470='PC Receitas'!$O$13,E470='PC Receitas'!$O$14)),-K470,0))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7"/>
      <c r="L471" s="45"/>
      <c r="M471" s="45"/>
      <c r="N471" s="41">
        <f>N470+IF(AND(L471="Pago",OR(E471='PC Receitas'!$O$4,E471='PC Receitas'!$O$5,E471='PC Receitas'!$O$6)),K471,IF(AND(L471="Pago",OR(E471='PC Receitas'!$O$7,E471='PC Receitas'!$O$8,E471='PC Receitas'!$O$9,E471='PC Receitas'!$O$10,E471='PC Receitas'!$O$11,E471='PC Receitas'!$O$12,E471='PC Receitas'!$O$13,E471='PC Receitas'!$O$14)),-K471,0))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7"/>
      <c r="L472" s="45"/>
      <c r="M472" s="45"/>
      <c r="N472" s="41">
        <f>N471+IF(AND(L472="Pago",OR(E472='PC Receitas'!$O$4,E472='PC Receitas'!$O$5,E472='PC Receitas'!$O$6)),K472,IF(AND(L472="Pago",OR(E472='PC Receitas'!$O$7,E472='PC Receitas'!$O$8,E472='PC Receitas'!$O$9,E472='PC Receitas'!$O$10,E472='PC Receitas'!$O$11,E472='PC Receitas'!$O$12,E472='PC Receitas'!$O$13,E472='PC Receitas'!$O$14)),-K472,0))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7"/>
      <c r="L473" s="45"/>
      <c r="M473" s="45"/>
      <c r="N473" s="41">
        <f>N472+IF(AND(L473="Pago",OR(E473='PC Receitas'!$O$4,E473='PC Receitas'!$O$5,E473='PC Receitas'!$O$6)),K473,IF(AND(L473="Pago",OR(E473='PC Receitas'!$O$7,E473='PC Receitas'!$O$8,E473='PC Receitas'!$O$9,E473='PC Receitas'!$O$10,E473='PC Receitas'!$O$11,E473='PC Receitas'!$O$12,E473='PC Receitas'!$O$13,E473='PC Receitas'!$O$14)),-K473,0))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7"/>
      <c r="L474" s="45"/>
      <c r="M474" s="45"/>
      <c r="N474" s="41">
        <f>N473+IF(AND(L474="Pago",OR(E474='PC Receitas'!$O$4,E474='PC Receitas'!$O$5,E474='PC Receitas'!$O$6)),K474,IF(AND(L474="Pago",OR(E474='PC Receitas'!$O$7,E474='PC Receitas'!$O$8,E474='PC Receitas'!$O$9,E474='PC Receitas'!$O$10,E474='PC Receitas'!$O$11,E474='PC Receitas'!$O$12,E474='PC Receitas'!$O$13,E474='PC Receitas'!$O$14)),-K474,0))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7"/>
      <c r="L475" s="45"/>
      <c r="M475" s="45"/>
      <c r="N475" s="41">
        <f>N474+IF(AND(L475="Pago",OR(E475='PC Receitas'!$O$4,E475='PC Receitas'!$O$5,E475='PC Receitas'!$O$6)),K475,IF(AND(L475="Pago",OR(E475='PC Receitas'!$O$7,E475='PC Receitas'!$O$8,E475='PC Receitas'!$O$9,E475='PC Receitas'!$O$10,E475='PC Receitas'!$O$11,E475='PC Receitas'!$O$12,E475='PC Receitas'!$O$13,E475='PC Receitas'!$O$14)),-K475,0))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7"/>
      <c r="L476" s="45"/>
      <c r="M476" s="45"/>
      <c r="N476" s="41">
        <f>N475+IF(AND(L476="Pago",OR(E476='PC Receitas'!$O$4,E476='PC Receitas'!$O$5,E476='PC Receitas'!$O$6)),K476,IF(AND(L476="Pago",OR(E476='PC Receitas'!$O$7,E476='PC Receitas'!$O$8,E476='PC Receitas'!$O$9,E476='PC Receitas'!$O$10,E476='PC Receitas'!$O$11,E476='PC Receitas'!$O$12,E476='PC Receitas'!$O$13,E476='PC Receitas'!$O$14)),-K476,0))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7"/>
      <c r="L477" s="45"/>
      <c r="M477" s="45"/>
      <c r="N477" s="41">
        <f>N476+IF(AND(L477="Pago",OR(E477='PC Receitas'!$O$4,E477='PC Receitas'!$O$5,E477='PC Receitas'!$O$6)),K477,IF(AND(L477="Pago",OR(E477='PC Receitas'!$O$7,E477='PC Receitas'!$O$8,E477='PC Receitas'!$O$9,E477='PC Receitas'!$O$10,E477='PC Receitas'!$O$11,E477='PC Receitas'!$O$12,E477='PC Receitas'!$O$13,E477='PC Receitas'!$O$14)),-K477,0))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7"/>
      <c r="L478" s="45"/>
      <c r="M478" s="45"/>
      <c r="N478" s="41">
        <f>N477+IF(AND(L478="Pago",OR(E478='PC Receitas'!$O$4,E478='PC Receitas'!$O$5,E478='PC Receitas'!$O$6)),K478,IF(AND(L478="Pago",OR(E478='PC Receitas'!$O$7,E478='PC Receitas'!$O$8,E478='PC Receitas'!$O$9,E478='PC Receitas'!$O$10,E478='PC Receitas'!$O$11,E478='PC Receitas'!$O$12,E478='PC Receitas'!$O$13,E478='PC Receitas'!$O$14)),-K478,0))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7"/>
      <c r="L479" s="45"/>
      <c r="M479" s="45"/>
      <c r="N479" s="41">
        <f>N478+IF(AND(L479="Pago",OR(E479='PC Receitas'!$O$4,E479='PC Receitas'!$O$5,E479='PC Receitas'!$O$6)),K479,IF(AND(L479="Pago",OR(E479='PC Receitas'!$O$7,E479='PC Receitas'!$O$8,E479='PC Receitas'!$O$9,E479='PC Receitas'!$O$10,E479='PC Receitas'!$O$11,E479='PC Receitas'!$O$12,E479='PC Receitas'!$O$13,E479='PC Receitas'!$O$14)),-K479,0))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7"/>
      <c r="L480" s="45"/>
      <c r="M480" s="45"/>
      <c r="N480" s="41">
        <f>N479+IF(AND(L480="Pago",OR(E480='PC Receitas'!$O$4,E480='PC Receitas'!$O$5,E480='PC Receitas'!$O$6)),K480,IF(AND(L480="Pago",OR(E480='PC Receitas'!$O$7,E480='PC Receitas'!$O$8,E480='PC Receitas'!$O$9,E480='PC Receitas'!$O$10,E480='PC Receitas'!$O$11,E480='PC Receitas'!$O$12,E480='PC Receitas'!$O$13,E480='PC Receitas'!$O$14)),-K480,0))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7"/>
      <c r="L481" s="45"/>
      <c r="M481" s="45"/>
      <c r="N481" s="41">
        <f>N480+IF(AND(L481="Pago",OR(E481='PC Receitas'!$O$4,E481='PC Receitas'!$O$5,E481='PC Receitas'!$O$6)),K481,IF(AND(L481="Pago",OR(E481='PC Receitas'!$O$7,E481='PC Receitas'!$O$8,E481='PC Receitas'!$O$9,E481='PC Receitas'!$O$10,E481='PC Receitas'!$O$11,E481='PC Receitas'!$O$12,E481='PC Receitas'!$O$13,E481='PC Receitas'!$O$14)),-K481,0))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7"/>
      <c r="L482" s="45"/>
      <c r="M482" s="45"/>
      <c r="N482" s="41">
        <f>N481+IF(AND(L482="Pago",OR(E482='PC Receitas'!$O$4,E482='PC Receitas'!$O$5,E482='PC Receitas'!$O$6)),K482,IF(AND(L482="Pago",OR(E482='PC Receitas'!$O$7,E482='PC Receitas'!$O$8,E482='PC Receitas'!$O$9,E482='PC Receitas'!$O$10,E482='PC Receitas'!$O$11,E482='PC Receitas'!$O$12,E482='PC Receitas'!$O$13,E482='PC Receitas'!$O$14)),-K482,0))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7"/>
      <c r="L483" s="45"/>
      <c r="M483" s="45"/>
      <c r="N483" s="41">
        <f>N482+IF(AND(L483="Pago",OR(E483='PC Receitas'!$O$4,E483='PC Receitas'!$O$5,E483='PC Receitas'!$O$6)),K483,IF(AND(L483="Pago",OR(E483='PC Receitas'!$O$7,E483='PC Receitas'!$O$8,E483='PC Receitas'!$O$9,E483='PC Receitas'!$O$10,E483='PC Receitas'!$O$11,E483='PC Receitas'!$O$12,E483='PC Receitas'!$O$13,E483='PC Receitas'!$O$14)),-K483,0))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7"/>
      <c r="L484" s="45"/>
      <c r="M484" s="45"/>
      <c r="N484" s="41">
        <f>N483+IF(AND(L484="Pago",OR(E484='PC Receitas'!$O$4,E484='PC Receitas'!$O$5,E484='PC Receitas'!$O$6)),K484,IF(AND(L484="Pago",OR(E484='PC Receitas'!$O$7,E484='PC Receitas'!$O$8,E484='PC Receitas'!$O$9,E484='PC Receitas'!$O$10,E484='PC Receitas'!$O$11,E484='PC Receitas'!$O$12,E484='PC Receitas'!$O$13,E484='PC Receitas'!$O$14)),-K484,0))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7"/>
      <c r="L485" s="45"/>
      <c r="M485" s="45"/>
      <c r="N485" s="41">
        <f>N484+IF(AND(L485="Pago",OR(E485='PC Receitas'!$O$4,E485='PC Receitas'!$O$5,E485='PC Receitas'!$O$6)),K485,IF(AND(L485="Pago",OR(E485='PC Receitas'!$O$7,E485='PC Receitas'!$O$8,E485='PC Receitas'!$O$9,E485='PC Receitas'!$O$10,E485='PC Receitas'!$O$11,E485='PC Receitas'!$O$12,E485='PC Receitas'!$O$13,E485='PC Receitas'!$O$14)),-K485,0))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7"/>
      <c r="L486" s="45"/>
      <c r="M486" s="45"/>
      <c r="N486" s="41">
        <f>N485+IF(AND(L486="Pago",OR(E486='PC Receitas'!$O$4,E486='PC Receitas'!$O$5,E486='PC Receitas'!$O$6)),K486,IF(AND(L486="Pago",OR(E486='PC Receitas'!$O$7,E486='PC Receitas'!$O$8,E486='PC Receitas'!$O$9,E486='PC Receitas'!$O$10,E486='PC Receitas'!$O$11,E486='PC Receitas'!$O$12,E486='PC Receitas'!$O$13,E486='PC Receitas'!$O$14)),-K486,0))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7"/>
      <c r="L487" s="45"/>
      <c r="M487" s="45"/>
      <c r="N487" s="41">
        <f>N486+IF(AND(L487="Pago",OR(E487='PC Receitas'!$O$4,E487='PC Receitas'!$O$5,E487='PC Receitas'!$O$6)),K487,IF(AND(L487="Pago",OR(E487='PC Receitas'!$O$7,E487='PC Receitas'!$O$8,E487='PC Receitas'!$O$9,E487='PC Receitas'!$O$10,E487='PC Receitas'!$O$11,E487='PC Receitas'!$O$12,E487='PC Receitas'!$O$13,E487='PC Receitas'!$O$14)),-K487,0))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7"/>
      <c r="L488" s="45"/>
      <c r="M488" s="45"/>
      <c r="N488" s="41">
        <f>N487+IF(AND(L488="Pago",OR(E488='PC Receitas'!$O$4,E488='PC Receitas'!$O$5,E488='PC Receitas'!$O$6)),K488,IF(AND(L488="Pago",OR(E488='PC Receitas'!$O$7,E488='PC Receitas'!$O$8,E488='PC Receitas'!$O$9,E488='PC Receitas'!$O$10,E488='PC Receitas'!$O$11,E488='PC Receitas'!$O$12,E488='PC Receitas'!$O$13,E488='PC Receitas'!$O$14)),-K488,0))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7"/>
      <c r="L489" s="45"/>
      <c r="M489" s="45"/>
      <c r="N489" s="41">
        <f>N488+IF(AND(L489="Pago",OR(E489='PC Receitas'!$O$4,E489='PC Receitas'!$O$5,E489='PC Receitas'!$O$6)),K489,IF(AND(L489="Pago",OR(E489='PC Receitas'!$O$7,E489='PC Receitas'!$O$8,E489='PC Receitas'!$O$9,E489='PC Receitas'!$O$10,E489='PC Receitas'!$O$11,E489='PC Receitas'!$O$12,E489='PC Receitas'!$O$13,E489='PC Receitas'!$O$14)),-K489,0))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7"/>
      <c r="L490" s="45"/>
      <c r="M490" s="45"/>
      <c r="N490" s="41">
        <f>N489+IF(AND(L490="Pago",OR(E490='PC Receitas'!$O$4,E490='PC Receitas'!$O$5,E490='PC Receitas'!$O$6)),K490,IF(AND(L490="Pago",OR(E490='PC Receitas'!$O$7,E490='PC Receitas'!$O$8,E490='PC Receitas'!$O$9,E490='PC Receitas'!$O$10,E490='PC Receitas'!$O$11,E490='PC Receitas'!$O$12,E490='PC Receitas'!$O$13,E490='PC Receitas'!$O$14)),-K490,0))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7"/>
      <c r="L491" s="45"/>
      <c r="M491" s="45"/>
      <c r="N491" s="41">
        <f>N490+IF(AND(L491="Pago",OR(E491='PC Receitas'!$O$4,E491='PC Receitas'!$O$5,E491='PC Receitas'!$O$6)),K491,IF(AND(L491="Pago",OR(E491='PC Receitas'!$O$7,E491='PC Receitas'!$O$8,E491='PC Receitas'!$O$9,E491='PC Receitas'!$O$10,E491='PC Receitas'!$O$11,E491='PC Receitas'!$O$12,E491='PC Receitas'!$O$13,E491='PC Receitas'!$O$14)),-K491,0))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7"/>
      <c r="L492" s="45"/>
      <c r="M492" s="45"/>
      <c r="N492" s="41">
        <f>N491+IF(AND(L492="Pago",OR(E492='PC Receitas'!$O$4,E492='PC Receitas'!$O$5,E492='PC Receitas'!$O$6)),K492,IF(AND(L492="Pago",OR(E492='PC Receitas'!$O$7,E492='PC Receitas'!$O$8,E492='PC Receitas'!$O$9,E492='PC Receitas'!$O$10,E492='PC Receitas'!$O$11,E492='PC Receitas'!$O$12,E492='PC Receitas'!$O$13,E492='PC Receitas'!$O$14)),-K492,0))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7"/>
      <c r="L493" s="45"/>
      <c r="M493" s="45"/>
      <c r="N493" s="41">
        <f>N492+IF(AND(L493="Pago",OR(E493='PC Receitas'!$O$4,E493='PC Receitas'!$O$5,E493='PC Receitas'!$O$6)),K493,IF(AND(L493="Pago",OR(E493='PC Receitas'!$O$7,E493='PC Receitas'!$O$8,E493='PC Receitas'!$O$9,E493='PC Receitas'!$O$10,E493='PC Receitas'!$O$11,E493='PC Receitas'!$O$12,E493='PC Receitas'!$O$13,E493='PC Receitas'!$O$14)),-K493,0))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7"/>
      <c r="L494" s="45"/>
      <c r="M494" s="45"/>
      <c r="N494" s="41">
        <f>N493+IF(AND(L494="Pago",OR(E494='PC Receitas'!$O$4,E494='PC Receitas'!$O$5,E494='PC Receitas'!$O$6)),K494,IF(AND(L494="Pago",OR(E494='PC Receitas'!$O$7,E494='PC Receitas'!$O$8,E494='PC Receitas'!$O$9,E494='PC Receitas'!$O$10,E494='PC Receitas'!$O$11,E494='PC Receitas'!$O$12,E494='PC Receitas'!$O$13,E494='PC Receitas'!$O$14)),-K494,0))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7"/>
      <c r="L495" s="45"/>
      <c r="M495" s="45"/>
      <c r="N495" s="41">
        <f>N494+IF(AND(L495="Pago",OR(E495='PC Receitas'!$O$4,E495='PC Receitas'!$O$5,E495='PC Receitas'!$O$6)),K495,IF(AND(L495="Pago",OR(E495='PC Receitas'!$O$7,E495='PC Receitas'!$O$8,E495='PC Receitas'!$O$9,E495='PC Receitas'!$O$10,E495='PC Receitas'!$O$11,E495='PC Receitas'!$O$12,E495='PC Receitas'!$O$13,E495='PC Receitas'!$O$14)),-K495,0))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7"/>
      <c r="L496" s="45"/>
      <c r="M496" s="45"/>
      <c r="N496" s="41">
        <f>N495+IF(AND(L496="Pago",OR(E496='PC Receitas'!$O$4,E496='PC Receitas'!$O$5,E496='PC Receitas'!$O$6)),K496,IF(AND(L496="Pago",OR(E496='PC Receitas'!$O$7,E496='PC Receitas'!$O$8,E496='PC Receitas'!$O$9,E496='PC Receitas'!$O$10,E496='PC Receitas'!$O$11,E496='PC Receitas'!$O$12,E496='PC Receitas'!$O$13,E496='PC Receitas'!$O$14)),-K496,0))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7"/>
      <c r="L497" s="45"/>
      <c r="M497" s="45"/>
      <c r="N497" s="41">
        <f>N496+IF(AND(L497="Pago",OR(E497='PC Receitas'!$O$4,E497='PC Receitas'!$O$5,E497='PC Receitas'!$O$6)),K497,IF(AND(L497="Pago",OR(E497='PC Receitas'!$O$7,E497='PC Receitas'!$O$8,E497='PC Receitas'!$O$9,E497='PC Receitas'!$O$10,E497='PC Receitas'!$O$11,E497='PC Receitas'!$O$12,E497='PC Receitas'!$O$13,E497='PC Receitas'!$O$14)),-K497,0))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7"/>
      <c r="L498" s="45"/>
      <c r="M498" s="45"/>
      <c r="N498" s="41">
        <f>N497+IF(AND(L498="Pago",OR(E498='PC Receitas'!$O$4,E498='PC Receitas'!$O$5,E498='PC Receitas'!$O$6)),K498,IF(AND(L498="Pago",OR(E498='PC Receitas'!$O$7,E498='PC Receitas'!$O$8,E498='PC Receitas'!$O$9,E498='PC Receitas'!$O$10,E498='PC Receitas'!$O$11,E498='PC Receitas'!$O$12,E498='PC Receitas'!$O$13,E498='PC Receitas'!$O$14)),-K498,0))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7"/>
      <c r="L499" s="45"/>
      <c r="M499" s="45"/>
      <c r="N499" s="41">
        <f>N498+IF(AND(L499="Pago",OR(E499='PC Receitas'!$O$4,E499='PC Receitas'!$O$5,E499='PC Receitas'!$O$6)),K499,IF(AND(L499="Pago",OR(E499='PC Receitas'!$O$7,E499='PC Receitas'!$O$8,E499='PC Receitas'!$O$9,E499='PC Receitas'!$O$10,E499='PC Receitas'!$O$11,E499='PC Receitas'!$O$12,E499='PC Receitas'!$O$13,E499='PC Receitas'!$O$14)),-K499,0))</f>
        <v>-92753.850000000064</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7"/>
      <c r="L500" s="45"/>
      <c r="M500" s="45"/>
      <c r="N500" s="41">
        <f>N499+IF(AND(L500="Pago",OR(E500='PC Receitas'!$O$4,E500='PC Receitas'!$O$5,E500='PC Receitas'!$O$6)),K500,IF(AND(L500="Pago",OR(E500='PC Receitas'!$O$7,E500='PC Receitas'!$O$8,E500='PC Receitas'!$O$9,E500='PC Receitas'!$O$10,E500='PC Receitas'!$O$11,E500='PC Receitas'!$O$12,E500='PC Receitas'!$O$13,E500='PC Receitas'!$O$14)),-K500,0))</f>
        <v>-92753.850000000064</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7"/>
      <c r="L501" s="45"/>
      <c r="M501" s="45"/>
      <c r="N501" s="41">
        <f>N500+IF(AND(L501="Pago",OR(E501='PC Receitas'!$O$4,E501='PC Receitas'!$O$5,E501='PC Receitas'!$O$6)),K501,IF(AND(L501="Pago",OR(E501='PC Receitas'!$O$7,E501='PC Receitas'!$O$8,E501='PC Receitas'!$O$9,E501='PC Receitas'!$O$10,E501='PC Receitas'!$O$11,E501='PC Receitas'!$O$12,E501='PC Receitas'!$O$13,E501='PC Receitas'!$O$14)),-K501,0))</f>
        <v>-92753.850000000064</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7"/>
      <c r="L502" s="45"/>
      <c r="M502" s="45"/>
      <c r="N502" s="41">
        <f>N501+IF(AND(L502="Pago",OR(E502='PC Receitas'!$O$4,E502='PC Receitas'!$O$5,E502='PC Receitas'!$O$6)),K502,IF(AND(L502="Pago",OR(E502='PC Receitas'!$O$7,E502='PC Receitas'!$O$8,E502='PC Receitas'!$O$9,E502='PC Receitas'!$O$10,E502='PC Receitas'!$O$11,E502='PC Receitas'!$O$12,E502='PC Receitas'!$O$13,E502='PC Receitas'!$O$14)),-K502,0))</f>
        <v>-92753.850000000064</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7"/>
      <c r="L503" s="45"/>
      <c r="M503" s="45"/>
      <c r="N503" s="41">
        <f>N502+IF(AND(L503="Pago",OR(E503='PC Receitas'!$O$4,E503='PC Receitas'!$O$5,E503='PC Receitas'!$O$6)),K503,IF(AND(L503="Pago",OR(E503='PC Receitas'!$O$7,E503='PC Receitas'!$O$8,E503='PC Receitas'!$O$9,E503='PC Receitas'!$O$10,E503='PC Receitas'!$O$11,E503='PC Receitas'!$O$12,E503='PC Receitas'!$O$13,E503='PC Receitas'!$O$14)),-K503,0))</f>
        <v>-92753.850000000064</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7"/>
      <c r="L504" s="45"/>
      <c r="M504" s="45"/>
      <c r="N504" s="41">
        <f>N503+IF(AND(L504="Pago",OR(E504='PC Receitas'!$O$4,E504='PC Receitas'!$O$5,E504='PC Receitas'!$O$6)),K504,IF(AND(L504="Pago",OR(E504='PC Receitas'!$O$7,E504='PC Receitas'!$O$8,E504='PC Receitas'!$O$9,E504='PC Receitas'!$O$10,E504='PC Receitas'!$O$11,E504='PC Receitas'!$O$12,E504='PC Receitas'!$O$13,E504='PC Receitas'!$O$14)),-K504,0))</f>
        <v>-92753.850000000064</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7"/>
      <c r="L505" s="45"/>
      <c r="M505" s="45"/>
      <c r="N505" s="41">
        <f>N504+IF(AND(L505="Pago",OR(E505='PC Receitas'!$O$4,E505='PC Receitas'!$O$5,E505='PC Receitas'!$O$6)),K505,IF(AND(L505="Pago",OR(E505='PC Receitas'!$O$7,E505='PC Receitas'!$O$8,E505='PC Receitas'!$O$9,E505='PC Receitas'!$O$10,E505='PC Receitas'!$O$11,E505='PC Receitas'!$O$12,E505='PC Receitas'!$O$13,E505='PC Receitas'!$O$14)),-K505,0))</f>
        <v>-92753.850000000064</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7"/>
      <c r="L506" s="45"/>
      <c r="M506" s="45"/>
      <c r="N506" s="41">
        <f>N505+IF(AND(L506="Pago",OR(E506='PC Receitas'!$O$4,E506='PC Receitas'!$O$5,E506='PC Receitas'!$O$6)),K506,IF(AND(L506="Pago",OR(E506='PC Receitas'!$O$7,E506='PC Receitas'!$O$8,E506='PC Receitas'!$O$9,E506='PC Receitas'!$O$10,E506='PC Receitas'!$O$11,E506='PC Receitas'!$O$12,E506='PC Receitas'!$O$13,E506='PC Receitas'!$O$14)),-K506,0))</f>
        <v>-92753.850000000064</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7"/>
      <c r="L507" s="45"/>
      <c r="M507" s="45"/>
      <c r="N507" s="41">
        <f>N506+IF(AND(L507="Pago",OR(E507='PC Receitas'!$O$4,E507='PC Receitas'!$O$5,E507='PC Receitas'!$O$6)),K507,IF(AND(L507="Pago",OR(E507='PC Receitas'!$O$7,E507='PC Receitas'!$O$8,E507='PC Receitas'!$O$9,E507='PC Receitas'!$O$10,E507='PC Receitas'!$O$11,E507='PC Receitas'!$O$12,E507='PC Receitas'!$O$13,E507='PC Receitas'!$O$14)),-K507,0))</f>
        <v>-92753.850000000064</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7"/>
      <c r="L508" s="45"/>
      <c r="M508" s="45"/>
      <c r="N508" s="41">
        <f>N507+IF(AND(L508="Pago",OR(E508='PC Receitas'!$O$4,E508='PC Receitas'!$O$5,E508='PC Receitas'!$O$6)),K508,IF(AND(L508="Pago",OR(E508='PC Receitas'!$O$7,E508='PC Receitas'!$O$8,E508='PC Receitas'!$O$9,E508='PC Receitas'!$O$10,E508='PC Receitas'!$O$11,E508='PC Receitas'!$O$12,E508='PC Receitas'!$O$13,E508='PC Receitas'!$O$14)),-K508,0))</f>
        <v>-92753.850000000064</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7"/>
      <c r="L509" s="45"/>
      <c r="M509" s="45"/>
      <c r="N509" s="41">
        <f>N508+IF(AND(L509="Pago",OR(E509='PC Receitas'!$O$4,E509='PC Receitas'!$O$5,E509='PC Receitas'!$O$6)),K509,IF(AND(L509="Pago",OR(E509='PC Receitas'!$O$7,E509='PC Receitas'!$O$8,E509='PC Receitas'!$O$9,E509='PC Receitas'!$O$10,E509='PC Receitas'!$O$11,E509='PC Receitas'!$O$12,E509='PC Receitas'!$O$13,E509='PC Receitas'!$O$14)),-K509,0))</f>
        <v>-92753.850000000064</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7"/>
      <c r="L510" s="45"/>
      <c r="M510" s="45"/>
      <c r="N510" s="41">
        <f>N509+IF(AND(L510="Pago",OR(E510='PC Receitas'!$O$4,E510='PC Receitas'!$O$5,E510='PC Receitas'!$O$6)),K510,IF(AND(L510="Pago",OR(E510='PC Receitas'!$O$7,E510='PC Receitas'!$O$8,E510='PC Receitas'!$O$9,E510='PC Receitas'!$O$10,E510='PC Receitas'!$O$11,E510='PC Receitas'!$O$12,E510='PC Receitas'!$O$13,E510='PC Receitas'!$O$14)),-K510,0))</f>
        <v>-92753.850000000064</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7"/>
      <c r="L511" s="45"/>
      <c r="M511" s="45"/>
      <c r="N511" s="41">
        <f>N510+IF(AND(L511="Pago",OR(E511='PC Receitas'!$O$4,E511='PC Receitas'!$O$5,E511='PC Receitas'!$O$6)),K511,IF(AND(L511="Pago",OR(E511='PC Receitas'!$O$7,E511='PC Receitas'!$O$8,E511='PC Receitas'!$O$9,E511='PC Receitas'!$O$10,E511='PC Receitas'!$O$11,E511='PC Receitas'!$O$12,E511='PC Receitas'!$O$13,E511='PC Receitas'!$O$14)),-K511,0))</f>
        <v>-92753.850000000064</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7"/>
      <c r="L512" s="45"/>
      <c r="M512" s="45"/>
      <c r="N512" s="41">
        <f>N511+IF(AND(L512="Pago",OR(E512='PC Receitas'!$O$4,E512='PC Receitas'!$O$5,E512='PC Receitas'!$O$6)),K512,IF(AND(L512="Pago",OR(E512='PC Receitas'!$O$7,E512='PC Receitas'!$O$8,E512='PC Receitas'!$O$9,E512='PC Receitas'!$O$10,E512='PC Receitas'!$O$11,E512='PC Receitas'!$O$12,E512='PC Receitas'!$O$13,E512='PC Receitas'!$O$14)),-K512,0))</f>
        <v>-92753.850000000064</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7"/>
      <c r="L513" s="45"/>
      <c r="M513" s="45"/>
      <c r="N513" s="41">
        <f>N512+IF(AND(L513="Pago",OR(E513='PC Receitas'!$O$4,E513='PC Receitas'!$O$5,E513='PC Receitas'!$O$6)),K513,IF(AND(L513="Pago",OR(E513='PC Receitas'!$O$7,E513='PC Receitas'!$O$8,E513='PC Receitas'!$O$9,E513='PC Receitas'!$O$10,E513='PC Receitas'!$O$11,E513='PC Receitas'!$O$12,E513='PC Receitas'!$O$13,E513='PC Receitas'!$O$14)),-K513,0))</f>
        <v>-92753.850000000064</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7"/>
      <c r="L514" s="45"/>
      <c r="M514" s="45"/>
      <c r="N514" s="41">
        <f>N513+IF(AND(L514="Pago",OR(E514='PC Receitas'!$O$4,E514='PC Receitas'!$O$5,E514='PC Receitas'!$O$6)),K514,IF(AND(L514="Pago",OR(E514='PC Receitas'!$O$7,E514='PC Receitas'!$O$8,E514='PC Receitas'!$O$9,E514='PC Receitas'!$O$10,E514='PC Receitas'!$O$11,E514='PC Receitas'!$O$12,E514='PC Receitas'!$O$13,E514='PC Receitas'!$O$14)),-K514,0))</f>
        <v>-92753.850000000064</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7"/>
      <c r="L515" s="45"/>
      <c r="M515" s="45"/>
      <c r="N515" s="41">
        <f>N514+IF(AND(L515="Pago",OR(E515='PC Receitas'!$O$4,E515='PC Receitas'!$O$5,E515='PC Receitas'!$O$6)),K515,IF(AND(L515="Pago",OR(E515='PC Receitas'!$O$7,E515='PC Receitas'!$O$8,E515='PC Receitas'!$O$9,E515='PC Receitas'!$O$10,E515='PC Receitas'!$O$11,E515='PC Receitas'!$O$12,E515='PC Receitas'!$O$13,E515='PC Receitas'!$O$14)),-K515,0))</f>
        <v>-92753.850000000064</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7"/>
      <c r="L516" s="45"/>
      <c r="M516" s="45"/>
      <c r="N516" s="41">
        <f>N515+IF(AND(L516="Pago",OR(E516='PC Receitas'!$O$4,E516='PC Receitas'!$O$5,E516='PC Receitas'!$O$6)),K516,IF(AND(L516="Pago",OR(E516='PC Receitas'!$O$7,E516='PC Receitas'!$O$8,E516='PC Receitas'!$O$9,E516='PC Receitas'!$O$10,E516='PC Receitas'!$O$11,E516='PC Receitas'!$O$12,E516='PC Receitas'!$O$13,E516='PC Receitas'!$O$14)),-K516,0))</f>
        <v>-92753.850000000064</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7"/>
      <c r="L517" s="45"/>
      <c r="M517" s="45"/>
      <c r="N517" s="41">
        <f>N516+IF(AND(L517="Pago",OR(E517='PC Receitas'!$O$4,E517='PC Receitas'!$O$5,E517='PC Receitas'!$O$6)),K517,IF(AND(L517="Pago",OR(E517='PC Receitas'!$O$7,E517='PC Receitas'!$O$8,E517='PC Receitas'!$O$9,E517='PC Receitas'!$O$10,E517='PC Receitas'!$O$11,E517='PC Receitas'!$O$12,E517='PC Receitas'!$O$13,E517='PC Receitas'!$O$14)),-K517,0))</f>
        <v>-92753.850000000064</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7"/>
      <c r="L518" s="45"/>
      <c r="M518" s="45"/>
      <c r="N518" s="41">
        <f>N517+IF(AND(L518="Pago",OR(E518='PC Receitas'!$O$4,E518='PC Receitas'!$O$5,E518='PC Receitas'!$O$6)),K518,IF(AND(L518="Pago",OR(E518='PC Receitas'!$O$7,E518='PC Receitas'!$O$8,E518='PC Receitas'!$O$9,E518='PC Receitas'!$O$10,E518='PC Receitas'!$O$11,E518='PC Receitas'!$O$12,E518='PC Receitas'!$O$13,E518='PC Receitas'!$O$14)),-K518,0))</f>
        <v>-92753.850000000064</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7"/>
      <c r="L519" s="45"/>
      <c r="M519" s="45"/>
      <c r="N519" s="41">
        <f>N518+IF(AND(L519="Pago",OR(E519='PC Receitas'!$O$4,E519='PC Receitas'!$O$5,E519='PC Receitas'!$O$6)),K519,IF(AND(L519="Pago",OR(E519='PC Receitas'!$O$7,E519='PC Receitas'!$O$8,E519='PC Receitas'!$O$9,E519='PC Receitas'!$O$10,E519='PC Receitas'!$O$11,E519='PC Receitas'!$O$12,E519='PC Receitas'!$O$13,E519='PC Receitas'!$O$14)),-K519,0))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7"/>
      <c r="L520" s="45"/>
      <c r="M520" s="45"/>
      <c r="N520" s="41">
        <f>N519+IF(AND(L520="Pago",OR(E520='PC Receitas'!$O$4,E520='PC Receitas'!$O$5,E520='PC Receitas'!$O$6)),K520,IF(AND(L520="Pago",OR(E520='PC Receitas'!$O$7,E520='PC Receitas'!$O$8,E520='PC Receitas'!$O$9,E520='PC Receitas'!$O$10,E520='PC Receitas'!$O$11,E520='PC Receitas'!$O$12,E520='PC Receitas'!$O$13,E520='PC Receitas'!$O$14)),-K520,0))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7"/>
      <c r="L521" s="45"/>
      <c r="M521" s="45"/>
      <c r="N521" s="41">
        <f>N520+IF(AND(L521="Pago",OR(E521='PC Receitas'!$O$4,E521='PC Receitas'!$O$5,E521='PC Receitas'!$O$6)),K521,IF(AND(L521="Pago",OR(E521='PC Receitas'!$O$7,E521='PC Receitas'!$O$8,E521='PC Receitas'!$O$9,E521='PC Receitas'!$O$10,E521='PC Receitas'!$O$11,E521='PC Receitas'!$O$12,E521='PC Receitas'!$O$13,E521='PC Receitas'!$O$14)),-K521,0))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7"/>
      <c r="L522" s="45"/>
      <c r="M522" s="45"/>
      <c r="N522" s="41">
        <f>N521+IF(AND(L522="Pago",OR(E522='PC Receitas'!$O$4,E522='PC Receitas'!$O$5,E522='PC Receitas'!$O$6)),K522,IF(AND(L522="Pago",OR(E522='PC Receitas'!$O$7,E522='PC Receitas'!$O$8,E522='PC Receitas'!$O$9,E522='PC Receitas'!$O$10,E522='PC Receitas'!$O$11,E522='PC Receitas'!$O$12,E522='PC Receitas'!$O$13,E522='PC Receitas'!$O$14)),-K522,0))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7"/>
      <c r="L523" s="45"/>
      <c r="M523" s="45"/>
      <c r="N523" s="41">
        <f>N522+IF(AND(L523="Pago",OR(E523='PC Receitas'!$O$4,E523='PC Receitas'!$O$5,E523='PC Receitas'!$O$6)),K523,IF(AND(L523="Pago",OR(E523='PC Receitas'!$O$7,E523='PC Receitas'!$O$8,E523='PC Receitas'!$O$9,E523='PC Receitas'!$O$10,E523='PC Receitas'!$O$11,E523='PC Receitas'!$O$12,E523='PC Receitas'!$O$13,E523='PC Receitas'!$O$14)),-K523,0))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7"/>
      <c r="L524" s="45"/>
      <c r="M524" s="45"/>
      <c r="N524" s="41">
        <f>N523+IF(AND(L524="Pago",OR(E524='PC Receitas'!$O$4,E524='PC Receitas'!$O$5,E524='PC Receitas'!$O$6)),K524,IF(AND(L524="Pago",OR(E524='PC Receitas'!$O$7,E524='PC Receitas'!$O$8,E524='PC Receitas'!$O$9,E524='PC Receitas'!$O$10,E524='PC Receitas'!$O$11,E524='PC Receitas'!$O$12,E524='PC Receitas'!$O$13,E524='PC Receitas'!$O$14)),-K524,0))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7"/>
      <c r="L525" s="45"/>
      <c r="M525" s="45"/>
      <c r="N525" s="41">
        <f>N524+IF(AND(L525="Pago",OR(E525='PC Receitas'!$O$4,E525='PC Receitas'!$O$5,E525='PC Receitas'!$O$6)),K525,IF(AND(L525="Pago",OR(E525='PC Receitas'!$O$7,E525='PC Receitas'!$O$8,E525='PC Receitas'!$O$9,E525='PC Receitas'!$O$10,E525='PC Receitas'!$O$11,E525='PC Receitas'!$O$12,E525='PC Receitas'!$O$13,E525='PC Receitas'!$O$14)),-K525,0))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7"/>
      <c r="L526" s="45"/>
      <c r="M526" s="45"/>
      <c r="N526" s="41">
        <f>N525+IF(AND(L526="Pago",OR(E526='PC Receitas'!$O$4,E526='PC Receitas'!$O$5,E526='PC Receitas'!$O$6)),K526,IF(AND(L526="Pago",OR(E526='PC Receitas'!$O$7,E526='PC Receitas'!$O$8,E526='PC Receitas'!$O$9,E526='PC Receitas'!$O$10,E526='PC Receitas'!$O$11,E526='PC Receitas'!$O$12,E526='PC Receitas'!$O$13,E526='PC Receitas'!$O$14)),-K526,0))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7"/>
      <c r="L527" s="45"/>
      <c r="M527" s="45"/>
      <c r="N527" s="41">
        <f>N526+IF(AND(L527="Pago",OR(E527='PC Receitas'!$O$4,E527='PC Receitas'!$O$5,E527='PC Receitas'!$O$6)),K527,IF(AND(L527="Pago",OR(E527='PC Receitas'!$O$7,E527='PC Receitas'!$O$8,E527='PC Receitas'!$O$9,E527='PC Receitas'!$O$10,E527='PC Receitas'!$O$11,E527='PC Receitas'!$O$12,E527='PC Receitas'!$O$13,E527='PC Receitas'!$O$14)),-K527,0))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7"/>
      <c r="L528" s="45"/>
      <c r="M528" s="45"/>
      <c r="N528" s="41">
        <f>N527+IF(AND(L528="Pago",OR(E528='PC Receitas'!$O$4,E528='PC Receitas'!$O$5,E528='PC Receitas'!$O$6)),K528,IF(AND(L528="Pago",OR(E528='PC Receitas'!$O$7,E528='PC Receitas'!$O$8,E528='PC Receitas'!$O$9,E528='PC Receitas'!$O$10,E528='PC Receitas'!$O$11,E528='PC Receitas'!$O$12,E528='PC Receitas'!$O$13,E528='PC Receitas'!$O$14)),-K528,0))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7"/>
      <c r="L529" s="45"/>
      <c r="M529" s="45"/>
      <c r="N529" s="41">
        <f>N528+IF(AND(L529="Pago",OR(E529='PC Receitas'!$O$4,E529='PC Receitas'!$O$5,E529='PC Receitas'!$O$6)),K529,IF(AND(L529="Pago",OR(E529='PC Receitas'!$O$7,E529='PC Receitas'!$O$8,E529='PC Receitas'!$O$9,E529='PC Receitas'!$O$10,E529='PC Receitas'!$O$11,E529='PC Receitas'!$O$12,E529='PC Receitas'!$O$13,E529='PC Receitas'!$O$14)),-K529,0))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7"/>
      <c r="L530" s="45"/>
      <c r="M530" s="45"/>
      <c r="N530" s="41">
        <f>N529+IF(AND(L530="Pago",OR(E530='PC Receitas'!$O$4,E530='PC Receitas'!$O$5,E530='PC Receitas'!$O$6)),K530,IF(AND(L530="Pago",OR(E530='PC Receitas'!$O$7,E530='PC Receitas'!$O$8,E530='PC Receitas'!$O$9,E530='PC Receitas'!$O$10,E530='PC Receitas'!$O$11,E530='PC Receitas'!$O$12,E530='PC Receitas'!$O$13,E530='PC Receitas'!$O$14)),-K530,0))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7"/>
      <c r="L531" s="45"/>
      <c r="M531" s="45"/>
      <c r="N531" s="41">
        <f>N530+IF(AND(L531="Pago",OR(E531='PC Receitas'!$O$4,E531='PC Receitas'!$O$5,E531='PC Receitas'!$O$6)),K531,IF(AND(L531="Pago",OR(E531='PC Receitas'!$O$7,E531='PC Receitas'!$O$8,E531='PC Receitas'!$O$9,E531='PC Receitas'!$O$10,E531='PC Receitas'!$O$11,E531='PC Receitas'!$O$12,E531='PC Receitas'!$O$13,E531='PC Receitas'!$O$14)),-K531,0))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7"/>
      <c r="L532" s="45"/>
      <c r="M532" s="45"/>
      <c r="N532" s="41">
        <f>N531+IF(AND(L532="Pago",OR(E532='PC Receitas'!$O$4,E532='PC Receitas'!$O$5,E532='PC Receitas'!$O$6)),K532,IF(AND(L532="Pago",OR(E532='PC Receitas'!$O$7,E532='PC Receitas'!$O$8,E532='PC Receitas'!$O$9,E532='PC Receitas'!$O$10,E532='PC Receitas'!$O$11,E532='PC Receitas'!$O$12,E532='PC Receitas'!$O$13,E532='PC Receitas'!$O$14)),-K532,0))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7"/>
      <c r="L533" s="45"/>
      <c r="M533" s="45"/>
      <c r="N533" s="41">
        <f>N532+IF(AND(L533="Pago",OR(E533='PC Receitas'!$O$4,E533='PC Receitas'!$O$5,E533='PC Receitas'!$O$6)),K533,IF(AND(L533="Pago",OR(E533='PC Receitas'!$O$7,E533='PC Receitas'!$O$8,E533='PC Receitas'!$O$9,E533='PC Receitas'!$O$10,E533='PC Receitas'!$O$11,E533='PC Receitas'!$O$12,E533='PC Receitas'!$O$13,E533='PC Receitas'!$O$14)),-K533,0))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7"/>
      <c r="L534" s="45"/>
      <c r="M534" s="45"/>
      <c r="N534" s="41">
        <f>N533+IF(AND(L534="Pago",OR(E534='PC Receitas'!$O$4,E534='PC Receitas'!$O$5,E534='PC Receitas'!$O$6)),K534,IF(AND(L534="Pago",OR(E534='PC Receitas'!$O$7,E534='PC Receitas'!$O$8,E534='PC Receitas'!$O$9,E534='PC Receitas'!$O$10,E534='PC Receitas'!$O$11,E534='PC Receitas'!$O$12,E534='PC Receitas'!$O$13,E534='PC Receitas'!$O$14)),-K534,0))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7"/>
      <c r="L535" s="45"/>
      <c r="M535" s="45"/>
      <c r="N535" s="41">
        <f>N534+IF(AND(L535="Pago",OR(E535='PC Receitas'!$O$4,E535='PC Receitas'!$O$5,E535='PC Receitas'!$O$6)),K535,IF(AND(L535="Pago",OR(E535='PC Receitas'!$O$7,E535='PC Receitas'!$O$8,E535='PC Receitas'!$O$9,E535='PC Receitas'!$O$10,E535='PC Receitas'!$O$11,E535='PC Receitas'!$O$12,E535='PC Receitas'!$O$13,E535='PC Receitas'!$O$14)),-K535,0))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7"/>
      <c r="L536" s="45"/>
      <c r="M536" s="45"/>
      <c r="N536" s="41">
        <f>N535+IF(AND(L536="Pago",OR(E536='PC Receitas'!$O$4,E536='PC Receitas'!$O$5,E536='PC Receitas'!$O$6)),K536,IF(AND(L536="Pago",OR(E536='PC Receitas'!$O$7,E536='PC Receitas'!$O$8,E536='PC Receitas'!$O$9,E536='PC Receitas'!$O$10,E536='PC Receitas'!$O$11,E536='PC Receitas'!$O$12,E536='PC Receitas'!$O$13,E536='PC Receitas'!$O$14)),-K536,0))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7"/>
      <c r="L537" s="45"/>
      <c r="M537" s="45"/>
      <c r="N537" s="41">
        <f>N536+IF(AND(L537="Pago",OR(E537='PC Receitas'!$O$4,E537='PC Receitas'!$O$5,E537='PC Receitas'!$O$6)),K537,IF(AND(L537="Pago",OR(E537='PC Receitas'!$O$7,E537='PC Receitas'!$O$8,E537='PC Receitas'!$O$9,E537='PC Receitas'!$O$10,E537='PC Receitas'!$O$11,E537='PC Receitas'!$O$12,E537='PC Receitas'!$O$13,E537='PC Receitas'!$O$14)),-K537,0))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7"/>
      <c r="L538" s="45"/>
      <c r="M538" s="45"/>
      <c r="N538" s="41">
        <f>N537+IF(AND(L538="Pago",OR(E538='PC Receitas'!$O$4,E538='PC Receitas'!$O$5,E538='PC Receitas'!$O$6)),K538,IF(AND(L538="Pago",OR(E538='PC Receitas'!$O$7,E538='PC Receitas'!$O$8,E538='PC Receitas'!$O$9,E538='PC Receitas'!$O$10,E538='PC Receitas'!$O$11,E538='PC Receitas'!$O$12,E538='PC Receitas'!$O$13,E538='PC Receitas'!$O$14)),-K538,0))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7"/>
      <c r="L539" s="45"/>
      <c r="M539" s="45"/>
      <c r="N539" s="41">
        <f>N538+IF(AND(L539="Pago",OR(E539='PC Receitas'!$O$4,E539='PC Receitas'!$O$5,E539='PC Receitas'!$O$6)),K539,IF(AND(L539="Pago",OR(E539='PC Receitas'!$O$7,E539='PC Receitas'!$O$8,E539='PC Receitas'!$O$9,E539='PC Receitas'!$O$10,E539='PC Receitas'!$O$11,E539='PC Receitas'!$O$12,E539='PC Receitas'!$O$13,E539='PC Receitas'!$O$14)),-K539,0))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7"/>
      <c r="L540" s="45"/>
      <c r="M540" s="45"/>
      <c r="N540" s="41">
        <f>N539+IF(AND(L540="Pago",OR(E540='PC Receitas'!$O$4,E540='PC Receitas'!$O$5,E540='PC Receitas'!$O$6)),K540,IF(AND(L540="Pago",OR(E540='PC Receitas'!$O$7,E540='PC Receitas'!$O$8,E540='PC Receitas'!$O$9,E540='PC Receitas'!$O$10,E540='PC Receitas'!$O$11,E540='PC Receitas'!$O$12,E540='PC Receitas'!$O$13,E540='PC Receitas'!$O$14)),-K540,0))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7"/>
      <c r="L541" s="45"/>
      <c r="M541" s="45"/>
      <c r="N541" s="41">
        <f>N540+IF(AND(L541="Pago",OR(E541='PC Receitas'!$O$4,E541='PC Receitas'!$O$5,E541='PC Receitas'!$O$6)),K541,IF(AND(L541="Pago",OR(E541='PC Receitas'!$O$7,E541='PC Receitas'!$O$8,E541='PC Receitas'!$O$9,E541='PC Receitas'!$O$10,E541='PC Receitas'!$O$11,E541='PC Receitas'!$O$12,E541='PC Receitas'!$O$13,E541='PC Receitas'!$O$14)),-K541,0))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7"/>
      <c r="L542" s="45"/>
      <c r="M542" s="45"/>
      <c r="N542" s="41">
        <f>N541+IF(AND(L542="Pago",OR(E542='PC Receitas'!$O$4,E542='PC Receitas'!$O$5,E542='PC Receitas'!$O$6)),K542,IF(AND(L542="Pago",OR(E542='PC Receitas'!$O$7,E542='PC Receitas'!$O$8,E542='PC Receitas'!$O$9,E542='PC Receitas'!$O$10,E542='PC Receitas'!$O$11,E542='PC Receitas'!$O$12,E542='PC Receitas'!$O$13,E542='PC Receitas'!$O$14)),-K542,0))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7"/>
      <c r="L543" s="45"/>
      <c r="M543" s="45"/>
      <c r="N543" s="41">
        <f>N542+IF(AND(L543="Pago",OR(E543='PC Receitas'!$O$4,E543='PC Receitas'!$O$5,E543='PC Receitas'!$O$6)),K543,IF(AND(L543="Pago",OR(E543='PC Receitas'!$O$7,E543='PC Receitas'!$O$8,E543='PC Receitas'!$O$9,E543='PC Receitas'!$O$10,E543='PC Receitas'!$O$11,E543='PC Receitas'!$O$12,E543='PC Receitas'!$O$13,E543='PC Receitas'!$O$14)),-K543,0))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7"/>
      <c r="L544" s="45"/>
      <c r="M544" s="45"/>
      <c r="N544" s="41">
        <f>N543+IF(AND(L544="Pago",OR(E544='PC Receitas'!$O$4,E544='PC Receitas'!$O$5,E544='PC Receitas'!$O$6)),K544,IF(AND(L544="Pago",OR(E544='PC Receitas'!$O$7,E544='PC Receitas'!$O$8,E544='PC Receitas'!$O$9,E544='PC Receitas'!$O$10,E544='PC Receitas'!$O$11,E544='PC Receitas'!$O$12,E544='PC Receitas'!$O$13,E544='PC Receitas'!$O$14)),-K544,0))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7"/>
      <c r="L545" s="45"/>
      <c r="M545" s="45"/>
      <c r="N545" s="41">
        <f>N544+IF(AND(L545="Pago",OR(E545='PC Receitas'!$O$4,E545='PC Receitas'!$O$5,E545='PC Receitas'!$O$6)),K545,IF(AND(L545="Pago",OR(E545='PC Receitas'!$O$7,E545='PC Receitas'!$O$8,E545='PC Receitas'!$O$9,E545='PC Receitas'!$O$10,E545='PC Receitas'!$O$11,E545='PC Receitas'!$O$12,E545='PC Receitas'!$O$13,E545='PC Receitas'!$O$14)),-K545,0))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7"/>
      <c r="L546" s="45"/>
      <c r="M546" s="45"/>
      <c r="N546" s="41">
        <f>N545+IF(AND(L546="Pago",OR(E546='PC Receitas'!$O$4,E546='PC Receitas'!$O$5,E546='PC Receitas'!$O$6)),K546,IF(AND(L546="Pago",OR(E546='PC Receitas'!$O$7,E546='PC Receitas'!$O$8,E546='PC Receitas'!$O$9,E546='PC Receitas'!$O$10,E546='PC Receitas'!$O$11,E546='PC Receitas'!$O$12,E546='PC Receitas'!$O$13,E546='PC Receitas'!$O$14)),-K546,0))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7"/>
      <c r="L547" s="45"/>
      <c r="M547" s="45"/>
      <c r="N547" s="41">
        <f>N546+IF(AND(L547="Pago",OR(E547='PC Receitas'!$O$4,E547='PC Receitas'!$O$5,E547='PC Receitas'!$O$6)),K547,IF(AND(L547="Pago",OR(E547='PC Receitas'!$O$7,E547='PC Receitas'!$O$8,E547='PC Receitas'!$O$9,E547='PC Receitas'!$O$10,E547='PC Receitas'!$O$11,E547='PC Receitas'!$O$12,E547='PC Receitas'!$O$13,E547='PC Receitas'!$O$14)),-K547,0))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7"/>
      <c r="L548" s="45"/>
      <c r="M548" s="45"/>
      <c r="N548" s="41">
        <f>N547+IF(AND(L548="Pago",OR(E548='PC Receitas'!$O$4,E548='PC Receitas'!$O$5,E548='PC Receitas'!$O$6)),K548,IF(AND(L548="Pago",OR(E548='PC Receitas'!$O$7,E548='PC Receitas'!$O$8,E548='PC Receitas'!$O$9,E548='PC Receitas'!$O$10,E548='PC Receitas'!$O$11,E548='PC Receitas'!$O$12,E548='PC Receitas'!$O$13,E548='PC Receitas'!$O$14)),-K548,0))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7"/>
      <c r="L549" s="45"/>
      <c r="M549" s="45"/>
      <c r="N549" s="41">
        <f>N548+IF(AND(L549="Pago",OR(E549='PC Receitas'!$O$4,E549='PC Receitas'!$O$5,E549='PC Receitas'!$O$6)),K549,IF(AND(L549="Pago",OR(E549='PC Receitas'!$O$7,E549='PC Receitas'!$O$8,E549='PC Receitas'!$O$9,E549='PC Receitas'!$O$10,E549='PC Receitas'!$O$11,E549='PC Receitas'!$O$12,E549='PC Receitas'!$O$13,E549='PC Receitas'!$O$14)),-K549,0))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7"/>
      <c r="L550" s="45"/>
      <c r="M550" s="45"/>
      <c r="N550" s="41">
        <f>N549+IF(AND(L550="Pago",OR(E550='PC Receitas'!$O$4,E550='PC Receitas'!$O$5,E550='PC Receitas'!$O$6)),K550,IF(AND(L550="Pago",OR(E550='PC Receitas'!$O$7,E550='PC Receitas'!$O$8,E550='PC Receitas'!$O$9,E550='PC Receitas'!$O$10,E550='PC Receitas'!$O$11,E550='PC Receitas'!$O$12,E550='PC Receitas'!$O$13,E550='PC Receitas'!$O$14)),-K550,0))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7"/>
      <c r="L551" s="45"/>
      <c r="M551" s="45"/>
      <c r="N551" s="41">
        <f>N550+IF(AND(L551="Pago",OR(E551='PC Receitas'!$O$4,E551='PC Receitas'!$O$5,E551='PC Receitas'!$O$6)),K551,IF(AND(L551="Pago",OR(E551='PC Receitas'!$O$7,E551='PC Receitas'!$O$8,E551='PC Receitas'!$O$9,E551='PC Receitas'!$O$10,E551='PC Receitas'!$O$11,E551='PC Receitas'!$O$12,E551='PC Receitas'!$O$13,E551='PC Receitas'!$O$14)),-K551,0))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7"/>
      <c r="L552" s="45"/>
      <c r="M552" s="45"/>
      <c r="N552" s="41">
        <f>N551+IF(AND(L552="Pago",OR(E552='PC Receitas'!$O$4,E552='PC Receitas'!$O$5,E552='PC Receitas'!$O$6)),K552,IF(AND(L552="Pago",OR(E552='PC Receitas'!$O$7,E552='PC Receitas'!$O$8,E552='PC Receitas'!$O$9,E552='PC Receitas'!$O$10,E552='PC Receitas'!$O$11,E552='PC Receitas'!$O$12,E552='PC Receitas'!$O$13,E552='PC Receitas'!$O$14)),-K552,0))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7"/>
      <c r="L553" s="45"/>
      <c r="M553" s="45"/>
      <c r="N553" s="41">
        <f>N552+IF(AND(L553="Pago",OR(E553='PC Receitas'!$O$4,E553='PC Receitas'!$O$5,E553='PC Receitas'!$O$6)),K553,IF(AND(L553="Pago",OR(E553='PC Receitas'!$O$7,E553='PC Receitas'!$O$8,E553='PC Receitas'!$O$9,E553='PC Receitas'!$O$10,E553='PC Receitas'!$O$11,E553='PC Receitas'!$O$12,E553='PC Receitas'!$O$13,E553='PC Receitas'!$O$14)),-K553,0))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7"/>
      <c r="L554" s="45"/>
      <c r="M554" s="45"/>
      <c r="N554" s="41">
        <f>N553+IF(AND(L554="Pago",OR(E554='PC Receitas'!$O$4,E554='PC Receitas'!$O$5,E554='PC Receitas'!$O$6)),K554,IF(AND(L554="Pago",OR(E554='PC Receitas'!$O$7,E554='PC Receitas'!$O$8,E554='PC Receitas'!$O$9,E554='PC Receitas'!$O$10,E554='PC Receitas'!$O$11,E554='PC Receitas'!$O$12,E554='PC Receitas'!$O$13,E554='PC Receitas'!$O$14)),-K554,0))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7"/>
      <c r="L555" s="45"/>
      <c r="M555" s="45"/>
      <c r="N555" s="41">
        <f>N554+IF(AND(L555="Pago",OR(E555='PC Receitas'!$O$4,E555='PC Receitas'!$O$5,E555='PC Receitas'!$O$6)),K555,IF(AND(L555="Pago",OR(E555='PC Receitas'!$O$7,E555='PC Receitas'!$O$8,E555='PC Receitas'!$O$9,E555='PC Receitas'!$O$10,E555='PC Receitas'!$O$11,E555='PC Receitas'!$O$12,E555='PC Receitas'!$O$13,E555='PC Receitas'!$O$14)),-K555,0))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7"/>
      <c r="L556" s="45"/>
      <c r="M556" s="45"/>
      <c r="N556" s="41">
        <f>N555+IF(AND(L556="Pago",OR(E556='PC Receitas'!$O$4,E556='PC Receitas'!$O$5,E556='PC Receitas'!$O$6)),K556,IF(AND(L556="Pago",OR(E556='PC Receitas'!$O$7,E556='PC Receitas'!$O$8,E556='PC Receitas'!$O$9,E556='PC Receitas'!$O$10,E556='PC Receitas'!$O$11,E556='PC Receitas'!$O$12,E556='PC Receitas'!$O$13,E556='PC Receitas'!$O$14)),-K556,0))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7"/>
      <c r="L557" s="45"/>
      <c r="M557" s="45"/>
      <c r="N557" s="41">
        <f>N556+IF(AND(L557="Pago",OR(E557='PC Receitas'!$O$4,E557='PC Receitas'!$O$5,E557='PC Receitas'!$O$6)),K557,IF(AND(L557="Pago",OR(E557='PC Receitas'!$O$7,E557='PC Receitas'!$O$8,E557='PC Receitas'!$O$9,E557='PC Receitas'!$O$10,E557='PC Receitas'!$O$11,E557='PC Receitas'!$O$12,E557='PC Receitas'!$O$13,E557='PC Receitas'!$O$14)),-K557,0))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7"/>
      <c r="L558" s="45"/>
      <c r="M558" s="45"/>
      <c r="N558" s="41">
        <f>N557+IF(AND(L558="Pago",OR(E558='PC Receitas'!$O$4,E558='PC Receitas'!$O$5,E558='PC Receitas'!$O$6)),K558,IF(AND(L558="Pago",OR(E558='PC Receitas'!$O$7,E558='PC Receitas'!$O$8,E558='PC Receitas'!$O$9,E558='PC Receitas'!$O$10,E558='PC Receitas'!$O$11,E558='PC Receitas'!$O$12,E558='PC Receitas'!$O$13,E558='PC Receitas'!$O$14)),-K558,0))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7"/>
      <c r="L559" s="45"/>
      <c r="M559" s="45"/>
      <c r="N559" s="41">
        <f>N558+IF(AND(L559="Pago",OR(E559='PC Receitas'!$O$4,E559='PC Receitas'!$O$5,E559='PC Receitas'!$O$6)),K559,IF(AND(L559="Pago",OR(E559='PC Receitas'!$O$7,E559='PC Receitas'!$O$8,E559='PC Receitas'!$O$9,E559='PC Receitas'!$O$10,E559='PC Receitas'!$O$11,E559='PC Receitas'!$O$12,E559='PC Receitas'!$O$13,E559='PC Receitas'!$O$14)),-K559,0))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7"/>
      <c r="L560" s="45"/>
      <c r="M560" s="45"/>
      <c r="N560" s="41">
        <f>N559+IF(AND(L560="Pago",OR(E560='PC Receitas'!$O$4,E560='PC Receitas'!$O$5,E560='PC Receitas'!$O$6)),K560,IF(AND(L560="Pago",OR(E560='PC Receitas'!$O$7,E560='PC Receitas'!$O$8,E560='PC Receitas'!$O$9,E560='PC Receitas'!$O$10,E560='PC Receitas'!$O$11,E560='PC Receitas'!$O$12,E560='PC Receitas'!$O$13,E560='PC Receitas'!$O$14)),-K560,0))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7"/>
      <c r="L561" s="45"/>
      <c r="M561" s="45"/>
      <c r="N561" s="41">
        <f>N560+IF(AND(L561="Pago",OR(E561='PC Receitas'!$O$4,E561='PC Receitas'!$O$5,E561='PC Receitas'!$O$6)),K561,IF(AND(L561="Pago",OR(E561='PC Receitas'!$O$7,E561='PC Receitas'!$O$8,E561='PC Receitas'!$O$9,E561='PC Receitas'!$O$10,E561='PC Receitas'!$O$11,E561='PC Receitas'!$O$12,E561='PC Receitas'!$O$13,E561='PC Receitas'!$O$14)),-K561,0))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7"/>
      <c r="L562" s="45"/>
      <c r="M562" s="45"/>
      <c r="N562" s="41">
        <f>N561+IF(AND(L562="Pago",OR(E562='PC Receitas'!$O$4,E562='PC Receitas'!$O$5,E562='PC Receitas'!$O$6)),K562,IF(AND(L562="Pago",OR(E562='PC Receitas'!$O$7,E562='PC Receitas'!$O$8,E562='PC Receitas'!$O$9,E562='PC Receitas'!$O$10,E562='PC Receitas'!$O$11,E562='PC Receitas'!$O$12,E562='PC Receitas'!$O$13,E562='PC Receitas'!$O$14)),-K562,0))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7"/>
      <c r="L563" s="45"/>
      <c r="M563" s="45"/>
      <c r="N563" s="41">
        <f>N562+IF(AND(L563="Pago",OR(E563='PC Receitas'!$O$4,E563='PC Receitas'!$O$5,E563='PC Receitas'!$O$6)),K563,IF(AND(L563="Pago",OR(E563='PC Receitas'!$O$7,E563='PC Receitas'!$O$8,E563='PC Receitas'!$O$9,E563='PC Receitas'!$O$10,E563='PC Receitas'!$O$11,E563='PC Receitas'!$O$12,E563='PC Receitas'!$O$13,E563='PC Receitas'!$O$14)),-K563,0))</f>
        <v>-92753.850000000064</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7"/>
      <c r="L564" s="45"/>
      <c r="M564" s="45"/>
      <c r="N564" s="41">
        <f>N563+IF(AND(L564="Pago",OR(E564='PC Receitas'!$O$4,E564='PC Receitas'!$O$5,E564='PC Receitas'!$O$6)),K564,IF(AND(L564="Pago",OR(E564='PC Receitas'!$O$7,E564='PC Receitas'!$O$8,E564='PC Receitas'!$O$9,E564='PC Receitas'!$O$10,E564='PC Receitas'!$O$11,E564='PC Receitas'!$O$12,E564='PC Receitas'!$O$13,E564='PC Receitas'!$O$14)),-K564,0))</f>
        <v>-92753.850000000064</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7"/>
      <c r="L565" s="45"/>
      <c r="M565" s="45"/>
      <c r="N565" s="41">
        <f>N564+IF(AND(L565="Pago",OR(E565='PC Receitas'!$O$4,E565='PC Receitas'!$O$5,E565='PC Receitas'!$O$6)),K565,IF(AND(L565="Pago",OR(E565='PC Receitas'!$O$7,E565='PC Receitas'!$O$8,E565='PC Receitas'!$O$9,E565='PC Receitas'!$O$10,E565='PC Receitas'!$O$11,E565='PC Receitas'!$O$12,E565='PC Receitas'!$O$13,E565='PC Receitas'!$O$14)),-K565,0))</f>
        <v>-92753.850000000064</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7"/>
      <c r="L566" s="45"/>
      <c r="M566" s="45"/>
      <c r="N566" s="41">
        <f>N565+IF(AND(L566="Pago",OR(E566='PC Receitas'!$O$4,E566='PC Receitas'!$O$5,E566='PC Receitas'!$O$6)),K566,IF(AND(L566="Pago",OR(E566='PC Receitas'!$O$7,E566='PC Receitas'!$O$8,E566='PC Receitas'!$O$9,E566='PC Receitas'!$O$10,E566='PC Receitas'!$O$11,E566='PC Receitas'!$O$12,E566='PC Receitas'!$O$13,E566='PC Receitas'!$O$14)),-K566,0))</f>
        <v>-92753.850000000064</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7"/>
      <c r="L567" s="45"/>
      <c r="M567" s="45"/>
      <c r="N567" s="41">
        <f>N566+IF(AND(L567="Pago",OR(E567='PC Receitas'!$O$4,E567='PC Receitas'!$O$5,E567='PC Receitas'!$O$6)),K567,IF(AND(L567="Pago",OR(E567='PC Receitas'!$O$7,E567='PC Receitas'!$O$8,E567='PC Receitas'!$O$9,E567='PC Receitas'!$O$10,E567='PC Receitas'!$O$11,E567='PC Receitas'!$O$12,E567='PC Receitas'!$O$13,E567='PC Receitas'!$O$14)),-K567,0))</f>
        <v>-92753.850000000064</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7"/>
      <c r="L568" s="45"/>
      <c r="M568" s="45"/>
      <c r="N568" s="41">
        <f>N567+IF(AND(L568="Pago",OR(E568='PC Receitas'!$O$4,E568='PC Receitas'!$O$5,E568='PC Receitas'!$O$6)),K568,IF(AND(L568="Pago",OR(E568='PC Receitas'!$O$7,E568='PC Receitas'!$O$8,E568='PC Receitas'!$O$9,E568='PC Receitas'!$O$10,E568='PC Receitas'!$O$11,E568='PC Receitas'!$O$12,E568='PC Receitas'!$O$13,E568='PC Receitas'!$O$14)),-K568,0))</f>
        <v>-92753.850000000064</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7"/>
      <c r="L569" s="45"/>
      <c r="M569" s="45"/>
      <c r="N569" s="41">
        <f>N568+IF(AND(L569="Pago",OR(E569='PC Receitas'!$O$4,E569='PC Receitas'!$O$5,E569='PC Receitas'!$O$6)),K569,IF(AND(L569="Pago",OR(E569='PC Receitas'!$O$7,E569='PC Receitas'!$O$8,E569='PC Receitas'!$O$9,E569='PC Receitas'!$O$10,E569='PC Receitas'!$O$11,E569='PC Receitas'!$O$12,E569='PC Receitas'!$O$13,E569='PC Receitas'!$O$14)),-K569,0))</f>
        <v>-92753.850000000064</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7"/>
      <c r="L570" s="45"/>
      <c r="M570" s="45"/>
      <c r="N570" s="41">
        <f>N569+IF(AND(L570="Pago",OR(E570='PC Receitas'!$O$4,E570='PC Receitas'!$O$5,E570='PC Receitas'!$O$6)),K570,IF(AND(L570="Pago",OR(E570='PC Receitas'!$O$7,E570='PC Receitas'!$O$8,E570='PC Receitas'!$O$9,E570='PC Receitas'!$O$10,E570='PC Receitas'!$O$11,E570='PC Receitas'!$O$12,E570='PC Receitas'!$O$13,E570='PC Receitas'!$O$14)),-K570,0))</f>
        <v>-92753.850000000064</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7"/>
      <c r="L571" s="45"/>
      <c r="M571" s="45"/>
      <c r="N571" s="41">
        <f>N570+IF(AND(L571="Pago",OR(E571='PC Receitas'!$O$4,E571='PC Receitas'!$O$5,E571='PC Receitas'!$O$6)),K571,IF(AND(L571="Pago",OR(E571='PC Receitas'!$O$7,E571='PC Receitas'!$O$8,E571='PC Receitas'!$O$9,E571='PC Receitas'!$O$10,E571='PC Receitas'!$O$11,E571='PC Receitas'!$O$12,E571='PC Receitas'!$O$13,E571='PC Receitas'!$O$14)),-K571,0))</f>
        <v>-92753.850000000064</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7"/>
      <c r="L572" s="45"/>
      <c r="M572" s="45"/>
      <c r="N572" s="41">
        <f>N571+IF(AND(L572="Pago",OR(E572='PC Receitas'!$O$4,E572='PC Receitas'!$O$5,E572='PC Receitas'!$O$6)),K572,IF(AND(L572="Pago",OR(E572='PC Receitas'!$O$7,E572='PC Receitas'!$O$8,E572='PC Receitas'!$O$9,E572='PC Receitas'!$O$10,E572='PC Receitas'!$O$11,E572='PC Receitas'!$O$12,E572='PC Receitas'!$O$13,E572='PC Receitas'!$O$14)),-K572,0))</f>
        <v>-92753.850000000064</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7"/>
      <c r="L573" s="45"/>
      <c r="M573" s="45"/>
      <c r="N573" s="41">
        <f>N572+IF(AND(L573="Pago",OR(E573='PC Receitas'!$O$4,E573='PC Receitas'!$O$5,E573='PC Receitas'!$O$6)),K573,IF(AND(L573="Pago",OR(E573='PC Receitas'!$O$7,E573='PC Receitas'!$O$8,E573='PC Receitas'!$O$9,E573='PC Receitas'!$O$10,E573='PC Receitas'!$O$11,E573='PC Receitas'!$O$12,E573='PC Receitas'!$O$13,E573='PC Receitas'!$O$14)),-K573,0))</f>
        <v>-92753.850000000064</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7"/>
      <c r="L574" s="45"/>
      <c r="M574" s="45"/>
      <c r="N574" s="41">
        <f>N573+IF(AND(L574="Pago",OR(E574='PC Receitas'!$O$4,E574='PC Receitas'!$O$5,E574='PC Receitas'!$O$6)),K574,IF(AND(L574="Pago",OR(E574='PC Receitas'!$O$7,E574='PC Receitas'!$O$8,E574='PC Receitas'!$O$9,E574='PC Receitas'!$O$10,E574='PC Receitas'!$O$11,E574='PC Receitas'!$O$12,E574='PC Receitas'!$O$13,E574='PC Receitas'!$O$14)),-K574,0))</f>
        <v>-92753.850000000064</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7"/>
      <c r="L575" s="45"/>
      <c r="M575" s="45"/>
      <c r="N575" s="41">
        <f>N574+IF(AND(L575="Pago",OR(E575='PC Receitas'!$O$4,E575='PC Receitas'!$O$5,E575='PC Receitas'!$O$6)),K575,IF(AND(L575="Pago",OR(E575='PC Receitas'!$O$7,E575='PC Receitas'!$O$8,E575='PC Receitas'!$O$9,E575='PC Receitas'!$O$10,E575='PC Receitas'!$O$11,E575='PC Receitas'!$O$12,E575='PC Receitas'!$O$13,E575='PC Receitas'!$O$14)),-K575,0))</f>
        <v>-92753.850000000064</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7"/>
      <c r="L576" s="45"/>
      <c r="M576" s="45"/>
      <c r="N576" s="41">
        <f>N575+IF(AND(L576="Pago",OR(E576='PC Receitas'!$O$4,E576='PC Receitas'!$O$5,E576='PC Receitas'!$O$6)),K576,IF(AND(L576="Pago",OR(E576='PC Receitas'!$O$7,E576='PC Receitas'!$O$8,E576='PC Receitas'!$O$9,E576='PC Receitas'!$O$10,E576='PC Receitas'!$O$11,E576='PC Receitas'!$O$12,E576='PC Receitas'!$O$13,E576='PC Receitas'!$O$14)),-K576,0))</f>
        <v>-92753.850000000064</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7"/>
      <c r="L577" s="45"/>
      <c r="M577" s="45"/>
      <c r="N577" s="41">
        <f>N576+IF(AND(L577="Pago",OR(E577='PC Receitas'!$O$4,E577='PC Receitas'!$O$5,E577='PC Receitas'!$O$6)),K577,IF(AND(L577="Pago",OR(E577='PC Receitas'!$O$7,E577='PC Receitas'!$O$8,E577='PC Receitas'!$O$9,E577='PC Receitas'!$O$10,E577='PC Receitas'!$O$11,E577='PC Receitas'!$O$12,E577='PC Receitas'!$O$13,E577='PC Receitas'!$O$14)),-K577,0))</f>
        <v>-92753.850000000064</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7"/>
      <c r="L578" s="45"/>
      <c r="M578" s="45"/>
      <c r="N578" s="41">
        <f>N577+IF(AND(L578="Pago",OR(E578='PC Receitas'!$O$4,E578='PC Receitas'!$O$5,E578='PC Receitas'!$O$6)),K578,IF(AND(L578="Pago",OR(E578='PC Receitas'!$O$7,E578='PC Receitas'!$O$8,E578='PC Receitas'!$O$9,E578='PC Receitas'!$O$10,E578='PC Receitas'!$O$11,E578='PC Receitas'!$O$12,E578='PC Receitas'!$O$13,E578='PC Receitas'!$O$14)),-K578,0))</f>
        <v>-92753.850000000064</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7"/>
      <c r="L579" s="45"/>
      <c r="M579" s="45"/>
      <c r="N579" s="41">
        <f>N578+IF(AND(L579="Pago",OR(E579='PC Receitas'!$O$4,E579='PC Receitas'!$O$5,E579='PC Receitas'!$O$6)),K579,IF(AND(L579="Pago",OR(E579='PC Receitas'!$O$7,E579='PC Receitas'!$O$8,E579='PC Receitas'!$O$9,E579='PC Receitas'!$O$10,E579='PC Receitas'!$O$11,E579='PC Receitas'!$O$12,E579='PC Receitas'!$O$13,E579='PC Receitas'!$O$14)),-K579,0))</f>
        <v>-92753.850000000064</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7"/>
      <c r="L580" s="45"/>
      <c r="M580" s="45"/>
      <c r="N580" s="41">
        <f>N579+IF(AND(L580="Pago",OR(E580='PC Receitas'!$O$4,E580='PC Receitas'!$O$5,E580='PC Receitas'!$O$6)),K580,IF(AND(L580="Pago",OR(E580='PC Receitas'!$O$7,E580='PC Receitas'!$O$8,E580='PC Receitas'!$O$9,E580='PC Receitas'!$O$10,E580='PC Receitas'!$O$11,E580='PC Receitas'!$O$12,E580='PC Receitas'!$O$13,E580='PC Receitas'!$O$14)),-K580,0))</f>
        <v>-92753.850000000064</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7"/>
      <c r="L581" s="45"/>
      <c r="M581" s="45"/>
      <c r="N581" s="41">
        <f>N580+IF(AND(L581="Pago",OR(E581='PC Receitas'!$O$4,E581='PC Receitas'!$O$5,E581='PC Receitas'!$O$6)),K581,IF(AND(L581="Pago",OR(E581='PC Receitas'!$O$7,E581='PC Receitas'!$O$8,E581='PC Receitas'!$O$9,E581='PC Receitas'!$O$10,E581='PC Receitas'!$O$11,E581='PC Receitas'!$O$12,E581='PC Receitas'!$O$13,E581='PC Receitas'!$O$14)),-K581,0))</f>
        <v>-92753.850000000064</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7"/>
      <c r="L582" s="45"/>
      <c r="M582" s="45"/>
      <c r="N582" s="41">
        <f>N581+IF(AND(L582="Pago",OR(E582='PC Receitas'!$O$4,E582='PC Receitas'!$O$5,E582='PC Receitas'!$O$6)),K582,IF(AND(L582="Pago",OR(E582='PC Receitas'!$O$7,E582='PC Receitas'!$O$8,E582='PC Receitas'!$O$9,E582='PC Receitas'!$O$10,E582='PC Receitas'!$O$11,E582='PC Receitas'!$O$12,E582='PC Receitas'!$O$13,E582='PC Receitas'!$O$14)),-K582,0))</f>
        <v>-92753.850000000064</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7"/>
      <c r="L583" s="45"/>
      <c r="M583" s="45"/>
      <c r="N583" s="41">
        <f>N582+IF(AND(L583="Pago",OR(E583='PC Receitas'!$O$4,E583='PC Receitas'!$O$5,E583='PC Receitas'!$O$6)),K583,IF(AND(L583="Pago",OR(E583='PC Receitas'!$O$7,E583='PC Receitas'!$O$8,E583='PC Receitas'!$O$9,E583='PC Receitas'!$O$10,E583='PC Receitas'!$O$11,E583='PC Receitas'!$O$12,E583='PC Receitas'!$O$13,E583='PC Receitas'!$O$14)),-K583,0))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7"/>
      <c r="L584" s="45"/>
      <c r="M584" s="45"/>
      <c r="N584" s="41">
        <f>N583+IF(AND(L584="Pago",OR(E584='PC Receitas'!$O$4,E584='PC Receitas'!$O$5,E584='PC Receitas'!$O$6)),K584,IF(AND(L584="Pago",OR(E584='PC Receitas'!$O$7,E584='PC Receitas'!$O$8,E584='PC Receitas'!$O$9,E584='PC Receitas'!$O$10,E584='PC Receitas'!$O$11,E584='PC Receitas'!$O$12,E584='PC Receitas'!$O$13,E584='PC Receitas'!$O$14)),-K584,0))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7"/>
      <c r="L585" s="45"/>
      <c r="M585" s="45"/>
      <c r="N585" s="41">
        <f>N584+IF(AND(L585="Pago",OR(E585='PC Receitas'!$O$4,E585='PC Receitas'!$O$5,E585='PC Receitas'!$O$6)),K585,IF(AND(L585="Pago",OR(E585='PC Receitas'!$O$7,E585='PC Receitas'!$O$8,E585='PC Receitas'!$O$9,E585='PC Receitas'!$O$10,E585='PC Receitas'!$O$11,E585='PC Receitas'!$O$12,E585='PC Receitas'!$O$13,E585='PC Receitas'!$O$14)),-K585,0))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7"/>
      <c r="L586" s="45"/>
      <c r="M586" s="45"/>
      <c r="N586" s="41">
        <f>N585+IF(AND(L586="Pago",OR(E586='PC Receitas'!$O$4,E586='PC Receitas'!$O$5,E586='PC Receitas'!$O$6)),K586,IF(AND(L586="Pago",OR(E586='PC Receitas'!$O$7,E586='PC Receitas'!$O$8,E586='PC Receitas'!$O$9,E586='PC Receitas'!$O$10,E586='PC Receitas'!$O$11,E586='PC Receitas'!$O$12,E586='PC Receitas'!$O$13,E586='PC Receitas'!$O$14)),-K586,0))</f>
        <v>-92753.850000000064</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7"/>
      <c r="N587" s="28"/>
    </row>
    <row r="588" spans="1:23" x14ac:dyDescent="0.25">
      <c r="D588" s="5" t="str">
        <f>IF(C588&lt;&gt;"",TEXT(C588,"00")&amp;"/01/"&amp;'Configurações Básicas'!$E$5,"")</f>
        <v/>
      </c>
      <c r="F588" s="217"/>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hidden="1" x14ac:dyDescent="0.25">
      <c r="C591" s="149">
        <v>20</v>
      </c>
      <c r="D591" s="150" t="str">
        <f>IF(C591&lt;&gt;"",TEXT(C591,"00")&amp;"/01/"&amp;'Configurações Básicas'!$E$5,"")</f>
        <v>20/01/2017</v>
      </c>
      <c r="E591" s="5">
        <v>1</v>
      </c>
      <c r="F591" s="149" t="s">
        <v>1408</v>
      </c>
      <c r="H591" s="5" t="s">
        <v>1409</v>
      </c>
      <c r="J591" s="5">
        <v>23.4</v>
      </c>
      <c r="N591" s="28"/>
    </row>
    <row r="592" spans="1:23" hidden="1" x14ac:dyDescent="0.25">
      <c r="C592" s="149">
        <v>20</v>
      </c>
      <c r="D592" s="150" t="str">
        <f>IF(C592&lt;&gt;"",TEXT(C592,"00")&amp;"/01/"&amp;'Configurações Básicas'!$E$5,"")</f>
        <v>20/01/2017</v>
      </c>
      <c r="E592" s="5">
        <v>1</v>
      </c>
      <c r="F592" s="149" t="s">
        <v>1408</v>
      </c>
      <c r="H592" s="5" t="s">
        <v>1409</v>
      </c>
      <c r="J592" s="5">
        <v>23.4</v>
      </c>
      <c r="N592" s="28"/>
    </row>
    <row r="593" spans="3:14" hidden="1" x14ac:dyDescent="0.25">
      <c r="C593" s="149">
        <v>20</v>
      </c>
      <c r="D593" s="150" t="str">
        <f>IF(C593&lt;&gt;"",TEXT(C593,"00")&amp;"/01/"&amp;'Configurações Básicas'!$E$5,"")</f>
        <v>20/01/2017</v>
      </c>
      <c r="E593" s="5">
        <v>1</v>
      </c>
      <c r="F593" s="149" t="s">
        <v>1408</v>
      </c>
      <c r="H593" s="5" t="s">
        <v>1409</v>
      </c>
      <c r="J593" s="5">
        <v>23.4</v>
      </c>
      <c r="N593" s="28"/>
    </row>
    <row r="594" spans="3:14" hidden="1" x14ac:dyDescent="0.25">
      <c r="C594" s="149">
        <v>20</v>
      </c>
      <c r="D594" s="150" t="str">
        <f>IF(C594&lt;&gt;"",TEXT(C594,"00")&amp;"/01/"&amp;'Configurações Básicas'!$E$5,"")</f>
        <v>20/01/2017</v>
      </c>
      <c r="E594" s="5">
        <v>1</v>
      </c>
      <c r="F594" s="149" t="s">
        <v>1408</v>
      </c>
      <c r="H594" s="5" t="s">
        <v>1409</v>
      </c>
      <c r="J594" s="5">
        <v>23.4</v>
      </c>
      <c r="N594" s="28"/>
    </row>
    <row r="595" spans="3:14" hidden="1" x14ac:dyDescent="0.25">
      <c r="C595" s="149">
        <v>20</v>
      </c>
      <c r="D595" s="150" t="str">
        <f>IF(C595&lt;&gt;"",TEXT(C595,"00")&amp;"/01/"&amp;'Configurações Básicas'!$E$5,"")</f>
        <v>20/01/2017</v>
      </c>
      <c r="E595" s="5">
        <v>1</v>
      </c>
      <c r="F595" s="149" t="s">
        <v>1408</v>
      </c>
      <c r="H595" s="5" t="s">
        <v>1409</v>
      </c>
      <c r="J595" s="5">
        <v>23.4</v>
      </c>
      <c r="N595" s="28"/>
    </row>
    <row r="596" spans="3:14" hidden="1" x14ac:dyDescent="0.25">
      <c r="C596" s="149">
        <v>20</v>
      </c>
      <c r="D596" s="150" t="str">
        <f>IF(C596&lt;&gt;"",TEXT(C596,"00")&amp;"/01/"&amp;'Configurações Básicas'!$E$5,"")</f>
        <v>20/01/2017</v>
      </c>
      <c r="E596" s="5">
        <v>1</v>
      </c>
      <c r="F596" s="149" t="s">
        <v>1408</v>
      </c>
      <c r="H596" s="5" t="s">
        <v>1409</v>
      </c>
      <c r="J596" s="5">
        <v>23.4</v>
      </c>
      <c r="N596" s="28"/>
    </row>
    <row r="597" spans="3:14" hidden="1" x14ac:dyDescent="0.25">
      <c r="C597" s="149">
        <v>20</v>
      </c>
      <c r="D597" s="150" t="str">
        <f>IF(C597&lt;&gt;"",TEXT(C597,"00")&amp;"/01/"&amp;'Configurações Básicas'!$E$5,"")</f>
        <v>20/01/2017</v>
      </c>
      <c r="E597" s="5">
        <v>1</v>
      </c>
      <c r="F597" s="149" t="s">
        <v>1408</v>
      </c>
      <c r="H597" s="5" t="s">
        <v>1409</v>
      </c>
      <c r="J597" s="5">
        <v>23.4</v>
      </c>
      <c r="N597" s="28"/>
    </row>
    <row r="598" spans="3:14" hidden="1" x14ac:dyDescent="0.25">
      <c r="C598" s="149">
        <v>20</v>
      </c>
      <c r="D598" s="150" t="str">
        <f>IF(C598&lt;&gt;"",TEXT(C598,"00")&amp;"/01/"&amp;'Configurações Básicas'!$E$5,"")</f>
        <v>20/01/2017</v>
      </c>
      <c r="E598" s="5">
        <v>1</v>
      </c>
      <c r="F598" s="149" t="s">
        <v>1408</v>
      </c>
      <c r="H598" s="5" t="s">
        <v>1409</v>
      </c>
      <c r="J598" s="5">
        <v>23.4</v>
      </c>
      <c r="N598" s="28"/>
    </row>
    <row r="599" spans="3:14" hidden="1" x14ac:dyDescent="0.25">
      <c r="C599" s="149">
        <v>20</v>
      </c>
      <c r="D599" s="150" t="str">
        <f>IF(C599&lt;&gt;"",TEXT(C599,"00")&amp;"/01/"&amp;'Configurações Básicas'!$E$5,"")</f>
        <v>20/01/2017</v>
      </c>
      <c r="E599" s="5">
        <v>1</v>
      </c>
      <c r="F599" s="149" t="s">
        <v>1408</v>
      </c>
      <c r="H599" s="5" t="s">
        <v>1409</v>
      </c>
      <c r="J599" s="5">
        <v>23.4</v>
      </c>
      <c r="N599" s="28"/>
    </row>
    <row r="600" spans="3:14" hidden="1" x14ac:dyDescent="0.25">
      <c r="C600" s="149">
        <v>20</v>
      </c>
      <c r="D600" s="150" t="str">
        <f>IF(C600&lt;&gt;"",TEXT(C600,"00")&amp;"/01/"&amp;'Configurações Básicas'!$E$5,"")</f>
        <v>20/01/2017</v>
      </c>
      <c r="E600" s="5">
        <v>1</v>
      </c>
      <c r="F600" s="149" t="s">
        <v>1408</v>
      </c>
      <c r="H600" s="5" t="s">
        <v>1409</v>
      </c>
      <c r="J600" s="5">
        <v>23.4</v>
      </c>
      <c r="N600" s="28"/>
    </row>
    <row r="601" spans="3:14" hidden="1" x14ac:dyDescent="0.25">
      <c r="C601" s="149">
        <v>20</v>
      </c>
      <c r="D601" s="150" t="str">
        <f>IF(C601&lt;&gt;"",TEXT(C601,"00")&amp;"/01/"&amp;'Configurações Básicas'!$E$5,"")</f>
        <v>20/01/2017</v>
      </c>
      <c r="E601" s="5">
        <v>1</v>
      </c>
      <c r="F601" s="149" t="s">
        <v>1408</v>
      </c>
      <c r="H601" s="5" t="s">
        <v>1409</v>
      </c>
      <c r="J601" s="5">
        <v>23.4</v>
      </c>
      <c r="N601" s="28"/>
    </row>
    <row r="602" spans="3:14" hidden="1" x14ac:dyDescent="0.25">
      <c r="C602" s="149">
        <v>20</v>
      </c>
      <c r="D602" s="150" t="str">
        <f>IF(C602&lt;&gt;"",TEXT(C602,"00")&amp;"/01/"&amp;'Configurações Básicas'!$E$5,"")</f>
        <v>20/01/2017</v>
      </c>
      <c r="E602" s="5">
        <v>1</v>
      </c>
      <c r="F602" s="149" t="s">
        <v>1408</v>
      </c>
      <c r="H602" s="5" t="s">
        <v>1409</v>
      </c>
      <c r="J602" s="5">
        <v>23.4</v>
      </c>
      <c r="N602" s="28"/>
    </row>
    <row r="603" spans="3:14" hidden="1" x14ac:dyDescent="0.25">
      <c r="C603" s="149">
        <v>20</v>
      </c>
      <c r="D603" s="150" t="str">
        <f>IF(C603&lt;&gt;"",TEXT(C603,"00")&amp;"/01/"&amp;'Configurações Básicas'!$E$5,"")</f>
        <v>20/01/2017</v>
      </c>
      <c r="E603" s="5">
        <v>1</v>
      </c>
      <c r="F603" s="149" t="s">
        <v>1408</v>
      </c>
      <c r="H603" s="5" t="s">
        <v>1409</v>
      </c>
      <c r="J603" s="5">
        <v>23.4</v>
      </c>
      <c r="N603" s="28"/>
    </row>
    <row r="604" spans="3:14" hidden="1" x14ac:dyDescent="0.25">
      <c r="C604" s="149">
        <v>20</v>
      </c>
      <c r="D604" s="150" t="str">
        <f>IF(C604&lt;&gt;"",TEXT(C604,"00")&amp;"/01/"&amp;'Configurações Básicas'!$E$5,"")</f>
        <v>20/01/2017</v>
      </c>
      <c r="E604" s="5">
        <v>1</v>
      </c>
      <c r="F604" s="149" t="s">
        <v>1408</v>
      </c>
      <c r="H604" s="5" t="s">
        <v>1409</v>
      </c>
      <c r="J604" s="5">
        <v>23.4</v>
      </c>
      <c r="N604" s="28"/>
    </row>
    <row r="605" spans="3:14" hidden="1" x14ac:dyDescent="0.25">
      <c r="C605" s="149">
        <v>20</v>
      </c>
      <c r="D605" s="150" t="str">
        <f>IF(C605&lt;&gt;"",TEXT(C605,"00")&amp;"/01/"&amp;'Configurações Básicas'!$E$5,"")</f>
        <v>20/01/2017</v>
      </c>
      <c r="E605" s="5">
        <v>1</v>
      </c>
      <c r="F605" s="149" t="s">
        <v>1408</v>
      </c>
      <c r="H605" s="5" t="s">
        <v>1409</v>
      </c>
      <c r="J605" s="5">
        <v>23.4</v>
      </c>
      <c r="N605" s="28"/>
    </row>
    <row r="606" spans="3:14" hidden="1" x14ac:dyDescent="0.25">
      <c r="C606" s="149">
        <v>20</v>
      </c>
      <c r="D606" s="150" t="str">
        <f>IF(C606&lt;&gt;"",TEXT(C606,"00")&amp;"/01/"&amp;'Configurações Básicas'!$E$5,"")</f>
        <v>20/01/2017</v>
      </c>
      <c r="E606" s="5">
        <v>1</v>
      </c>
      <c r="F606" s="149" t="s">
        <v>1408</v>
      </c>
      <c r="H606" s="5" t="s">
        <v>1409</v>
      </c>
      <c r="J606" s="5">
        <v>23.4</v>
      </c>
      <c r="N606" s="28"/>
    </row>
    <row r="607" spans="3:14" hidden="1" x14ac:dyDescent="0.25">
      <c r="C607" s="149">
        <v>20</v>
      </c>
      <c r="D607" s="150" t="str">
        <f>IF(C607&lt;&gt;"",TEXT(C607,"00")&amp;"/01/"&amp;'Configurações Básicas'!$E$5,"")</f>
        <v>20/01/2017</v>
      </c>
      <c r="E607" s="5">
        <v>1</v>
      </c>
      <c r="F607" s="149" t="s">
        <v>1408</v>
      </c>
      <c r="H607" s="5" t="s">
        <v>1409</v>
      </c>
      <c r="J607" s="5">
        <v>23.4</v>
      </c>
      <c r="N607" s="28"/>
    </row>
    <row r="608" spans="3:14" hidden="1" x14ac:dyDescent="0.25">
      <c r="C608" s="149">
        <v>20</v>
      </c>
      <c r="D608" s="150" t="str">
        <f>IF(C608&lt;&gt;"",TEXT(C608,"00")&amp;"/01/"&amp;'Configurações Básicas'!$E$5,"")</f>
        <v>20/01/2017</v>
      </c>
      <c r="E608" s="5">
        <v>1</v>
      </c>
      <c r="F608" s="149" t="s">
        <v>1408</v>
      </c>
      <c r="H608" s="5" t="s">
        <v>1409</v>
      </c>
      <c r="J608" s="5">
        <v>23.4</v>
      </c>
      <c r="N608" s="28"/>
    </row>
    <row r="609" spans="3:14" hidden="1" x14ac:dyDescent="0.25">
      <c r="C609" s="149">
        <v>20</v>
      </c>
      <c r="D609" s="150" t="str">
        <f>IF(C609&lt;&gt;"",TEXT(C609,"00")&amp;"/01/"&amp;'Configurações Básicas'!$E$5,"")</f>
        <v>20/01/2017</v>
      </c>
      <c r="E609" s="5">
        <v>1</v>
      </c>
      <c r="F609" s="149" t="s">
        <v>1408</v>
      </c>
      <c r="H609" s="5" t="s">
        <v>1409</v>
      </c>
      <c r="J609" s="5">
        <v>23.4</v>
      </c>
      <c r="N609" s="28"/>
    </row>
    <row r="610" spans="3:14" hidden="1" x14ac:dyDescent="0.25">
      <c r="C610" s="149">
        <v>20</v>
      </c>
      <c r="D610" s="150" t="str">
        <f>IF(C610&lt;&gt;"",TEXT(C610,"00")&amp;"/01/"&amp;'Configurações Básicas'!$E$5,"")</f>
        <v>20/01/2017</v>
      </c>
      <c r="E610" s="5">
        <v>1</v>
      </c>
      <c r="F610" s="149" t="s">
        <v>1408</v>
      </c>
      <c r="H610" s="5" t="s">
        <v>1409</v>
      </c>
      <c r="J610" s="5">
        <v>23.4</v>
      </c>
      <c r="N610" s="28"/>
    </row>
    <row r="611" spans="3:14" hidden="1" x14ac:dyDescent="0.25">
      <c r="C611" s="149">
        <v>20</v>
      </c>
      <c r="D611" s="150" t="str">
        <f>IF(C611&lt;&gt;"",TEXT(C611,"00")&amp;"/01/"&amp;'Configurações Básicas'!$E$5,"")</f>
        <v>20/01/2017</v>
      </c>
      <c r="E611" s="5">
        <v>1</v>
      </c>
      <c r="F611" s="149" t="s">
        <v>1408</v>
      </c>
      <c r="H611" s="5" t="s">
        <v>1409</v>
      </c>
      <c r="J611" s="5">
        <v>23.4</v>
      </c>
      <c r="N611" s="28"/>
    </row>
    <row r="612" spans="3:14" hidden="1" x14ac:dyDescent="0.25">
      <c r="C612" s="149">
        <v>20</v>
      </c>
      <c r="D612" s="150" t="str">
        <f>IF(C612&lt;&gt;"",TEXT(C612,"00")&amp;"/01/"&amp;'Configurações Básicas'!$E$5,"")</f>
        <v>20/01/2017</v>
      </c>
      <c r="E612" s="5">
        <v>1</v>
      </c>
      <c r="F612" s="149" t="s">
        <v>1408</v>
      </c>
      <c r="H612" s="5" t="s">
        <v>1409</v>
      </c>
      <c r="J612" s="5">
        <v>23.4</v>
      </c>
      <c r="N612" s="28"/>
    </row>
    <row r="613" spans="3:14" hidden="1" x14ac:dyDescent="0.25">
      <c r="C613" s="149">
        <v>20</v>
      </c>
      <c r="D613" s="150" t="str">
        <f>IF(C613&lt;&gt;"",TEXT(C613,"00")&amp;"/01/"&amp;'Configurações Básicas'!$E$5,"")</f>
        <v>20/01/2017</v>
      </c>
      <c r="E613" s="5">
        <v>1</v>
      </c>
      <c r="F613" s="149" t="s">
        <v>1408</v>
      </c>
      <c r="H613" s="5" t="s">
        <v>1409</v>
      </c>
      <c r="J613" s="5">
        <v>23.4</v>
      </c>
      <c r="N613" s="28"/>
    </row>
    <row r="614" spans="3:14" hidden="1" x14ac:dyDescent="0.25">
      <c r="C614" s="149">
        <v>20</v>
      </c>
      <c r="D614" s="150" t="str">
        <f>IF(C614&lt;&gt;"",TEXT(C614,"00")&amp;"/01/"&amp;'Configurações Básicas'!$E$5,"")</f>
        <v>20/01/2017</v>
      </c>
      <c r="E614" s="5">
        <v>1</v>
      </c>
      <c r="F614" s="149" t="s">
        <v>1408</v>
      </c>
      <c r="H614" s="5" t="s">
        <v>1409</v>
      </c>
      <c r="J614" s="5">
        <v>23.4</v>
      </c>
      <c r="N614" s="28"/>
    </row>
    <row r="615" spans="3:14" hidden="1" x14ac:dyDescent="0.25">
      <c r="C615" s="149">
        <v>20</v>
      </c>
      <c r="D615" s="150" t="str">
        <f>IF(C615&lt;&gt;"",TEXT(C615,"00")&amp;"/01/"&amp;'Configurações Básicas'!$E$5,"")</f>
        <v>20/01/2017</v>
      </c>
      <c r="E615" s="5">
        <v>1</v>
      </c>
      <c r="F615" s="149" t="s">
        <v>1408</v>
      </c>
      <c r="H615" s="5" t="s">
        <v>1409</v>
      </c>
      <c r="J615" s="5">
        <v>23.4</v>
      </c>
      <c r="N615" s="28"/>
    </row>
    <row r="616" spans="3:14" hidden="1" x14ac:dyDescent="0.25">
      <c r="C616" s="149">
        <v>20</v>
      </c>
      <c r="D616" s="150" t="str">
        <f>IF(C616&lt;&gt;"",TEXT(C616,"00")&amp;"/01/"&amp;'Configurações Básicas'!$E$5,"")</f>
        <v>20/01/2017</v>
      </c>
      <c r="E616" s="5">
        <v>1</v>
      </c>
      <c r="F616" s="149" t="s">
        <v>1408</v>
      </c>
      <c r="H616" s="5" t="s">
        <v>1409</v>
      </c>
      <c r="J616" s="5">
        <v>23.4</v>
      </c>
      <c r="N616" s="28"/>
    </row>
    <row r="617" spans="3:14" hidden="1" x14ac:dyDescent="0.25">
      <c r="C617" s="149">
        <v>20</v>
      </c>
      <c r="D617" s="150" t="str">
        <f>IF(C617&lt;&gt;"",TEXT(C617,"00")&amp;"/01/"&amp;'Configurações Básicas'!$E$5,"")</f>
        <v>20/01/2017</v>
      </c>
      <c r="E617" s="5">
        <v>1</v>
      </c>
      <c r="F617" s="149" t="s">
        <v>1408</v>
      </c>
      <c r="H617" s="5" t="s">
        <v>1409</v>
      </c>
      <c r="J617" s="5">
        <v>23.4</v>
      </c>
      <c r="N617" s="28"/>
    </row>
    <row r="618" spans="3:14" hidden="1" x14ac:dyDescent="0.25">
      <c r="C618" s="149">
        <v>20</v>
      </c>
      <c r="D618" s="150" t="str">
        <f>IF(C618&lt;&gt;"",TEXT(C618,"00")&amp;"/01/"&amp;'Configurações Básicas'!$E$5,"")</f>
        <v>20/01/2017</v>
      </c>
      <c r="E618" s="5">
        <v>1</v>
      </c>
      <c r="F618" s="149" t="s">
        <v>1408</v>
      </c>
      <c r="H618" s="5" t="s">
        <v>1409</v>
      </c>
      <c r="J618" s="5">
        <v>23.4</v>
      </c>
      <c r="N618" s="28"/>
    </row>
    <row r="619" spans="3:14" hidden="1" x14ac:dyDescent="0.25">
      <c r="C619" s="149">
        <v>20</v>
      </c>
      <c r="D619" s="150" t="str">
        <f>IF(C619&lt;&gt;"",TEXT(C619,"00")&amp;"/01/"&amp;'Configurações Básicas'!$E$5,"")</f>
        <v>20/01/2017</v>
      </c>
      <c r="E619" s="5">
        <v>1</v>
      </c>
      <c r="F619" s="149" t="s">
        <v>1408</v>
      </c>
      <c r="H619" s="5" t="s">
        <v>1409</v>
      </c>
      <c r="J619" s="5">
        <v>23.4</v>
      </c>
      <c r="N619" s="28"/>
    </row>
    <row r="620" spans="3:14" hidden="1" x14ac:dyDescent="0.25">
      <c r="C620" s="149">
        <v>20</v>
      </c>
      <c r="D620" s="150" t="str">
        <f>IF(C620&lt;&gt;"",TEXT(C620,"00")&amp;"/01/"&amp;'Configurações Básicas'!$E$5,"")</f>
        <v>20/01/2017</v>
      </c>
      <c r="E620" s="5">
        <v>1</v>
      </c>
      <c r="F620" s="149" t="s">
        <v>1408</v>
      </c>
      <c r="H620" s="5" t="s">
        <v>1409</v>
      </c>
      <c r="J620" s="5">
        <v>23.4</v>
      </c>
      <c r="N620" s="28"/>
    </row>
    <row r="621" spans="3:14" hidden="1" x14ac:dyDescent="0.25">
      <c r="C621" s="149">
        <v>20</v>
      </c>
      <c r="D621" s="150" t="str">
        <f>IF(C621&lt;&gt;"",TEXT(C621,"00")&amp;"/01/"&amp;'Configurações Básicas'!$E$5,"")</f>
        <v>20/01/2017</v>
      </c>
      <c r="E621" s="5">
        <v>1</v>
      </c>
      <c r="F621" s="149" t="s">
        <v>1408</v>
      </c>
      <c r="H621" s="5" t="s">
        <v>1409</v>
      </c>
      <c r="J621" s="5">
        <v>23.4</v>
      </c>
      <c r="N621" s="28"/>
    </row>
    <row r="622" spans="3:14" hidden="1" x14ac:dyDescent="0.25">
      <c r="C622" s="149">
        <v>20</v>
      </c>
      <c r="D622" s="150" t="str">
        <f>IF(C622&lt;&gt;"",TEXT(C622,"00")&amp;"/01/"&amp;'Configurações Básicas'!$E$5,"")</f>
        <v>20/01/2017</v>
      </c>
      <c r="E622" s="5">
        <v>1</v>
      </c>
      <c r="F622" s="149" t="s">
        <v>1408</v>
      </c>
      <c r="H622" s="5" t="s">
        <v>1409</v>
      </c>
      <c r="J622" s="5">
        <v>23.4</v>
      </c>
      <c r="N622" s="28"/>
    </row>
    <row r="623" spans="3:14" hidden="1" x14ac:dyDescent="0.25">
      <c r="C623" s="149">
        <v>20</v>
      </c>
      <c r="D623" s="150" t="str">
        <f>IF(C623&lt;&gt;"",TEXT(C623,"00")&amp;"/01/"&amp;'Configurações Básicas'!$E$5,"")</f>
        <v>20/01/2017</v>
      </c>
      <c r="E623" s="5">
        <v>1</v>
      </c>
      <c r="F623" s="149" t="s">
        <v>1408</v>
      </c>
      <c r="H623" s="5" t="s">
        <v>1409</v>
      </c>
      <c r="J623" s="5">
        <v>23.4</v>
      </c>
      <c r="N623" s="28"/>
    </row>
    <row r="624" spans="3:14" hidden="1" x14ac:dyDescent="0.25">
      <c r="C624" s="149">
        <v>20</v>
      </c>
      <c r="D624" s="150" t="str">
        <f>IF(C624&lt;&gt;"",TEXT(C624,"00")&amp;"/01/"&amp;'Configurações Básicas'!$E$5,"")</f>
        <v>20/01/2017</v>
      </c>
      <c r="E624" s="5">
        <v>1</v>
      </c>
      <c r="F624" s="149" t="s">
        <v>1408</v>
      </c>
      <c r="H624" s="5" t="s">
        <v>1409</v>
      </c>
      <c r="J624" s="5">
        <v>23.4</v>
      </c>
      <c r="N624" s="28"/>
    </row>
    <row r="625" spans="3:14" hidden="1" x14ac:dyDescent="0.25">
      <c r="C625" s="149">
        <v>20</v>
      </c>
      <c r="D625" s="150" t="str">
        <f>IF(C625&lt;&gt;"",TEXT(C625,"00")&amp;"/01/"&amp;'Configurações Básicas'!$E$5,"")</f>
        <v>20/01/2017</v>
      </c>
      <c r="E625" s="5">
        <v>1</v>
      </c>
      <c r="F625" s="149" t="s">
        <v>1408</v>
      </c>
      <c r="H625" s="5" t="s">
        <v>1409</v>
      </c>
      <c r="J625" s="5">
        <v>23.4</v>
      </c>
      <c r="N625" s="28"/>
    </row>
    <row r="626" spans="3:14" hidden="1" x14ac:dyDescent="0.25">
      <c r="C626" s="149">
        <v>20</v>
      </c>
      <c r="D626" s="150" t="str">
        <f>IF(C626&lt;&gt;"",TEXT(C626,"00")&amp;"/01/"&amp;'Configurações Básicas'!$E$5,"")</f>
        <v>20/01/2017</v>
      </c>
      <c r="E626" s="5">
        <v>1</v>
      </c>
      <c r="F626" s="149" t="s">
        <v>1408</v>
      </c>
      <c r="H626" s="5" t="s">
        <v>1409</v>
      </c>
      <c r="J626" s="5">
        <v>23.4</v>
      </c>
      <c r="N626" s="28"/>
    </row>
    <row r="627" spans="3:14" hidden="1" x14ac:dyDescent="0.25">
      <c r="C627" s="149">
        <v>20</v>
      </c>
      <c r="D627" s="150" t="str">
        <f>IF(C627&lt;&gt;"",TEXT(C627,"00")&amp;"/01/"&amp;'Configurações Básicas'!$E$5,"")</f>
        <v>20/01/2017</v>
      </c>
      <c r="E627" s="5">
        <v>1</v>
      </c>
      <c r="F627" s="149" t="s">
        <v>1408</v>
      </c>
      <c r="H627" s="5" t="s">
        <v>1409</v>
      </c>
      <c r="J627" s="5">
        <v>23.4</v>
      </c>
      <c r="N627" s="28"/>
    </row>
    <row r="628" spans="3:14" hidden="1" x14ac:dyDescent="0.25">
      <c r="C628" s="149">
        <v>20</v>
      </c>
      <c r="D628" s="150" t="str">
        <f>IF(C628&lt;&gt;"",TEXT(C628,"00")&amp;"/01/"&amp;'Configurações Básicas'!$E$5,"")</f>
        <v>20/01/2017</v>
      </c>
      <c r="E628" s="5">
        <v>1</v>
      </c>
      <c r="F628" s="149" t="s">
        <v>1408</v>
      </c>
      <c r="H628" s="5" t="s">
        <v>1409</v>
      </c>
      <c r="J628" s="5">
        <v>23.4</v>
      </c>
      <c r="N628" s="28"/>
    </row>
    <row r="629" spans="3:14" hidden="1" x14ac:dyDescent="0.25">
      <c r="C629" s="149">
        <v>20</v>
      </c>
      <c r="D629" s="150" t="str">
        <f>IF(C629&lt;&gt;"",TEXT(C629,"00")&amp;"/01/"&amp;'Configurações Básicas'!$E$5,"")</f>
        <v>20/01/2017</v>
      </c>
      <c r="E629" s="5">
        <v>1</v>
      </c>
      <c r="F629" s="149" t="s">
        <v>1408</v>
      </c>
      <c r="H629" s="5" t="s">
        <v>1409</v>
      </c>
      <c r="J629" s="5">
        <v>23.4</v>
      </c>
      <c r="N629" s="28"/>
    </row>
    <row r="630" spans="3:14" hidden="1" x14ac:dyDescent="0.25">
      <c r="C630" s="149">
        <v>20</v>
      </c>
      <c r="D630" s="150" t="str">
        <f>IF(C630&lt;&gt;"",TEXT(C630,"00")&amp;"/01/"&amp;'Configurações Básicas'!$E$5,"")</f>
        <v>20/01/2017</v>
      </c>
      <c r="E630" s="5">
        <v>1</v>
      </c>
      <c r="F630" s="149" t="s">
        <v>1408</v>
      </c>
      <c r="H630" s="5" t="s">
        <v>1409</v>
      </c>
      <c r="J630" s="5">
        <v>23.4</v>
      </c>
      <c r="N630" s="28"/>
    </row>
    <row r="631" spans="3:14" hidden="1" x14ac:dyDescent="0.25">
      <c r="C631" s="149">
        <v>20</v>
      </c>
      <c r="D631" s="150" t="str">
        <f>IF(C631&lt;&gt;"",TEXT(C631,"00")&amp;"/01/"&amp;'Configurações Básicas'!$E$5,"")</f>
        <v>20/01/2017</v>
      </c>
      <c r="E631" s="5">
        <v>1</v>
      </c>
      <c r="F631" s="149" t="s">
        <v>1408</v>
      </c>
      <c r="H631" s="5" t="s">
        <v>1409</v>
      </c>
      <c r="J631" s="5">
        <v>23.4</v>
      </c>
      <c r="N631" s="28"/>
    </row>
    <row r="632" spans="3:14" hidden="1" x14ac:dyDescent="0.25">
      <c r="C632" s="149">
        <v>20</v>
      </c>
      <c r="D632" s="150" t="str">
        <f>IF(C632&lt;&gt;"",TEXT(C632,"00")&amp;"/01/"&amp;'Configurações Básicas'!$E$5,"")</f>
        <v>20/01/2017</v>
      </c>
      <c r="E632" s="5">
        <v>1</v>
      </c>
      <c r="F632" s="149" t="s">
        <v>1408</v>
      </c>
      <c r="H632" s="5" t="s">
        <v>1409</v>
      </c>
      <c r="J632" s="5">
        <v>23.4</v>
      </c>
      <c r="N632" s="28"/>
    </row>
    <row r="633" spans="3:14" hidden="1" x14ac:dyDescent="0.25">
      <c r="C633" s="149">
        <v>20</v>
      </c>
      <c r="D633" s="150" t="str">
        <f>IF(C633&lt;&gt;"",TEXT(C633,"00")&amp;"/01/"&amp;'Configurações Básicas'!$E$5,"")</f>
        <v>20/01/2017</v>
      </c>
      <c r="E633" s="5">
        <v>1</v>
      </c>
      <c r="F633" s="149" t="s">
        <v>1408</v>
      </c>
      <c r="H633" s="5" t="s">
        <v>1409</v>
      </c>
      <c r="J633" s="5">
        <v>23.4</v>
      </c>
      <c r="N633" s="28"/>
    </row>
    <row r="634" spans="3:14" hidden="1" x14ac:dyDescent="0.25">
      <c r="C634" s="149">
        <v>20</v>
      </c>
      <c r="D634" s="150" t="str">
        <f>IF(C634&lt;&gt;"",TEXT(C634,"00")&amp;"/01/"&amp;'Configurações Básicas'!$E$5,"")</f>
        <v>20/01/2017</v>
      </c>
      <c r="E634" s="5">
        <v>1</v>
      </c>
      <c r="F634" s="149" t="s">
        <v>1408</v>
      </c>
      <c r="H634" s="5" t="s">
        <v>1409</v>
      </c>
      <c r="J634" s="5">
        <v>23.4</v>
      </c>
      <c r="N634" s="28"/>
    </row>
    <row r="635" spans="3:14" hidden="1" x14ac:dyDescent="0.25">
      <c r="C635" s="149">
        <v>20</v>
      </c>
      <c r="D635" s="150" t="str">
        <f>IF(C635&lt;&gt;"",TEXT(C635,"00")&amp;"/01/"&amp;'Configurações Básicas'!$E$5,"")</f>
        <v>20/01/2017</v>
      </c>
      <c r="E635" s="5">
        <v>1</v>
      </c>
      <c r="F635" s="149" t="s">
        <v>1408</v>
      </c>
      <c r="H635" s="5" t="s">
        <v>1409</v>
      </c>
      <c r="J635" s="5">
        <v>23.4</v>
      </c>
      <c r="N635" s="28"/>
    </row>
    <row r="636" spans="3:14" hidden="1" x14ac:dyDescent="0.25">
      <c r="C636" s="149">
        <v>20</v>
      </c>
      <c r="D636" s="150" t="str">
        <f>IF(C636&lt;&gt;"",TEXT(C636,"00")&amp;"/01/"&amp;'Configurações Básicas'!$E$5,"")</f>
        <v>20/01/2017</v>
      </c>
      <c r="E636" s="5">
        <v>1</v>
      </c>
      <c r="F636" s="149" t="s">
        <v>1408</v>
      </c>
      <c r="H636" s="5" t="s">
        <v>1409</v>
      </c>
      <c r="J636" s="5">
        <v>23.4</v>
      </c>
      <c r="N636" s="28"/>
    </row>
    <row r="637" spans="3:14" hidden="1" x14ac:dyDescent="0.25">
      <c r="C637" s="149">
        <v>20</v>
      </c>
      <c r="D637" s="150" t="str">
        <f>IF(C637&lt;&gt;"",TEXT(C637,"00")&amp;"/01/"&amp;'Configurações Básicas'!$E$5,"")</f>
        <v>20/01/2017</v>
      </c>
      <c r="E637" s="5">
        <v>1</v>
      </c>
      <c r="F637" s="149" t="s">
        <v>1408</v>
      </c>
      <c r="H637" s="5" t="s">
        <v>1409</v>
      </c>
      <c r="J637" s="5">
        <v>23.4</v>
      </c>
      <c r="N637" s="28"/>
    </row>
    <row r="638" spans="3:14" hidden="1" x14ac:dyDescent="0.25">
      <c r="C638" s="149">
        <v>20</v>
      </c>
      <c r="D638" s="150" t="str">
        <f>IF(C638&lt;&gt;"",TEXT(C638,"00")&amp;"/01/"&amp;'Configurações Básicas'!$E$5,"")</f>
        <v>20/01/2017</v>
      </c>
      <c r="E638" s="5">
        <v>1</v>
      </c>
      <c r="F638" s="149" t="s">
        <v>1408</v>
      </c>
      <c r="H638" s="5" t="s">
        <v>1409</v>
      </c>
      <c r="J638" s="5">
        <v>23.4</v>
      </c>
      <c r="N638" s="28"/>
    </row>
    <row r="639" spans="3:14" hidden="1" x14ac:dyDescent="0.25">
      <c r="C639" s="149">
        <v>20</v>
      </c>
      <c r="D639" s="150" t="str">
        <f>IF(C639&lt;&gt;"",TEXT(C639,"00")&amp;"/01/"&amp;'Configurações Básicas'!$E$5,"")</f>
        <v>20/01/2017</v>
      </c>
      <c r="E639" s="5">
        <v>1</v>
      </c>
      <c r="F639" s="149" t="s">
        <v>1408</v>
      </c>
      <c r="H639" s="5" t="s">
        <v>1409</v>
      </c>
      <c r="J639" s="5">
        <v>23.4</v>
      </c>
      <c r="N639" s="29"/>
    </row>
    <row r="640" spans="3:14" hidden="1" x14ac:dyDescent="0.25">
      <c r="C640" s="149">
        <v>20</v>
      </c>
      <c r="D640" s="150" t="str">
        <f>IF(C640&lt;&gt;"",TEXT(C640,"00")&amp;"/01/"&amp;'Configurações Básicas'!$E$5,"")</f>
        <v>20/01/2017</v>
      </c>
      <c r="E640" s="5">
        <v>1</v>
      </c>
      <c r="F640" s="149" t="s">
        <v>1408</v>
      </c>
      <c r="H640" s="5" t="s">
        <v>1409</v>
      </c>
      <c r="J640" s="5">
        <v>23.4</v>
      </c>
    </row>
    <row r="641" spans="3:10" hidden="1" x14ac:dyDescent="0.25">
      <c r="C641" s="149">
        <v>20</v>
      </c>
      <c r="D641" s="150" t="str">
        <f>IF(C641&lt;&gt;"",TEXT(C641,"00")&amp;"/01/"&amp;'Configurações Básicas'!$E$5,"")</f>
        <v>20/01/2017</v>
      </c>
      <c r="E641" s="5">
        <v>1</v>
      </c>
      <c r="F641" s="149" t="s">
        <v>1408</v>
      </c>
      <c r="H641" s="5" t="s">
        <v>1409</v>
      </c>
      <c r="J641" s="5">
        <v>23.4</v>
      </c>
    </row>
    <row r="642" spans="3:10" hidden="1" x14ac:dyDescent="0.25">
      <c r="C642" s="149">
        <v>20</v>
      </c>
      <c r="D642" s="150" t="str">
        <f>IF(C642&lt;&gt;"",TEXT(C642,"00")&amp;"/01/"&amp;'Configurações Básicas'!$E$5,"")</f>
        <v>20/01/2017</v>
      </c>
      <c r="E642" s="5">
        <v>1</v>
      </c>
      <c r="F642" s="149" t="s">
        <v>1408</v>
      </c>
      <c r="H642" s="5" t="s">
        <v>1409</v>
      </c>
      <c r="J642" s="5">
        <v>23.4</v>
      </c>
    </row>
    <row r="643" spans="3:10" hidden="1" x14ac:dyDescent="0.25">
      <c r="C643" s="149">
        <v>20</v>
      </c>
      <c r="D643" s="150" t="str">
        <f>IF(C643&lt;&gt;"",TEXT(C643,"00")&amp;"/01/"&amp;'Configurações Básicas'!$E$5,"")</f>
        <v>20/01/2017</v>
      </c>
      <c r="E643" s="5">
        <v>1</v>
      </c>
      <c r="F643" s="149" t="s">
        <v>1408</v>
      </c>
      <c r="H643" s="5" t="s">
        <v>1409</v>
      </c>
      <c r="J643" s="5">
        <v>23.4</v>
      </c>
    </row>
    <row r="644" spans="3:10" hidden="1" x14ac:dyDescent="0.25">
      <c r="C644" s="149">
        <v>20</v>
      </c>
      <c r="D644" s="150" t="str">
        <f>IF(C644&lt;&gt;"",TEXT(C644,"00")&amp;"/01/"&amp;'Configurações Básicas'!$E$5,"")</f>
        <v>20/01/2017</v>
      </c>
      <c r="E644" s="5">
        <v>1</v>
      </c>
      <c r="F644" s="149" t="s">
        <v>1408</v>
      </c>
      <c r="H644" s="5" t="s">
        <v>1409</v>
      </c>
      <c r="J644" s="5">
        <v>23.4</v>
      </c>
    </row>
    <row r="645" spans="3:10" hidden="1" x14ac:dyDescent="0.25">
      <c r="C645" s="149">
        <v>20</v>
      </c>
      <c r="D645" s="150" t="str">
        <f>IF(C645&lt;&gt;"",TEXT(C645,"00")&amp;"/01/"&amp;'Configurações Básicas'!$E$5,"")</f>
        <v>20/01/2017</v>
      </c>
      <c r="E645" s="5">
        <v>1</v>
      </c>
      <c r="F645" s="149" t="s">
        <v>1408</v>
      </c>
      <c r="H645" s="5" t="s">
        <v>1409</v>
      </c>
      <c r="J645" s="5">
        <v>23.4</v>
      </c>
    </row>
    <row r="646" spans="3:10" hidden="1" x14ac:dyDescent="0.25">
      <c r="C646" s="149">
        <v>20</v>
      </c>
      <c r="D646" s="150" t="str">
        <f>IF(C646&lt;&gt;"",TEXT(C646,"00")&amp;"/01/"&amp;'Configurações Básicas'!$E$5,"")</f>
        <v>20/01/2017</v>
      </c>
      <c r="E646" s="5">
        <v>1</v>
      </c>
      <c r="F646" s="149" t="s">
        <v>1408</v>
      </c>
      <c r="H646" s="5" t="s">
        <v>1409</v>
      </c>
      <c r="J646" s="5">
        <v>23.4</v>
      </c>
    </row>
    <row r="647" spans="3:10" hidden="1" x14ac:dyDescent="0.25">
      <c r="C647" s="149">
        <v>20</v>
      </c>
      <c r="D647" s="150" t="str">
        <f>IF(C647&lt;&gt;"",TEXT(C647,"00")&amp;"/01/"&amp;'Configurações Básicas'!$E$5,"")</f>
        <v>20/01/2017</v>
      </c>
      <c r="E647" s="5">
        <v>1</v>
      </c>
      <c r="F647" s="149" t="s">
        <v>1408</v>
      </c>
      <c r="H647" s="5" t="s">
        <v>1409</v>
      </c>
      <c r="J647" s="5">
        <v>23.4</v>
      </c>
    </row>
    <row r="648" spans="3:10" hidden="1" x14ac:dyDescent="0.25">
      <c r="C648" s="149">
        <v>20</v>
      </c>
      <c r="D648" s="150" t="str">
        <f>IF(C648&lt;&gt;"",TEXT(C648,"00")&amp;"/01/"&amp;'Configurações Básicas'!$E$5,"")</f>
        <v>20/01/2017</v>
      </c>
      <c r="E648" s="5">
        <v>1</v>
      </c>
      <c r="F648" s="149" t="s">
        <v>1408</v>
      </c>
      <c r="H648" s="5" t="s">
        <v>1409</v>
      </c>
      <c r="J648" s="5">
        <v>23.4</v>
      </c>
    </row>
    <row r="649" spans="3:10" hidden="1" x14ac:dyDescent="0.25">
      <c r="C649" s="149">
        <v>20</v>
      </c>
      <c r="D649" s="150" t="str">
        <f>IF(C649&lt;&gt;"",TEXT(C649,"00")&amp;"/01/"&amp;'Configurações Básicas'!$E$5,"")</f>
        <v>20/01/2017</v>
      </c>
      <c r="E649" s="5">
        <v>1</v>
      </c>
      <c r="F649" s="149" t="s">
        <v>1408</v>
      </c>
      <c r="H649" s="5" t="s">
        <v>1409</v>
      </c>
      <c r="J649" s="5">
        <v>23.4</v>
      </c>
    </row>
    <row r="650" spans="3:10" hidden="1" x14ac:dyDescent="0.25">
      <c r="C650" s="149">
        <v>20</v>
      </c>
      <c r="D650" s="150" t="str">
        <f>IF(C650&lt;&gt;"",TEXT(C650,"00")&amp;"/01/"&amp;'Configurações Básicas'!$E$5,"")</f>
        <v>20/01/2017</v>
      </c>
      <c r="E650" s="5">
        <v>1</v>
      </c>
      <c r="F650" s="149" t="s">
        <v>1408</v>
      </c>
      <c r="H650" s="5" t="s">
        <v>1409</v>
      </c>
      <c r="J650" s="5">
        <v>23.4</v>
      </c>
    </row>
    <row r="651" spans="3:10" hidden="1" x14ac:dyDescent="0.25">
      <c r="C651" s="149">
        <v>20</v>
      </c>
      <c r="D651" s="150" t="str">
        <f>IF(C651&lt;&gt;"",TEXT(C651,"00")&amp;"/01/"&amp;'Configurações Básicas'!$E$5,"")</f>
        <v>20/01/2017</v>
      </c>
      <c r="E651" s="5">
        <v>1</v>
      </c>
      <c r="F651" s="149" t="s">
        <v>1408</v>
      </c>
      <c r="H651" s="5" t="s">
        <v>1409</v>
      </c>
      <c r="J651" s="5">
        <v>23.4</v>
      </c>
    </row>
    <row r="652" spans="3:10" hidden="1" x14ac:dyDescent="0.25">
      <c r="C652" s="149">
        <v>20</v>
      </c>
      <c r="D652" s="150" t="str">
        <f>IF(C652&lt;&gt;"",TEXT(C652,"00")&amp;"/01/"&amp;'Configurações Básicas'!$E$5,"")</f>
        <v>20/01/2017</v>
      </c>
      <c r="E652" s="5">
        <v>1</v>
      </c>
      <c r="F652" s="149" t="s">
        <v>1408</v>
      </c>
      <c r="H652" s="5" t="s">
        <v>1409</v>
      </c>
      <c r="J652" s="5">
        <v>23.4</v>
      </c>
    </row>
    <row r="653" spans="3:10" hidden="1" x14ac:dyDescent="0.25">
      <c r="C653" s="149">
        <v>20</v>
      </c>
      <c r="D653" s="150" t="str">
        <f>IF(C653&lt;&gt;"",TEXT(C653,"00")&amp;"/01/"&amp;'Configurações Básicas'!$E$5,"")</f>
        <v>20/01/2017</v>
      </c>
      <c r="E653" s="5">
        <v>1</v>
      </c>
      <c r="F653" s="149" t="s">
        <v>1408</v>
      </c>
      <c r="H653" s="5" t="s">
        <v>1409</v>
      </c>
      <c r="J653" s="5">
        <v>23.4</v>
      </c>
    </row>
    <row r="654" spans="3:10" hidden="1" x14ac:dyDescent="0.25">
      <c r="C654" s="149">
        <v>20</v>
      </c>
      <c r="D654" s="150" t="str">
        <f>IF(C654&lt;&gt;"",TEXT(C654,"00")&amp;"/01/"&amp;'Configurações Básicas'!$E$5,"")</f>
        <v>20/01/2017</v>
      </c>
      <c r="E654" s="5">
        <v>1</v>
      </c>
      <c r="F654" s="149" t="s">
        <v>1408</v>
      </c>
      <c r="H654" s="5" t="s">
        <v>1409</v>
      </c>
      <c r="J654" s="5">
        <v>23.4</v>
      </c>
    </row>
    <row r="655" spans="3:10" hidden="1" x14ac:dyDescent="0.25">
      <c r="C655" s="149">
        <v>20</v>
      </c>
      <c r="D655" s="150" t="str">
        <f>IF(C655&lt;&gt;"",TEXT(C655,"00")&amp;"/01/"&amp;'Configurações Básicas'!$E$5,"")</f>
        <v>20/01/2017</v>
      </c>
      <c r="E655" s="5">
        <v>1</v>
      </c>
      <c r="F655" s="149" t="s">
        <v>1408</v>
      </c>
      <c r="H655" s="5" t="s">
        <v>1409</v>
      </c>
      <c r="J655" s="5">
        <v>23.4</v>
      </c>
    </row>
    <row r="656" spans="3:10" hidden="1" x14ac:dyDescent="0.25">
      <c r="C656" s="149">
        <v>20</v>
      </c>
      <c r="D656" s="150" t="str">
        <f>IF(C656&lt;&gt;"",TEXT(C656,"00")&amp;"/01/"&amp;'Configurações Básicas'!$E$5,"")</f>
        <v>20/01/2017</v>
      </c>
      <c r="E656" s="5">
        <v>1</v>
      </c>
      <c r="F656" s="149" t="s">
        <v>1408</v>
      </c>
      <c r="H656" s="5" t="s">
        <v>1409</v>
      </c>
      <c r="J656" s="5">
        <v>23.4</v>
      </c>
    </row>
    <row r="657" spans="3:10" hidden="1" x14ac:dyDescent="0.25">
      <c r="C657" s="149">
        <v>20</v>
      </c>
      <c r="D657" s="150" t="str">
        <f>IF(C657&lt;&gt;"",TEXT(C657,"00")&amp;"/01/"&amp;'Configurações Básicas'!$E$5,"")</f>
        <v>20/01/2017</v>
      </c>
      <c r="E657" s="5">
        <v>1</v>
      </c>
      <c r="F657" s="149" t="s">
        <v>1408</v>
      </c>
      <c r="H657" s="5" t="s">
        <v>1409</v>
      </c>
      <c r="J657" s="5">
        <v>23.4</v>
      </c>
    </row>
    <row r="658" spans="3:10" hidden="1" x14ac:dyDescent="0.25">
      <c r="C658" s="149">
        <v>20</v>
      </c>
      <c r="D658" s="150" t="str">
        <f>IF(C658&lt;&gt;"",TEXT(C658,"00")&amp;"/01/"&amp;'Configurações Básicas'!$E$5,"")</f>
        <v>20/01/2017</v>
      </c>
      <c r="E658" s="5">
        <v>1</v>
      </c>
      <c r="F658" s="149" t="s">
        <v>1408</v>
      </c>
      <c r="H658" s="5" t="s">
        <v>1409</v>
      </c>
      <c r="J658" s="5">
        <v>23.4</v>
      </c>
    </row>
    <row r="659" spans="3:10" hidden="1" x14ac:dyDescent="0.25">
      <c r="C659" s="149">
        <v>20</v>
      </c>
      <c r="D659" s="150" t="str">
        <f>IF(C659&lt;&gt;"",TEXT(C659,"00")&amp;"/01/"&amp;'Configurações Básicas'!$E$5,"")</f>
        <v>20/01/2017</v>
      </c>
      <c r="E659" s="5">
        <v>1</v>
      </c>
      <c r="F659" s="149" t="s">
        <v>1408</v>
      </c>
      <c r="H659" s="5" t="s">
        <v>1409</v>
      </c>
      <c r="J659" s="5">
        <v>23.4</v>
      </c>
    </row>
    <row r="660" spans="3:10" hidden="1" x14ac:dyDescent="0.25">
      <c r="C660" s="149">
        <v>20</v>
      </c>
      <c r="D660" s="150" t="str">
        <f>IF(C660&lt;&gt;"",TEXT(C660,"00")&amp;"/01/"&amp;'Configurações Básicas'!$E$5,"")</f>
        <v>20/01/2017</v>
      </c>
      <c r="E660" s="5">
        <v>1</v>
      </c>
      <c r="F660" s="149" t="s">
        <v>1408</v>
      </c>
      <c r="H660" s="5" t="s">
        <v>1409</v>
      </c>
      <c r="J660" s="5">
        <v>23.4</v>
      </c>
    </row>
    <row r="661" spans="3:10" hidden="1" x14ac:dyDescent="0.25">
      <c r="C661" s="149">
        <v>20</v>
      </c>
      <c r="D661" s="150" t="str">
        <f>IF(C661&lt;&gt;"",TEXT(C661,"00")&amp;"/01/"&amp;'Configurações Básicas'!$E$5,"")</f>
        <v>20/01/2017</v>
      </c>
      <c r="E661" s="5">
        <v>1</v>
      </c>
      <c r="F661" s="149" t="s">
        <v>1408</v>
      </c>
      <c r="H661" s="5" t="s">
        <v>1409</v>
      </c>
      <c r="J661" s="5">
        <v>23.4</v>
      </c>
    </row>
    <row r="662" spans="3:10" hidden="1" x14ac:dyDescent="0.25">
      <c r="C662" s="149">
        <v>20</v>
      </c>
      <c r="D662" s="150" t="str">
        <f>IF(C662&lt;&gt;"",TEXT(C662,"00")&amp;"/01/"&amp;'Configurações Básicas'!$E$5,"")</f>
        <v>20/01/2017</v>
      </c>
      <c r="E662" s="5">
        <v>1</v>
      </c>
      <c r="F662" s="149" t="s">
        <v>1408</v>
      </c>
      <c r="H662" s="5" t="s">
        <v>1409</v>
      </c>
      <c r="J662" s="5">
        <v>23.4</v>
      </c>
    </row>
    <row r="663" spans="3:10" hidden="1" x14ac:dyDescent="0.25">
      <c r="C663" s="149">
        <v>20</v>
      </c>
      <c r="D663" s="150" t="str">
        <f>IF(C663&lt;&gt;"",TEXT(C663,"00")&amp;"/01/"&amp;'Configurações Básicas'!$E$5,"")</f>
        <v>20/01/2017</v>
      </c>
      <c r="E663" s="5">
        <v>1</v>
      </c>
      <c r="F663" s="149" t="s">
        <v>1408</v>
      </c>
      <c r="H663" s="5" t="s">
        <v>1409</v>
      </c>
      <c r="J663" s="5">
        <v>23.4</v>
      </c>
    </row>
    <row r="664" spans="3:10" hidden="1" x14ac:dyDescent="0.25">
      <c r="C664" s="149">
        <v>20</v>
      </c>
      <c r="D664" s="150" t="str">
        <f>IF(C664&lt;&gt;"",TEXT(C664,"00")&amp;"/01/"&amp;'Configurações Básicas'!$E$5,"")</f>
        <v>20/01/2017</v>
      </c>
      <c r="E664" s="5">
        <v>1</v>
      </c>
      <c r="F664" s="149" t="s">
        <v>1408</v>
      </c>
      <c r="H664" s="5" t="s">
        <v>1409</v>
      </c>
      <c r="J664" s="5">
        <v>23.4</v>
      </c>
    </row>
    <row r="665" spans="3:10" hidden="1" x14ac:dyDescent="0.25">
      <c r="C665" s="149">
        <v>20</v>
      </c>
      <c r="D665" s="150" t="str">
        <f>IF(C665&lt;&gt;"",TEXT(C665,"00")&amp;"/01/"&amp;'Configurações Básicas'!$E$5,"")</f>
        <v>20/01/2017</v>
      </c>
      <c r="E665" s="5">
        <v>1</v>
      </c>
      <c r="F665" s="149" t="s">
        <v>1408</v>
      </c>
      <c r="H665" s="5" t="s">
        <v>1409</v>
      </c>
      <c r="J665" s="5">
        <v>23.4</v>
      </c>
    </row>
    <row r="666" spans="3:10" hidden="1" x14ac:dyDescent="0.25">
      <c r="C666" s="149">
        <v>20</v>
      </c>
      <c r="D666" s="150" t="str">
        <f>IF(C666&lt;&gt;"",TEXT(C666,"00")&amp;"/01/"&amp;'Configurações Básicas'!$E$5,"")</f>
        <v>20/01/2017</v>
      </c>
      <c r="E666" s="5">
        <v>1</v>
      </c>
      <c r="F666" s="149" t="s">
        <v>1408</v>
      </c>
      <c r="H666" s="5" t="s">
        <v>1409</v>
      </c>
      <c r="J666" s="5">
        <v>23.4</v>
      </c>
    </row>
    <row r="667" spans="3:10" hidden="1" x14ac:dyDescent="0.25">
      <c r="C667" s="149">
        <v>20</v>
      </c>
      <c r="D667" s="150" t="str">
        <f>IF(C667&lt;&gt;"",TEXT(C667,"00")&amp;"/01/"&amp;'Configurações Básicas'!$E$5,"")</f>
        <v>20/01/2017</v>
      </c>
      <c r="E667" s="5">
        <v>1</v>
      </c>
      <c r="F667" s="149" t="s">
        <v>1408</v>
      </c>
      <c r="H667" s="5" t="s">
        <v>1409</v>
      </c>
      <c r="J667" s="5">
        <v>23.4</v>
      </c>
    </row>
    <row r="668" spans="3:10" hidden="1" x14ac:dyDescent="0.25">
      <c r="C668" s="149">
        <v>20</v>
      </c>
      <c r="D668" s="150" t="str">
        <f>IF(C668&lt;&gt;"",TEXT(C668,"00")&amp;"/01/"&amp;'Configurações Básicas'!$E$5,"")</f>
        <v>20/01/2017</v>
      </c>
      <c r="E668" s="5">
        <v>1</v>
      </c>
      <c r="F668" s="149" t="s">
        <v>1408</v>
      </c>
      <c r="H668" s="5" t="s">
        <v>1409</v>
      </c>
      <c r="J668" s="5">
        <v>23.4</v>
      </c>
    </row>
    <row r="669" spans="3:10" hidden="1" x14ac:dyDescent="0.25">
      <c r="C669" s="149">
        <v>20</v>
      </c>
      <c r="D669" s="150" t="str">
        <f>IF(C669&lt;&gt;"",TEXT(C669,"00")&amp;"/01/"&amp;'Configurações Básicas'!$E$5,"")</f>
        <v>20/01/2017</v>
      </c>
      <c r="E669" s="5">
        <v>1</v>
      </c>
      <c r="F669" s="149" t="s">
        <v>1408</v>
      </c>
      <c r="H669" s="5" t="s">
        <v>1409</v>
      </c>
      <c r="J669" s="5">
        <v>23.4</v>
      </c>
    </row>
    <row r="670" spans="3:10" hidden="1" x14ac:dyDescent="0.25">
      <c r="C670" s="149">
        <v>20</v>
      </c>
      <c r="D670" s="150" t="str">
        <f>IF(C670&lt;&gt;"",TEXT(C670,"00")&amp;"/01/"&amp;'Configurações Básicas'!$E$5,"")</f>
        <v>20/01/2017</v>
      </c>
      <c r="E670" s="5">
        <v>1</v>
      </c>
      <c r="F670" s="149" t="s">
        <v>1408</v>
      </c>
      <c r="H670" s="5" t="s">
        <v>1409</v>
      </c>
      <c r="J670" s="5">
        <v>23.4</v>
      </c>
    </row>
    <row r="671" spans="3:10" hidden="1" x14ac:dyDescent="0.25">
      <c r="C671" s="149">
        <v>20</v>
      </c>
      <c r="D671" s="150" t="str">
        <f>IF(C671&lt;&gt;"",TEXT(C671,"00")&amp;"/01/"&amp;'Configurações Básicas'!$E$5,"")</f>
        <v>20/01/2017</v>
      </c>
      <c r="E671" s="5">
        <v>1</v>
      </c>
      <c r="F671" s="149" t="s">
        <v>1408</v>
      </c>
      <c r="H671" s="5" t="s">
        <v>1409</v>
      </c>
      <c r="J671" s="5">
        <v>23.4</v>
      </c>
    </row>
    <row r="672" spans="3:10" hidden="1" x14ac:dyDescent="0.25">
      <c r="C672" s="149">
        <v>20</v>
      </c>
      <c r="D672" s="150" t="str">
        <f>IF(C672&lt;&gt;"",TEXT(C672,"00")&amp;"/01/"&amp;'Configurações Básicas'!$E$5,"")</f>
        <v>20/01/2017</v>
      </c>
      <c r="E672" s="5">
        <v>1</v>
      </c>
      <c r="F672" s="149" t="s">
        <v>1408</v>
      </c>
      <c r="H672" s="5" t="s">
        <v>1409</v>
      </c>
      <c r="J672" s="5">
        <v>23.4</v>
      </c>
    </row>
    <row r="673" spans="3:10" hidden="1" x14ac:dyDescent="0.25">
      <c r="C673" s="149">
        <v>20</v>
      </c>
      <c r="D673" s="150" t="str">
        <f>IF(C673&lt;&gt;"",TEXT(C673,"00")&amp;"/01/"&amp;'Configurações Básicas'!$E$5,"")</f>
        <v>20/01/2017</v>
      </c>
      <c r="E673" s="5">
        <v>1</v>
      </c>
      <c r="F673" s="149" t="s">
        <v>1408</v>
      </c>
      <c r="H673" s="5" t="s">
        <v>1409</v>
      </c>
      <c r="J673" s="5">
        <v>23.4</v>
      </c>
    </row>
    <row r="674" spans="3:10" hidden="1" x14ac:dyDescent="0.25">
      <c r="C674" s="149">
        <v>20</v>
      </c>
      <c r="D674" s="150" t="str">
        <f>IF(C674&lt;&gt;"",TEXT(C674,"00")&amp;"/01/"&amp;'Configurações Básicas'!$E$5,"")</f>
        <v>20/01/2017</v>
      </c>
      <c r="E674" s="5">
        <v>1</v>
      </c>
      <c r="F674" s="149" t="s">
        <v>1408</v>
      </c>
      <c r="H674" s="5" t="s">
        <v>1409</v>
      </c>
      <c r="J674" s="5">
        <v>23.4</v>
      </c>
    </row>
    <row r="675" spans="3:10" hidden="1" x14ac:dyDescent="0.25">
      <c r="C675" s="149">
        <v>20</v>
      </c>
      <c r="D675" s="150" t="str">
        <f>IF(C675&lt;&gt;"",TEXT(C675,"00")&amp;"/01/"&amp;'Configurações Básicas'!$E$5,"")</f>
        <v>20/01/2017</v>
      </c>
      <c r="E675" s="5">
        <v>1</v>
      </c>
      <c r="F675" s="149" t="s">
        <v>1408</v>
      </c>
      <c r="H675" s="5" t="s">
        <v>1409</v>
      </c>
      <c r="J675" s="5">
        <v>23.4</v>
      </c>
    </row>
    <row r="676" spans="3:10" hidden="1" x14ac:dyDescent="0.25">
      <c r="C676" s="149">
        <v>20</v>
      </c>
      <c r="D676" s="150" t="str">
        <f>IF(C676&lt;&gt;"",TEXT(C676,"00")&amp;"/01/"&amp;'Configurações Básicas'!$E$5,"")</f>
        <v>20/01/2017</v>
      </c>
      <c r="E676" s="5">
        <v>1</v>
      </c>
      <c r="F676" s="149" t="s">
        <v>1408</v>
      </c>
      <c r="H676" s="5" t="s">
        <v>1409</v>
      </c>
      <c r="J676" s="5">
        <v>23.4</v>
      </c>
    </row>
    <row r="677" spans="3:10" hidden="1" x14ac:dyDescent="0.25">
      <c r="C677" s="149">
        <v>20</v>
      </c>
      <c r="D677" s="150" t="str">
        <f>IF(C677&lt;&gt;"",TEXT(C677,"00")&amp;"/01/"&amp;'Configurações Básicas'!$E$5,"")</f>
        <v>20/01/2017</v>
      </c>
      <c r="E677" s="5">
        <v>1</v>
      </c>
      <c r="F677" s="149" t="s">
        <v>1408</v>
      </c>
      <c r="H677" s="5" t="s">
        <v>1409</v>
      </c>
      <c r="J677" s="5">
        <v>23.4</v>
      </c>
    </row>
    <row r="678" spans="3:10" hidden="1" x14ac:dyDescent="0.25">
      <c r="C678" s="149">
        <v>20</v>
      </c>
      <c r="D678" s="150" t="str">
        <f>IF(C678&lt;&gt;"",TEXT(C678,"00")&amp;"/01/"&amp;'Configurações Básicas'!$E$5,"")</f>
        <v>20/01/2017</v>
      </c>
      <c r="E678" s="5">
        <v>1</v>
      </c>
      <c r="F678" s="149" t="s">
        <v>1408</v>
      </c>
      <c r="H678" s="5" t="s">
        <v>1409</v>
      </c>
      <c r="J678" s="5">
        <v>23.4</v>
      </c>
    </row>
    <row r="679" spans="3:10" hidden="1" x14ac:dyDescent="0.25">
      <c r="C679" s="149">
        <v>20</v>
      </c>
      <c r="D679" s="150" t="str">
        <f>IF(C679&lt;&gt;"",TEXT(C679,"00")&amp;"/01/"&amp;'Configurações Básicas'!$E$5,"")</f>
        <v>20/01/2017</v>
      </c>
      <c r="E679" s="5">
        <v>1</v>
      </c>
      <c r="F679" s="149" t="s">
        <v>1408</v>
      </c>
      <c r="H679" s="5" t="s">
        <v>1409</v>
      </c>
      <c r="J679" s="5">
        <v>23.4</v>
      </c>
    </row>
    <row r="680" spans="3:10" hidden="1" x14ac:dyDescent="0.25">
      <c r="C680" s="149">
        <v>20</v>
      </c>
      <c r="D680" s="150" t="str">
        <f>IF(C680&lt;&gt;"",TEXT(C680,"00")&amp;"/01/"&amp;'Configurações Básicas'!$E$5,"")</f>
        <v>20/01/2017</v>
      </c>
      <c r="E680" s="5">
        <v>1</v>
      </c>
      <c r="F680" s="149" t="s">
        <v>1408</v>
      </c>
      <c r="H680" s="5" t="s">
        <v>1409</v>
      </c>
      <c r="J680" s="5">
        <v>23.4</v>
      </c>
    </row>
    <row r="681" spans="3:10" hidden="1" x14ac:dyDescent="0.25">
      <c r="C681" s="149">
        <v>20</v>
      </c>
      <c r="D681" s="150" t="str">
        <f>IF(C681&lt;&gt;"",TEXT(C681,"00")&amp;"/01/"&amp;'Configurações Básicas'!$E$5,"")</f>
        <v>20/01/2017</v>
      </c>
      <c r="E681" s="5">
        <v>1</v>
      </c>
      <c r="F681" s="149" t="s">
        <v>1408</v>
      </c>
      <c r="H681" s="5" t="s">
        <v>1409</v>
      </c>
      <c r="J681" s="5">
        <v>23.4</v>
      </c>
    </row>
    <row r="682" spans="3:10" hidden="1" x14ac:dyDescent="0.25">
      <c r="C682" s="149">
        <v>20</v>
      </c>
      <c r="D682" s="150" t="str">
        <f>IF(C682&lt;&gt;"",TEXT(C682,"00")&amp;"/01/"&amp;'Configurações Básicas'!$E$5,"")</f>
        <v>20/01/2017</v>
      </c>
      <c r="E682" s="5">
        <v>1</v>
      </c>
      <c r="F682" s="149" t="s">
        <v>1408</v>
      </c>
      <c r="H682" s="5" t="s">
        <v>1409</v>
      </c>
      <c r="J682" s="5">
        <v>23.4</v>
      </c>
    </row>
    <row r="683" spans="3:10" hidden="1" x14ac:dyDescent="0.25">
      <c r="C683" s="149">
        <v>20</v>
      </c>
      <c r="D683" s="150" t="str">
        <f>IF(C683&lt;&gt;"",TEXT(C683,"00")&amp;"/01/"&amp;'Configurações Básicas'!$E$5,"")</f>
        <v>20/01/2017</v>
      </c>
      <c r="E683" s="5">
        <v>1</v>
      </c>
      <c r="F683" s="149" t="s">
        <v>1408</v>
      </c>
      <c r="H683" s="5" t="s">
        <v>1409</v>
      </c>
      <c r="J683" s="5">
        <v>23.4</v>
      </c>
    </row>
    <row r="684" spans="3:10" hidden="1" x14ac:dyDescent="0.25">
      <c r="C684" s="149">
        <v>20</v>
      </c>
      <c r="D684" s="150" t="str">
        <f>IF(C684&lt;&gt;"",TEXT(C684,"00")&amp;"/01/"&amp;'Configurações Básicas'!$E$5,"")</f>
        <v>20/01/2017</v>
      </c>
      <c r="E684" s="5">
        <v>1</v>
      </c>
      <c r="F684" s="149" t="s">
        <v>1408</v>
      </c>
      <c r="H684" s="5" t="s">
        <v>1409</v>
      </c>
      <c r="J684" s="5">
        <v>23.4</v>
      </c>
    </row>
    <row r="685" spans="3:10" hidden="1" x14ac:dyDescent="0.25">
      <c r="C685" s="149">
        <v>20</v>
      </c>
      <c r="D685" s="150" t="str">
        <f>IF(C685&lt;&gt;"",TEXT(C685,"00")&amp;"/01/"&amp;'Configurações Básicas'!$E$5,"")</f>
        <v>20/01/2017</v>
      </c>
      <c r="E685" s="5">
        <v>1</v>
      </c>
      <c r="F685" s="149" t="s">
        <v>1408</v>
      </c>
      <c r="H685" s="5" t="s">
        <v>1409</v>
      </c>
      <c r="J685" s="5">
        <v>23.4</v>
      </c>
    </row>
    <row r="686" spans="3:10" hidden="1" x14ac:dyDescent="0.25">
      <c r="C686" s="149">
        <v>20</v>
      </c>
      <c r="D686" s="150" t="str">
        <f>IF(C686&lt;&gt;"",TEXT(C686,"00")&amp;"/01/"&amp;'Configurações Básicas'!$E$5,"")</f>
        <v>20/01/2017</v>
      </c>
      <c r="E686" s="5">
        <v>1</v>
      </c>
      <c r="F686" s="149" t="s">
        <v>1408</v>
      </c>
      <c r="H686" s="5" t="s">
        <v>1409</v>
      </c>
      <c r="J686" s="5">
        <v>23.4</v>
      </c>
    </row>
    <row r="687" spans="3:10" hidden="1" x14ac:dyDescent="0.25">
      <c r="C687" s="149">
        <v>20</v>
      </c>
      <c r="D687" s="150" t="str">
        <f>IF(C687&lt;&gt;"",TEXT(C687,"00")&amp;"/01/"&amp;'Configurações Básicas'!$E$5,"")</f>
        <v>20/01/2017</v>
      </c>
      <c r="E687" s="5">
        <v>1</v>
      </c>
      <c r="F687" s="149" t="s">
        <v>1408</v>
      </c>
      <c r="H687" s="5" t="s">
        <v>1409</v>
      </c>
      <c r="J687" s="5">
        <v>23.4</v>
      </c>
    </row>
    <row r="688" spans="3:10" hidden="1" x14ac:dyDescent="0.25">
      <c r="C688" s="149">
        <v>20</v>
      </c>
      <c r="D688" s="150" t="str">
        <f>IF(C688&lt;&gt;"",TEXT(C688,"00")&amp;"/01/"&amp;'Configurações Básicas'!$E$5,"")</f>
        <v>20/01/2017</v>
      </c>
      <c r="E688" s="5">
        <v>1</v>
      </c>
      <c r="F688" s="149" t="s">
        <v>1408</v>
      </c>
      <c r="H688" s="5" t="s">
        <v>1409</v>
      </c>
      <c r="J688" s="5">
        <v>23.4</v>
      </c>
    </row>
    <row r="689" spans="3:10" hidden="1" x14ac:dyDescent="0.25">
      <c r="C689" s="149">
        <v>20</v>
      </c>
      <c r="D689" s="150" t="str">
        <f>IF(C689&lt;&gt;"",TEXT(C689,"00")&amp;"/01/"&amp;'Configurações Básicas'!$E$5,"")</f>
        <v>20/01/2017</v>
      </c>
      <c r="E689" s="5">
        <v>1</v>
      </c>
      <c r="F689" s="149" t="s">
        <v>1408</v>
      </c>
      <c r="H689" s="5" t="s">
        <v>1409</v>
      </c>
      <c r="J689" s="5">
        <v>23.4</v>
      </c>
    </row>
    <row r="690" spans="3:10" hidden="1" x14ac:dyDescent="0.25">
      <c r="C690" s="149">
        <v>20</v>
      </c>
      <c r="D690" s="150" t="str">
        <f>IF(C690&lt;&gt;"",TEXT(C690,"00")&amp;"/01/"&amp;'Configurações Básicas'!$E$5,"")</f>
        <v>20/01/2017</v>
      </c>
      <c r="E690" s="5">
        <v>1</v>
      </c>
      <c r="F690" s="149" t="s">
        <v>1408</v>
      </c>
      <c r="H690" s="5" t="s">
        <v>1409</v>
      </c>
      <c r="J690" s="5">
        <v>23.4</v>
      </c>
    </row>
    <row r="691" spans="3:10" hidden="1" x14ac:dyDescent="0.25">
      <c r="C691" s="149">
        <v>20</v>
      </c>
      <c r="D691" s="150" t="str">
        <f>IF(C691&lt;&gt;"",TEXT(C691,"00")&amp;"/01/"&amp;'Configurações Básicas'!$E$5,"")</f>
        <v>20/01/2017</v>
      </c>
      <c r="E691" s="5">
        <v>1</v>
      </c>
      <c r="F691" s="149" t="s">
        <v>1408</v>
      </c>
      <c r="H691" s="5" t="s">
        <v>1409</v>
      </c>
      <c r="J691" s="5">
        <v>23.4</v>
      </c>
    </row>
    <row r="692" spans="3:10" hidden="1" x14ac:dyDescent="0.25">
      <c r="C692" s="149">
        <v>20</v>
      </c>
      <c r="D692" s="150" t="str">
        <f>IF(C692&lt;&gt;"",TEXT(C692,"00")&amp;"/01/"&amp;'Configurações Básicas'!$E$5,"")</f>
        <v>20/01/2017</v>
      </c>
      <c r="E692" s="5">
        <v>1</v>
      </c>
      <c r="F692" s="149" t="s">
        <v>1408</v>
      </c>
      <c r="H692" s="5" t="s">
        <v>1409</v>
      </c>
      <c r="J692" s="5">
        <v>23.4</v>
      </c>
    </row>
    <row r="693" spans="3:10" hidden="1" x14ac:dyDescent="0.25">
      <c r="C693" s="149">
        <v>20</v>
      </c>
      <c r="D693" s="150" t="str">
        <f>IF(C693&lt;&gt;"",TEXT(C693,"00")&amp;"/01/"&amp;'Configurações Básicas'!$E$5,"")</f>
        <v>20/01/2017</v>
      </c>
      <c r="E693" s="5">
        <v>1</v>
      </c>
      <c r="F693" s="149" t="s">
        <v>1408</v>
      </c>
      <c r="H693" s="5" t="s">
        <v>1409</v>
      </c>
      <c r="J693" s="5">
        <v>23.4</v>
      </c>
    </row>
    <row r="694" spans="3:10" hidden="1" x14ac:dyDescent="0.25">
      <c r="C694" s="149">
        <v>20</v>
      </c>
      <c r="D694" s="150" t="str">
        <f>IF(C694&lt;&gt;"",TEXT(C694,"00")&amp;"/01/"&amp;'Configurações Básicas'!$E$5,"")</f>
        <v>20/01/2017</v>
      </c>
      <c r="E694" s="5">
        <v>1</v>
      </c>
      <c r="F694" s="149" t="s">
        <v>1408</v>
      </c>
      <c r="H694" s="5" t="s">
        <v>1409</v>
      </c>
      <c r="J694" s="5">
        <v>23.4</v>
      </c>
    </row>
    <row r="695" spans="3:10" hidden="1" x14ac:dyDescent="0.25">
      <c r="C695" s="149">
        <v>20</v>
      </c>
      <c r="D695" s="150" t="str">
        <f>IF(C695&lt;&gt;"",TEXT(C695,"00")&amp;"/01/"&amp;'Configurações Básicas'!$E$5,"")</f>
        <v>20/01/2017</v>
      </c>
      <c r="E695" s="5">
        <v>1</v>
      </c>
      <c r="F695" s="149" t="s">
        <v>1408</v>
      </c>
      <c r="H695" s="5" t="s">
        <v>1409</v>
      </c>
      <c r="J695" s="5">
        <v>23.4</v>
      </c>
    </row>
    <row r="696" spans="3:10" hidden="1" x14ac:dyDescent="0.25">
      <c r="C696" s="149">
        <v>20</v>
      </c>
      <c r="D696" s="150" t="str">
        <f>IF(C696&lt;&gt;"",TEXT(C696,"00")&amp;"/01/"&amp;'Configurações Básicas'!$E$5,"")</f>
        <v>20/01/2017</v>
      </c>
      <c r="E696" s="5">
        <v>1</v>
      </c>
      <c r="F696" s="149" t="s">
        <v>1408</v>
      </c>
      <c r="H696" s="5" t="s">
        <v>1409</v>
      </c>
      <c r="J696" s="5">
        <v>23.4</v>
      </c>
    </row>
    <row r="697" spans="3:10" hidden="1" x14ac:dyDescent="0.25">
      <c r="C697" s="149">
        <v>20</v>
      </c>
      <c r="D697" s="150" t="str">
        <f>IF(C697&lt;&gt;"",TEXT(C697,"00")&amp;"/01/"&amp;'Configurações Básicas'!$E$5,"")</f>
        <v>20/01/2017</v>
      </c>
      <c r="E697" s="5">
        <v>1</v>
      </c>
      <c r="F697" s="149" t="s">
        <v>1408</v>
      </c>
      <c r="H697" s="5" t="s">
        <v>1409</v>
      </c>
      <c r="J697" s="5">
        <v>23.4</v>
      </c>
    </row>
    <row r="698" spans="3:10" hidden="1" x14ac:dyDescent="0.25">
      <c r="C698" s="149">
        <v>20</v>
      </c>
      <c r="D698" s="150" t="str">
        <f>IF(C698&lt;&gt;"",TEXT(C698,"00")&amp;"/01/"&amp;'Configurações Básicas'!$E$5,"")</f>
        <v>20/01/2017</v>
      </c>
      <c r="E698" s="5">
        <v>1</v>
      </c>
      <c r="F698" s="149" t="s">
        <v>1408</v>
      </c>
      <c r="H698" s="5" t="s">
        <v>1409</v>
      </c>
      <c r="J698" s="5">
        <v>23.4</v>
      </c>
    </row>
    <row r="699" spans="3:10" hidden="1" x14ac:dyDescent="0.25">
      <c r="C699" s="149">
        <v>20</v>
      </c>
      <c r="D699" s="150" t="str">
        <f>IF(C699&lt;&gt;"",TEXT(C699,"00")&amp;"/01/"&amp;'Configurações Básicas'!$E$5,"")</f>
        <v>20/01/2017</v>
      </c>
      <c r="E699" s="5">
        <v>1</v>
      </c>
      <c r="F699" s="149" t="s">
        <v>1408</v>
      </c>
      <c r="H699" s="5" t="s">
        <v>1409</v>
      </c>
      <c r="J699" s="5">
        <v>23.4</v>
      </c>
    </row>
    <row r="700" spans="3:10" hidden="1" x14ac:dyDescent="0.25">
      <c r="C700" s="149">
        <v>20</v>
      </c>
      <c r="D700" s="150" t="str">
        <f>IF(C700&lt;&gt;"",TEXT(C700,"00")&amp;"/01/"&amp;'Configurações Básicas'!$E$5,"")</f>
        <v>20/01/2017</v>
      </c>
      <c r="E700" s="5">
        <v>1</v>
      </c>
      <c r="F700" s="149" t="s">
        <v>1408</v>
      </c>
      <c r="H700" s="5" t="s">
        <v>1409</v>
      </c>
      <c r="J700" s="5">
        <v>23.4</v>
      </c>
    </row>
    <row r="701" spans="3:10" hidden="1" x14ac:dyDescent="0.25">
      <c r="C701" s="149">
        <v>20</v>
      </c>
      <c r="D701" s="150" t="str">
        <f>IF(C701&lt;&gt;"",TEXT(C701,"00")&amp;"/01/"&amp;'Configurações Básicas'!$E$5,"")</f>
        <v>20/01/2017</v>
      </c>
      <c r="E701" s="5">
        <v>1</v>
      </c>
      <c r="F701" s="149" t="s">
        <v>1408</v>
      </c>
      <c r="H701" s="5" t="s">
        <v>1409</v>
      </c>
      <c r="J701" s="5">
        <v>23.4</v>
      </c>
    </row>
    <row r="702" spans="3:10" hidden="1" x14ac:dyDescent="0.25">
      <c r="C702" s="149">
        <v>20</v>
      </c>
      <c r="D702" s="150" t="str">
        <f>IF(C702&lt;&gt;"",TEXT(C702,"00")&amp;"/01/"&amp;'Configurações Básicas'!$E$5,"")</f>
        <v>20/01/2017</v>
      </c>
      <c r="E702" s="5">
        <v>1</v>
      </c>
      <c r="F702" s="149" t="s">
        <v>1408</v>
      </c>
      <c r="H702" s="5" t="s">
        <v>1409</v>
      </c>
      <c r="J702" s="5">
        <v>23.4</v>
      </c>
    </row>
    <row r="703" spans="3:10" hidden="1" x14ac:dyDescent="0.25">
      <c r="C703" s="149">
        <v>20</v>
      </c>
      <c r="D703" s="150" t="str">
        <f>IF(C703&lt;&gt;"",TEXT(C703,"00")&amp;"/01/"&amp;'Configurações Básicas'!$E$5,"")</f>
        <v>20/01/2017</v>
      </c>
      <c r="E703" s="5">
        <v>1</v>
      </c>
      <c r="F703" s="149" t="s">
        <v>1408</v>
      </c>
      <c r="H703" s="5" t="s">
        <v>1409</v>
      </c>
      <c r="J703" s="5">
        <v>23.4</v>
      </c>
    </row>
    <row r="704" spans="3:10" hidden="1" x14ac:dyDescent="0.25">
      <c r="C704" s="149">
        <v>20</v>
      </c>
      <c r="D704" s="150" t="str">
        <f>IF(C704&lt;&gt;"",TEXT(C704,"00")&amp;"/01/"&amp;'Configurações Básicas'!$E$5,"")</f>
        <v>20/01/2017</v>
      </c>
      <c r="E704" s="5">
        <v>1</v>
      </c>
      <c r="F704" s="149" t="s">
        <v>1408</v>
      </c>
      <c r="H704" s="5" t="s">
        <v>1409</v>
      </c>
      <c r="J704" s="5">
        <v>23.4</v>
      </c>
    </row>
    <row r="705" spans="3:10" hidden="1" x14ac:dyDescent="0.25">
      <c r="C705" s="149">
        <v>20</v>
      </c>
      <c r="D705" s="150" t="str">
        <f>IF(C705&lt;&gt;"",TEXT(C705,"00")&amp;"/01/"&amp;'Configurações Básicas'!$E$5,"")</f>
        <v>20/01/2017</v>
      </c>
      <c r="E705" s="5">
        <v>1</v>
      </c>
      <c r="F705" s="149" t="s">
        <v>1408</v>
      </c>
      <c r="H705" s="5" t="s">
        <v>1409</v>
      </c>
      <c r="J705" s="5">
        <v>23.4</v>
      </c>
    </row>
    <row r="706" spans="3:10" hidden="1" x14ac:dyDescent="0.25">
      <c r="C706" s="149">
        <v>20</v>
      </c>
      <c r="D706" s="150" t="str">
        <f>IF(C706&lt;&gt;"",TEXT(C706,"00")&amp;"/01/"&amp;'Configurações Básicas'!$E$5,"")</f>
        <v>20/01/2017</v>
      </c>
      <c r="E706" s="5">
        <v>1</v>
      </c>
      <c r="F706" s="149" t="s">
        <v>1408</v>
      </c>
      <c r="H706" s="5" t="s">
        <v>1409</v>
      </c>
      <c r="J706" s="5">
        <v>23.4</v>
      </c>
    </row>
    <row r="707" spans="3:10" hidden="1" x14ac:dyDescent="0.25">
      <c r="C707" s="149">
        <v>20</v>
      </c>
      <c r="D707" s="150" t="str">
        <f>IF(C707&lt;&gt;"",TEXT(C707,"00")&amp;"/01/"&amp;'Configurações Básicas'!$E$5,"")</f>
        <v>20/01/2017</v>
      </c>
      <c r="E707" s="5">
        <v>1</v>
      </c>
      <c r="F707" s="149" t="s">
        <v>1408</v>
      </c>
      <c r="H707" s="5" t="s">
        <v>1409</v>
      </c>
      <c r="J707" s="5">
        <v>23.4</v>
      </c>
    </row>
    <row r="708" spans="3:10" hidden="1" x14ac:dyDescent="0.25">
      <c r="C708" s="149">
        <v>20</v>
      </c>
      <c r="D708" s="150" t="str">
        <f>IF(C708&lt;&gt;"",TEXT(C708,"00")&amp;"/01/"&amp;'Configurações Básicas'!$E$5,"")</f>
        <v>20/01/2017</v>
      </c>
      <c r="E708" s="5">
        <v>1</v>
      </c>
      <c r="F708" s="149" t="s">
        <v>1408</v>
      </c>
      <c r="H708" s="5" t="s">
        <v>1409</v>
      </c>
      <c r="J708" s="5">
        <v>23.4</v>
      </c>
    </row>
    <row r="709" spans="3:10" hidden="1" x14ac:dyDescent="0.25">
      <c r="C709" s="149">
        <v>20</v>
      </c>
      <c r="D709" s="150" t="str">
        <f>IF(C709&lt;&gt;"",TEXT(C709,"00")&amp;"/01/"&amp;'Configurações Básicas'!$E$5,"")</f>
        <v>20/01/2017</v>
      </c>
      <c r="E709" s="5">
        <v>1</v>
      </c>
      <c r="F709" s="149" t="s">
        <v>1408</v>
      </c>
      <c r="H709" s="5" t="s">
        <v>1409</v>
      </c>
      <c r="J709" s="5">
        <v>23.4</v>
      </c>
    </row>
    <row r="710" spans="3:10" hidden="1" x14ac:dyDescent="0.25">
      <c r="C710" s="149">
        <v>20</v>
      </c>
      <c r="D710" s="150" t="str">
        <f>IF(C710&lt;&gt;"",TEXT(C710,"00")&amp;"/01/"&amp;'Configurações Básicas'!$E$5,"")</f>
        <v>20/01/2017</v>
      </c>
      <c r="E710" s="5">
        <v>1</v>
      </c>
      <c r="F710" s="149" t="s">
        <v>1408</v>
      </c>
      <c r="H710" s="5" t="s">
        <v>1409</v>
      </c>
      <c r="J710" s="5">
        <v>23.4</v>
      </c>
    </row>
    <row r="711" spans="3:10" hidden="1" x14ac:dyDescent="0.25">
      <c r="C711" s="149">
        <v>20</v>
      </c>
      <c r="D711" s="150" t="str">
        <f>IF(C711&lt;&gt;"",TEXT(C711,"00")&amp;"/01/"&amp;'Configurações Básicas'!$E$5,"")</f>
        <v>20/01/2017</v>
      </c>
      <c r="E711" s="5">
        <v>1</v>
      </c>
      <c r="F711" s="149" t="s">
        <v>1408</v>
      </c>
      <c r="H711" s="5" t="s">
        <v>1409</v>
      </c>
      <c r="J711" s="5">
        <v>23.4</v>
      </c>
    </row>
    <row r="712" spans="3:10" hidden="1" x14ac:dyDescent="0.25">
      <c r="C712" s="149">
        <v>20</v>
      </c>
      <c r="D712" s="150" t="str">
        <f>IF(C712&lt;&gt;"",TEXT(C712,"00")&amp;"/01/"&amp;'Configurações Básicas'!$E$5,"")</f>
        <v>20/01/2017</v>
      </c>
      <c r="E712" s="5">
        <v>1</v>
      </c>
      <c r="F712" s="149" t="s">
        <v>1408</v>
      </c>
      <c r="H712" s="5" t="s">
        <v>1409</v>
      </c>
      <c r="J712" s="5">
        <v>23.4</v>
      </c>
    </row>
    <row r="713" spans="3:10" hidden="1" x14ac:dyDescent="0.25">
      <c r="C713" s="149">
        <v>20</v>
      </c>
      <c r="D713" s="150" t="str">
        <f>IF(C713&lt;&gt;"",TEXT(C713,"00")&amp;"/01/"&amp;'Configurações Básicas'!$E$5,"")</f>
        <v>20/01/2017</v>
      </c>
      <c r="E713" s="5">
        <v>1</v>
      </c>
      <c r="F713" s="149" t="s">
        <v>1408</v>
      </c>
      <c r="H713" s="5" t="s">
        <v>1409</v>
      </c>
      <c r="J713" s="5">
        <v>23.4</v>
      </c>
    </row>
    <row r="714" spans="3:10" hidden="1" x14ac:dyDescent="0.25">
      <c r="C714" s="149">
        <v>20</v>
      </c>
      <c r="D714" s="150" t="str">
        <f>IF(C714&lt;&gt;"",TEXT(C714,"00")&amp;"/01/"&amp;'Configurações Básicas'!$E$5,"")</f>
        <v>20/01/2017</v>
      </c>
      <c r="E714" s="5">
        <v>1</v>
      </c>
      <c r="F714" s="149" t="s">
        <v>1408</v>
      </c>
      <c r="H714" s="5" t="s">
        <v>1409</v>
      </c>
      <c r="J714" s="5">
        <v>23.4</v>
      </c>
    </row>
    <row r="715" spans="3:10" hidden="1" x14ac:dyDescent="0.25">
      <c r="C715" s="149">
        <v>20</v>
      </c>
      <c r="D715" s="150" t="str">
        <f>IF(C715&lt;&gt;"",TEXT(C715,"00")&amp;"/01/"&amp;'Configurações Básicas'!$E$5,"")</f>
        <v>20/01/2017</v>
      </c>
      <c r="E715" s="5">
        <v>1</v>
      </c>
      <c r="F715" s="149" t="s">
        <v>1408</v>
      </c>
      <c r="H715" s="5" t="s">
        <v>1409</v>
      </c>
      <c r="J715" s="5">
        <v>23.4</v>
      </c>
    </row>
    <row r="716" spans="3:10" hidden="1" x14ac:dyDescent="0.25">
      <c r="C716" s="149">
        <v>20</v>
      </c>
      <c r="D716" s="150" t="str">
        <f>IF(C716&lt;&gt;"",TEXT(C716,"00")&amp;"/01/"&amp;'Configurações Básicas'!$E$5,"")</f>
        <v>20/01/2017</v>
      </c>
      <c r="E716" s="5">
        <v>1</v>
      </c>
      <c r="F716" s="149" t="s">
        <v>1408</v>
      </c>
      <c r="H716" s="5" t="s">
        <v>1409</v>
      </c>
      <c r="J716" s="5">
        <v>23.4</v>
      </c>
    </row>
    <row r="717" spans="3:10" hidden="1" x14ac:dyDescent="0.25">
      <c r="C717" s="149">
        <v>20</v>
      </c>
      <c r="D717" s="150" t="str">
        <f>IF(C717&lt;&gt;"",TEXT(C717,"00")&amp;"/01/"&amp;'Configurações Básicas'!$E$5,"")</f>
        <v>20/01/2017</v>
      </c>
      <c r="E717" s="5">
        <v>1</v>
      </c>
      <c r="F717" s="149" t="s">
        <v>1408</v>
      </c>
      <c r="H717" s="5" t="s">
        <v>1409</v>
      </c>
      <c r="J717" s="5">
        <v>23.4</v>
      </c>
    </row>
    <row r="718" spans="3:10" hidden="1" x14ac:dyDescent="0.25">
      <c r="C718" s="149">
        <v>20</v>
      </c>
      <c r="D718" s="150" t="str">
        <f>IF(C718&lt;&gt;"",TEXT(C718,"00")&amp;"/01/"&amp;'Configurações Básicas'!$E$5,"")</f>
        <v>20/01/2017</v>
      </c>
      <c r="E718" s="5">
        <v>1</v>
      </c>
      <c r="F718" s="149" t="s">
        <v>1408</v>
      </c>
      <c r="H718" s="5" t="s">
        <v>1409</v>
      </c>
      <c r="J718" s="5">
        <v>23.4</v>
      </c>
    </row>
    <row r="719" spans="3:10" hidden="1" x14ac:dyDescent="0.25">
      <c r="C719" s="149">
        <v>20</v>
      </c>
      <c r="D719" s="150" t="str">
        <f>IF(C719&lt;&gt;"",TEXT(C719,"00")&amp;"/01/"&amp;'Configurações Básicas'!$E$5,"")</f>
        <v>20/01/2017</v>
      </c>
      <c r="E719" s="5">
        <v>1</v>
      </c>
      <c r="F719" s="149" t="s">
        <v>1408</v>
      </c>
      <c r="H719" s="5" t="s">
        <v>1409</v>
      </c>
      <c r="J719" s="5">
        <v>23.4</v>
      </c>
    </row>
    <row r="720" spans="3:10" hidden="1" x14ac:dyDescent="0.25">
      <c r="C720" s="149">
        <v>20</v>
      </c>
      <c r="D720" s="150" t="str">
        <f>IF(C720&lt;&gt;"",TEXT(C720,"00")&amp;"/01/"&amp;'Configurações Básicas'!$E$5,"")</f>
        <v>20/01/2017</v>
      </c>
      <c r="E720" s="5">
        <v>1</v>
      </c>
      <c r="F720" s="149" t="s">
        <v>1408</v>
      </c>
      <c r="H720" s="5" t="s">
        <v>1409</v>
      </c>
      <c r="J720" s="5">
        <v>23.4</v>
      </c>
    </row>
    <row r="721" spans="3:10" hidden="1" x14ac:dyDescent="0.25">
      <c r="C721" s="149">
        <v>20</v>
      </c>
      <c r="D721" s="150" t="str">
        <f>IF(C721&lt;&gt;"",TEXT(C721,"00")&amp;"/01/"&amp;'Configurações Básicas'!$E$5,"")</f>
        <v>20/01/2017</v>
      </c>
      <c r="E721" s="5">
        <v>1</v>
      </c>
      <c r="F721" s="149" t="s">
        <v>1408</v>
      </c>
      <c r="H721" s="5" t="s">
        <v>1409</v>
      </c>
      <c r="J721" s="5">
        <v>23.4</v>
      </c>
    </row>
    <row r="722" spans="3:10" hidden="1" x14ac:dyDescent="0.25">
      <c r="C722" s="149">
        <v>20</v>
      </c>
      <c r="D722" s="150" t="str">
        <f>IF(C722&lt;&gt;"",TEXT(C722,"00")&amp;"/01/"&amp;'Configurações Básicas'!$E$5,"")</f>
        <v>20/01/2017</v>
      </c>
      <c r="E722" s="5">
        <v>1</v>
      </c>
      <c r="F722" s="149" t="s">
        <v>1408</v>
      </c>
      <c r="H722" s="5" t="s">
        <v>1409</v>
      </c>
      <c r="J722" s="5">
        <v>23.4</v>
      </c>
    </row>
    <row r="723" spans="3:10" hidden="1" x14ac:dyDescent="0.25">
      <c r="C723" s="149">
        <v>20</v>
      </c>
      <c r="D723" s="150" t="str">
        <f>IF(C723&lt;&gt;"",TEXT(C723,"00")&amp;"/01/"&amp;'Configurações Básicas'!$E$5,"")</f>
        <v>20/01/2017</v>
      </c>
      <c r="E723" s="5">
        <v>1</v>
      </c>
      <c r="F723" s="149" t="s">
        <v>1408</v>
      </c>
      <c r="H723" s="5" t="s">
        <v>1409</v>
      </c>
      <c r="J723" s="5">
        <v>23.4</v>
      </c>
    </row>
    <row r="724" spans="3:10" hidden="1" x14ac:dyDescent="0.25">
      <c r="C724" s="149">
        <v>20</v>
      </c>
      <c r="D724" s="150" t="str">
        <f>IF(C724&lt;&gt;"",TEXT(C724,"00")&amp;"/01/"&amp;'Configurações Básicas'!$E$5,"")</f>
        <v>20/01/2017</v>
      </c>
      <c r="E724" s="5">
        <v>1</v>
      </c>
      <c r="F724" s="149" t="s">
        <v>1408</v>
      </c>
      <c r="H724" s="5" t="s">
        <v>1409</v>
      </c>
      <c r="J724" s="5">
        <v>23.4</v>
      </c>
    </row>
    <row r="725" spans="3:10" hidden="1" x14ac:dyDescent="0.25">
      <c r="C725" s="149">
        <v>20</v>
      </c>
      <c r="D725" s="150" t="str">
        <f>IF(C725&lt;&gt;"",TEXT(C725,"00")&amp;"/01/"&amp;'Configurações Básicas'!$E$5,"")</f>
        <v>20/01/2017</v>
      </c>
      <c r="E725" s="5">
        <v>1</v>
      </c>
      <c r="F725" s="149" t="s">
        <v>1408</v>
      </c>
      <c r="H725" s="5" t="s">
        <v>1409</v>
      </c>
      <c r="J725" s="5">
        <v>23.4</v>
      </c>
    </row>
    <row r="726" spans="3:10" hidden="1" x14ac:dyDescent="0.25">
      <c r="C726" s="149">
        <v>20</v>
      </c>
      <c r="D726" s="150" t="str">
        <f>IF(C726&lt;&gt;"",TEXT(C726,"00")&amp;"/01/"&amp;'Configurações Básicas'!$E$5,"")</f>
        <v>20/01/2017</v>
      </c>
      <c r="E726" s="5">
        <v>1</v>
      </c>
      <c r="F726" s="149" t="s">
        <v>1408</v>
      </c>
      <c r="H726" s="5" t="s">
        <v>1409</v>
      </c>
      <c r="J726" s="5">
        <v>23.4</v>
      </c>
    </row>
    <row r="727" spans="3:10" hidden="1" x14ac:dyDescent="0.25">
      <c r="C727" s="149">
        <v>20</v>
      </c>
      <c r="D727" s="150" t="str">
        <f>IF(C727&lt;&gt;"",TEXT(C727,"00")&amp;"/01/"&amp;'Configurações Básicas'!$E$5,"")</f>
        <v>20/01/2017</v>
      </c>
      <c r="E727" s="5">
        <v>1</v>
      </c>
      <c r="F727" s="149" t="s">
        <v>1408</v>
      </c>
      <c r="H727" s="5" t="s">
        <v>1409</v>
      </c>
      <c r="J727" s="5">
        <v>23.4</v>
      </c>
    </row>
    <row r="728" spans="3:10" hidden="1" x14ac:dyDescent="0.25">
      <c r="C728" s="149">
        <v>20</v>
      </c>
      <c r="D728" s="150" t="str">
        <f>IF(C728&lt;&gt;"",TEXT(C728,"00")&amp;"/01/"&amp;'Configurações Básicas'!$E$5,"")</f>
        <v>20/01/2017</v>
      </c>
      <c r="E728" s="5">
        <v>1</v>
      </c>
      <c r="F728" s="149" t="s">
        <v>1408</v>
      </c>
      <c r="H728" s="5" t="s">
        <v>1409</v>
      </c>
      <c r="J728" s="5">
        <v>23.4</v>
      </c>
    </row>
    <row r="729" spans="3:10" hidden="1" x14ac:dyDescent="0.25">
      <c r="C729" s="149">
        <v>20</v>
      </c>
      <c r="D729" s="150" t="str">
        <f>IF(C729&lt;&gt;"",TEXT(C729,"00")&amp;"/01/"&amp;'Configurações Básicas'!$E$5,"")</f>
        <v>20/01/2017</v>
      </c>
      <c r="E729" s="5">
        <v>1</v>
      </c>
      <c r="F729" s="149" t="s">
        <v>1408</v>
      </c>
      <c r="H729" s="5" t="s">
        <v>1409</v>
      </c>
      <c r="J729" s="5">
        <v>23.4</v>
      </c>
    </row>
    <row r="730" spans="3:10" hidden="1" x14ac:dyDescent="0.25">
      <c r="C730" s="149">
        <v>20</v>
      </c>
      <c r="D730" s="150" t="str">
        <f>IF(C730&lt;&gt;"",TEXT(C730,"00")&amp;"/01/"&amp;'Configurações Básicas'!$E$5,"")</f>
        <v>20/01/2017</v>
      </c>
      <c r="E730" s="5">
        <v>1</v>
      </c>
      <c r="F730" s="149" t="s">
        <v>1408</v>
      </c>
      <c r="H730" s="5" t="s">
        <v>1409</v>
      </c>
      <c r="J730" s="5">
        <v>23.4</v>
      </c>
    </row>
    <row r="731" spans="3:10" hidden="1" x14ac:dyDescent="0.25">
      <c r="C731" s="149">
        <v>20</v>
      </c>
      <c r="D731" s="150" t="str">
        <f>IF(C731&lt;&gt;"",TEXT(C731,"00")&amp;"/01/"&amp;'Configurações Básicas'!$E$5,"")</f>
        <v>20/01/2017</v>
      </c>
      <c r="E731" s="5">
        <v>1</v>
      </c>
      <c r="F731" s="149" t="s">
        <v>1408</v>
      </c>
      <c r="H731" s="5" t="s">
        <v>1409</v>
      </c>
      <c r="J731" s="5">
        <v>23.4</v>
      </c>
    </row>
    <row r="732" spans="3:10" hidden="1" x14ac:dyDescent="0.25">
      <c r="C732" s="149">
        <v>20</v>
      </c>
      <c r="D732" s="150" t="str">
        <f>IF(C732&lt;&gt;"",TEXT(C732,"00")&amp;"/01/"&amp;'Configurações Básicas'!$E$5,"")</f>
        <v>20/01/2017</v>
      </c>
      <c r="E732" s="5">
        <v>1</v>
      </c>
      <c r="F732" s="149" t="s">
        <v>1408</v>
      </c>
      <c r="H732" s="5" t="s">
        <v>1409</v>
      </c>
      <c r="J732" s="5">
        <v>23.4</v>
      </c>
    </row>
    <row r="733" spans="3:10" hidden="1" x14ac:dyDescent="0.25">
      <c r="C733" s="149">
        <v>20</v>
      </c>
      <c r="D733" s="150" t="str">
        <f>IF(C733&lt;&gt;"",TEXT(C733,"00")&amp;"/01/"&amp;'Configurações Básicas'!$E$5,"")</f>
        <v>20/01/2017</v>
      </c>
      <c r="E733" s="5">
        <v>1</v>
      </c>
      <c r="F733" s="149" t="s">
        <v>1408</v>
      </c>
      <c r="H733" s="5" t="s">
        <v>1409</v>
      </c>
      <c r="J733" s="5">
        <v>23.4</v>
      </c>
    </row>
    <row r="734" spans="3:10" hidden="1" x14ac:dyDescent="0.25">
      <c r="C734" s="149">
        <v>20</v>
      </c>
      <c r="D734" s="150" t="str">
        <f>IF(C734&lt;&gt;"",TEXT(C734,"00")&amp;"/01/"&amp;'Configurações Básicas'!$E$5,"")</f>
        <v>20/01/2017</v>
      </c>
      <c r="E734" s="5">
        <v>1</v>
      </c>
      <c r="F734" s="149" t="s">
        <v>1408</v>
      </c>
      <c r="H734" s="5" t="s">
        <v>1409</v>
      </c>
      <c r="J734" s="5">
        <v>23.4</v>
      </c>
    </row>
    <row r="735" spans="3:10" hidden="1" x14ac:dyDescent="0.25">
      <c r="C735" s="149">
        <v>20</v>
      </c>
      <c r="D735" s="150" t="str">
        <f>IF(C735&lt;&gt;"",TEXT(C735,"00")&amp;"/01/"&amp;'Configurações Básicas'!$E$5,"")</f>
        <v>20/01/2017</v>
      </c>
      <c r="E735" s="5">
        <v>1</v>
      </c>
      <c r="F735" s="149" t="s">
        <v>1408</v>
      </c>
      <c r="H735" s="5" t="s">
        <v>1409</v>
      </c>
      <c r="J735" s="5">
        <v>23.4</v>
      </c>
    </row>
    <row r="736" spans="3:10" hidden="1" x14ac:dyDescent="0.25">
      <c r="C736" s="149">
        <v>20</v>
      </c>
      <c r="D736" s="150" t="str">
        <f>IF(C736&lt;&gt;"",TEXT(C736,"00")&amp;"/01/"&amp;'Configurações Básicas'!$E$5,"")</f>
        <v>20/01/2017</v>
      </c>
      <c r="E736" s="5">
        <v>1</v>
      </c>
      <c r="F736" s="149" t="s">
        <v>1408</v>
      </c>
      <c r="H736" s="5" t="s">
        <v>1409</v>
      </c>
      <c r="J736" s="5">
        <v>23.4</v>
      </c>
    </row>
    <row r="737" spans="3:10" hidden="1" x14ac:dyDescent="0.25">
      <c r="C737" s="149">
        <v>20</v>
      </c>
      <c r="D737" s="150" t="str">
        <f>IF(C737&lt;&gt;"",TEXT(C737,"00")&amp;"/01/"&amp;'Configurações Básicas'!$E$5,"")</f>
        <v>20/01/2017</v>
      </c>
      <c r="E737" s="5">
        <v>1</v>
      </c>
      <c r="F737" s="149" t="s">
        <v>1408</v>
      </c>
      <c r="H737" s="5" t="s">
        <v>1409</v>
      </c>
      <c r="J737" s="5">
        <v>23.4</v>
      </c>
    </row>
    <row r="738" spans="3:10" hidden="1" x14ac:dyDescent="0.25">
      <c r="C738" s="149">
        <v>20</v>
      </c>
      <c r="D738" s="150" t="str">
        <f>IF(C738&lt;&gt;"",TEXT(C738,"00")&amp;"/01/"&amp;'Configurações Básicas'!$E$5,"")</f>
        <v>20/01/2017</v>
      </c>
      <c r="E738" s="5">
        <v>1</v>
      </c>
      <c r="F738" s="149" t="s">
        <v>1408</v>
      </c>
      <c r="H738" s="5" t="s">
        <v>1409</v>
      </c>
      <c r="J738" s="5">
        <v>23.4</v>
      </c>
    </row>
    <row r="739" spans="3:10" hidden="1" x14ac:dyDescent="0.25">
      <c r="C739" s="149">
        <v>20</v>
      </c>
      <c r="D739" s="150" t="str">
        <f>IF(C739&lt;&gt;"",TEXT(C739,"00")&amp;"/01/"&amp;'Configurações Básicas'!$E$5,"")</f>
        <v>20/01/2017</v>
      </c>
      <c r="E739" s="5">
        <v>1</v>
      </c>
      <c r="F739" s="149" t="s">
        <v>1408</v>
      </c>
      <c r="H739" s="5" t="s">
        <v>1409</v>
      </c>
      <c r="J739" s="5">
        <v>23.4</v>
      </c>
    </row>
    <row r="740" spans="3:10" hidden="1" x14ac:dyDescent="0.25">
      <c r="C740" s="149">
        <v>20</v>
      </c>
      <c r="D740" s="150" t="str">
        <f>IF(C740&lt;&gt;"",TEXT(C740,"00")&amp;"/01/"&amp;'Configurações Básicas'!$E$5,"")</f>
        <v>20/01/2017</v>
      </c>
      <c r="E740" s="5">
        <v>1</v>
      </c>
      <c r="F740" s="149" t="s">
        <v>1408</v>
      </c>
      <c r="H740" s="5" t="s">
        <v>1409</v>
      </c>
      <c r="J740" s="5">
        <v>23.4</v>
      </c>
    </row>
    <row r="741" spans="3:10" hidden="1" x14ac:dyDescent="0.25">
      <c r="C741" s="149">
        <v>20</v>
      </c>
      <c r="D741" s="150" t="str">
        <f>IF(C741&lt;&gt;"",TEXT(C741,"00")&amp;"/01/"&amp;'Configurações Básicas'!$E$5,"")</f>
        <v>20/01/2017</v>
      </c>
      <c r="E741" s="5">
        <v>1</v>
      </c>
      <c r="F741" s="149" t="s">
        <v>1408</v>
      </c>
      <c r="H741" s="5" t="s">
        <v>1409</v>
      </c>
      <c r="J741" s="5">
        <v>23.4</v>
      </c>
    </row>
    <row r="742" spans="3:10" hidden="1" x14ac:dyDescent="0.25">
      <c r="C742" s="149">
        <v>20</v>
      </c>
      <c r="D742" s="150" t="str">
        <f>IF(C742&lt;&gt;"",TEXT(C742,"00")&amp;"/01/"&amp;'Configurações Básicas'!$E$5,"")</f>
        <v>20/01/2017</v>
      </c>
      <c r="E742" s="5">
        <v>1</v>
      </c>
      <c r="F742" s="149" t="s">
        <v>1408</v>
      </c>
      <c r="H742" s="5" t="s">
        <v>1409</v>
      </c>
      <c r="J742" s="5">
        <v>23.4</v>
      </c>
    </row>
    <row r="743" spans="3:10" hidden="1" x14ac:dyDescent="0.25">
      <c r="C743" s="149">
        <v>20</v>
      </c>
      <c r="D743" s="150" t="str">
        <f>IF(C743&lt;&gt;"",TEXT(C743,"00")&amp;"/01/"&amp;'Configurações Básicas'!$E$5,"")</f>
        <v>20/01/2017</v>
      </c>
      <c r="E743" s="5">
        <v>1</v>
      </c>
      <c r="F743" s="149" t="s">
        <v>1408</v>
      </c>
      <c r="H743" s="5" t="s">
        <v>1409</v>
      </c>
      <c r="J743" s="5">
        <v>23.4</v>
      </c>
    </row>
    <row r="744" spans="3:10" hidden="1" x14ac:dyDescent="0.25">
      <c r="C744" s="149">
        <v>20</v>
      </c>
      <c r="D744" s="150" t="str">
        <f>IF(C744&lt;&gt;"",TEXT(C744,"00")&amp;"/01/"&amp;'Configurações Básicas'!$E$5,"")</f>
        <v>20/01/2017</v>
      </c>
      <c r="E744" s="5">
        <v>1</v>
      </c>
      <c r="F744" s="149" t="s">
        <v>1408</v>
      </c>
      <c r="H744" s="5" t="s">
        <v>1409</v>
      </c>
      <c r="J744" s="5">
        <v>23.4</v>
      </c>
    </row>
    <row r="745" spans="3:10" hidden="1" x14ac:dyDescent="0.25">
      <c r="C745" s="149">
        <v>20</v>
      </c>
      <c r="D745" s="150" t="str">
        <f>IF(C745&lt;&gt;"",TEXT(C745,"00")&amp;"/01/"&amp;'Configurações Básicas'!$E$5,"")</f>
        <v>20/01/2017</v>
      </c>
      <c r="E745" s="5">
        <v>1</v>
      </c>
      <c r="F745" s="149" t="s">
        <v>1408</v>
      </c>
      <c r="H745" s="5" t="s">
        <v>1409</v>
      </c>
      <c r="J745" s="5">
        <v>23.4</v>
      </c>
    </row>
    <row r="746" spans="3:10" hidden="1" x14ac:dyDescent="0.25">
      <c r="C746" s="149">
        <v>20</v>
      </c>
      <c r="D746" s="150" t="str">
        <f>IF(C746&lt;&gt;"",TEXT(C746,"00")&amp;"/01/"&amp;'Configurações Básicas'!$E$5,"")</f>
        <v>20/01/2017</v>
      </c>
      <c r="E746" s="5">
        <v>1</v>
      </c>
      <c r="F746" s="149" t="s">
        <v>1408</v>
      </c>
      <c r="H746" s="5" t="s">
        <v>1409</v>
      </c>
      <c r="J746" s="5">
        <v>23.4</v>
      </c>
    </row>
    <row r="747" spans="3:10" hidden="1" x14ac:dyDescent="0.25">
      <c r="C747" s="149">
        <v>20</v>
      </c>
      <c r="D747" s="150" t="str">
        <f>IF(C747&lt;&gt;"",TEXT(C747,"00")&amp;"/01/"&amp;'Configurações Básicas'!$E$5,"")</f>
        <v>20/01/2017</v>
      </c>
      <c r="E747" s="5">
        <v>1</v>
      </c>
      <c r="F747" s="149" t="s">
        <v>1408</v>
      </c>
      <c r="H747" s="5" t="s">
        <v>1409</v>
      </c>
      <c r="J747" s="5">
        <v>23.4</v>
      </c>
    </row>
    <row r="748" spans="3:10" hidden="1" x14ac:dyDescent="0.25">
      <c r="C748" s="149">
        <v>20</v>
      </c>
      <c r="D748" s="150" t="str">
        <f>IF(C748&lt;&gt;"",TEXT(C748,"00")&amp;"/01/"&amp;'Configurações Básicas'!$E$5,"")</f>
        <v>20/01/2017</v>
      </c>
      <c r="E748" s="5">
        <v>1</v>
      </c>
      <c r="F748" s="149" t="s">
        <v>1408</v>
      </c>
      <c r="H748" s="5" t="s">
        <v>1409</v>
      </c>
      <c r="J748" s="5">
        <v>23.4</v>
      </c>
    </row>
    <row r="749" spans="3:10" hidden="1" x14ac:dyDescent="0.25">
      <c r="C749" s="149">
        <v>20</v>
      </c>
      <c r="D749" s="150" t="str">
        <f>IF(C749&lt;&gt;"",TEXT(C749,"00")&amp;"/01/"&amp;'Configurações Básicas'!$E$5,"")</f>
        <v>20/01/2017</v>
      </c>
      <c r="E749" s="5">
        <v>1</v>
      </c>
      <c r="F749" s="149" t="s">
        <v>1408</v>
      </c>
      <c r="H749" s="5" t="s">
        <v>1409</v>
      </c>
      <c r="J749" s="5">
        <v>23.4</v>
      </c>
    </row>
    <row r="750" spans="3:10" hidden="1" x14ac:dyDescent="0.25">
      <c r="C750" s="149">
        <v>20</v>
      </c>
      <c r="D750" s="150" t="str">
        <f>IF(C750&lt;&gt;"",TEXT(C750,"00")&amp;"/01/"&amp;'Configurações Básicas'!$E$5,"")</f>
        <v>20/01/2017</v>
      </c>
      <c r="E750" s="5">
        <v>1</v>
      </c>
      <c r="F750" s="149" t="s">
        <v>1408</v>
      </c>
      <c r="H750" s="5" t="s">
        <v>1409</v>
      </c>
      <c r="J750" s="5">
        <v>23.4</v>
      </c>
    </row>
    <row r="751" spans="3:10" hidden="1" x14ac:dyDescent="0.25">
      <c r="C751" s="149">
        <v>20</v>
      </c>
      <c r="D751" s="150" t="str">
        <f>IF(C751&lt;&gt;"",TEXT(C751,"00")&amp;"/01/"&amp;'Configurações Básicas'!$E$5,"")</f>
        <v>20/01/2017</v>
      </c>
      <c r="E751" s="5">
        <v>1</v>
      </c>
      <c r="F751" s="149" t="s">
        <v>1408</v>
      </c>
      <c r="H751" s="5" t="s">
        <v>1409</v>
      </c>
      <c r="J751" s="5">
        <v>23.4</v>
      </c>
    </row>
    <row r="752" spans="3:10" hidden="1" x14ac:dyDescent="0.25">
      <c r="C752" s="149">
        <v>20</v>
      </c>
      <c r="D752" s="150" t="str">
        <f>IF(C752&lt;&gt;"",TEXT(C752,"00")&amp;"/01/"&amp;'Configurações Básicas'!$E$5,"")</f>
        <v>20/01/2017</v>
      </c>
      <c r="E752" s="5">
        <v>1</v>
      </c>
      <c r="F752" s="149" t="s">
        <v>1408</v>
      </c>
      <c r="H752" s="5" t="s">
        <v>1409</v>
      </c>
      <c r="J752" s="5">
        <v>23.4</v>
      </c>
    </row>
    <row r="753" spans="3:10" hidden="1" x14ac:dyDescent="0.25">
      <c r="C753" s="149">
        <v>20</v>
      </c>
      <c r="D753" s="150" t="str">
        <f>IF(C753&lt;&gt;"",TEXT(C753,"00")&amp;"/01/"&amp;'Configurações Básicas'!$E$5,"")</f>
        <v>20/01/2017</v>
      </c>
      <c r="E753" s="5">
        <v>1</v>
      </c>
      <c r="F753" s="149" t="s">
        <v>1408</v>
      </c>
      <c r="H753" s="5" t="s">
        <v>1409</v>
      </c>
      <c r="J753" s="5">
        <v>23.4</v>
      </c>
    </row>
    <row r="754" spans="3:10" hidden="1" x14ac:dyDescent="0.25">
      <c r="C754" s="149">
        <v>20</v>
      </c>
      <c r="D754" s="150" t="str">
        <f>IF(C754&lt;&gt;"",TEXT(C754,"00")&amp;"/01/"&amp;'Configurações Básicas'!$E$5,"")</f>
        <v>20/01/2017</v>
      </c>
      <c r="E754" s="5">
        <v>1</v>
      </c>
      <c r="F754" s="149" t="s">
        <v>1408</v>
      </c>
      <c r="H754" s="5" t="s">
        <v>1409</v>
      </c>
      <c r="J754" s="5">
        <v>23.4</v>
      </c>
    </row>
    <row r="755" spans="3:10" hidden="1" x14ac:dyDescent="0.25">
      <c r="C755" s="149">
        <v>20</v>
      </c>
      <c r="D755" s="150" t="str">
        <f>IF(C755&lt;&gt;"",TEXT(C755,"00")&amp;"/01/"&amp;'Configurações Básicas'!$E$5,"")</f>
        <v>20/01/2017</v>
      </c>
      <c r="E755" s="5">
        <v>1</v>
      </c>
      <c r="F755" s="149" t="s">
        <v>1408</v>
      </c>
      <c r="H755" s="5" t="s">
        <v>1409</v>
      </c>
      <c r="J755" s="5">
        <v>23.4</v>
      </c>
    </row>
    <row r="756" spans="3:10" hidden="1" x14ac:dyDescent="0.25">
      <c r="C756" s="149">
        <v>20</v>
      </c>
      <c r="D756" s="150" t="str">
        <f>IF(C756&lt;&gt;"",TEXT(C756,"00")&amp;"/01/"&amp;'Configurações Básicas'!$E$5,"")</f>
        <v>20/01/2017</v>
      </c>
      <c r="E756" s="5">
        <v>1</v>
      </c>
      <c r="F756" s="149" t="s">
        <v>1408</v>
      </c>
      <c r="H756" s="5" t="s">
        <v>1409</v>
      </c>
      <c r="J756" s="5">
        <v>23.4</v>
      </c>
    </row>
    <row r="757" spans="3:10" hidden="1" x14ac:dyDescent="0.25">
      <c r="C757" s="149">
        <v>20</v>
      </c>
      <c r="D757" s="150" t="str">
        <f>IF(C757&lt;&gt;"",TEXT(C757,"00")&amp;"/01/"&amp;'Configurações Básicas'!$E$5,"")</f>
        <v>20/01/2017</v>
      </c>
      <c r="E757" s="5">
        <v>1</v>
      </c>
      <c r="F757" s="149" t="s">
        <v>1408</v>
      </c>
      <c r="H757" s="5" t="s">
        <v>1409</v>
      </c>
      <c r="J757" s="5">
        <v>23.4</v>
      </c>
    </row>
    <row r="758" spans="3:10" hidden="1" x14ac:dyDescent="0.25">
      <c r="C758" s="149">
        <v>20</v>
      </c>
      <c r="D758" s="150" t="str">
        <f>IF(C758&lt;&gt;"",TEXT(C758,"00")&amp;"/01/"&amp;'Configurações Básicas'!$E$5,"")</f>
        <v>20/01/2017</v>
      </c>
      <c r="E758" s="5">
        <v>1</v>
      </c>
      <c r="F758" s="149" t="s">
        <v>1408</v>
      </c>
      <c r="H758" s="5" t="s">
        <v>1409</v>
      </c>
      <c r="J758" s="5">
        <v>23.4</v>
      </c>
    </row>
    <row r="759" spans="3:10" hidden="1" x14ac:dyDescent="0.25">
      <c r="C759" s="149">
        <v>20</v>
      </c>
      <c r="D759" s="150" t="str">
        <f>IF(C759&lt;&gt;"",TEXT(C759,"00")&amp;"/01/"&amp;'Configurações Básicas'!$E$5,"")</f>
        <v>20/01/2017</v>
      </c>
      <c r="E759" s="5">
        <v>1</v>
      </c>
      <c r="F759" s="149" t="s">
        <v>1408</v>
      </c>
      <c r="H759" s="5" t="s">
        <v>1409</v>
      </c>
      <c r="J759" s="5">
        <v>23.4</v>
      </c>
    </row>
    <row r="760" spans="3:10" hidden="1" x14ac:dyDescent="0.25">
      <c r="C760" s="149">
        <v>20</v>
      </c>
      <c r="D760" s="150" t="str">
        <f>IF(C760&lt;&gt;"",TEXT(C760,"00")&amp;"/01/"&amp;'Configurações Básicas'!$E$5,"")</f>
        <v>20/01/2017</v>
      </c>
      <c r="E760" s="5">
        <v>1</v>
      </c>
      <c r="F760" s="149" t="s">
        <v>1408</v>
      </c>
      <c r="H760" s="5" t="s">
        <v>1409</v>
      </c>
      <c r="J760" s="5">
        <v>23.4</v>
      </c>
    </row>
    <row r="761" spans="3:10" hidden="1" x14ac:dyDescent="0.25">
      <c r="C761" s="149">
        <v>20</v>
      </c>
      <c r="D761" s="150" t="str">
        <f>IF(C761&lt;&gt;"",TEXT(C761,"00")&amp;"/01/"&amp;'Configurações Básicas'!$E$5,"")</f>
        <v>20/01/2017</v>
      </c>
      <c r="E761" s="5">
        <v>1</v>
      </c>
      <c r="F761" s="149" t="s">
        <v>1408</v>
      </c>
      <c r="H761" s="5" t="s">
        <v>1409</v>
      </c>
      <c r="J761" s="5">
        <v>23.4</v>
      </c>
    </row>
    <row r="762" spans="3:10" hidden="1" x14ac:dyDescent="0.25">
      <c r="C762" s="149">
        <v>20</v>
      </c>
      <c r="D762" s="150" t="str">
        <f>IF(C762&lt;&gt;"",TEXT(C762,"00")&amp;"/01/"&amp;'Configurações Básicas'!$E$5,"")</f>
        <v>20/01/2017</v>
      </c>
      <c r="E762" s="5">
        <v>1</v>
      </c>
      <c r="F762" s="149" t="s">
        <v>1408</v>
      </c>
      <c r="H762" s="5" t="s">
        <v>1409</v>
      </c>
      <c r="J762" s="5">
        <v>23.4</v>
      </c>
    </row>
    <row r="763" spans="3:10" hidden="1" x14ac:dyDescent="0.25">
      <c r="C763" s="149">
        <v>20</v>
      </c>
      <c r="D763" s="150" t="str">
        <f>IF(C763&lt;&gt;"",TEXT(C763,"00")&amp;"/01/"&amp;'Configurações Básicas'!$E$5,"")</f>
        <v>20/01/2017</v>
      </c>
      <c r="E763" s="5">
        <v>1</v>
      </c>
      <c r="F763" s="149" t="s">
        <v>1408</v>
      </c>
      <c r="H763" s="5" t="s">
        <v>1409</v>
      </c>
      <c r="J763" s="5">
        <v>23.4</v>
      </c>
    </row>
    <row r="764" spans="3:10" hidden="1" x14ac:dyDescent="0.25">
      <c r="C764" s="149">
        <v>20</v>
      </c>
      <c r="D764" s="150" t="str">
        <f>IF(C764&lt;&gt;"",TEXT(C764,"00")&amp;"/01/"&amp;'Configurações Básicas'!$E$5,"")</f>
        <v>20/01/2017</v>
      </c>
      <c r="E764" s="5">
        <v>1</v>
      </c>
      <c r="F764" s="149" t="s">
        <v>1408</v>
      </c>
      <c r="H764" s="5" t="s">
        <v>1409</v>
      </c>
      <c r="J764" s="5">
        <v>23.4</v>
      </c>
    </row>
    <row r="765" spans="3:10" hidden="1" x14ac:dyDescent="0.25">
      <c r="C765" s="149">
        <v>20</v>
      </c>
      <c r="D765" s="150" t="str">
        <f>IF(C765&lt;&gt;"",TEXT(C765,"00")&amp;"/01/"&amp;'Configurações Básicas'!$E$5,"")</f>
        <v>20/01/2017</v>
      </c>
      <c r="E765" s="5">
        <v>1</v>
      </c>
      <c r="F765" s="149" t="s">
        <v>1408</v>
      </c>
      <c r="H765" s="5" t="s">
        <v>1409</v>
      </c>
      <c r="J765" s="5">
        <v>23.4</v>
      </c>
    </row>
    <row r="766" spans="3:10" hidden="1" x14ac:dyDescent="0.25">
      <c r="C766" s="149">
        <v>20</v>
      </c>
      <c r="D766" s="150" t="str">
        <f>IF(C766&lt;&gt;"",TEXT(C766,"00")&amp;"/01/"&amp;'Configurações Básicas'!$E$5,"")</f>
        <v>20/01/2017</v>
      </c>
      <c r="E766" s="5">
        <v>1</v>
      </c>
      <c r="F766" s="149" t="s">
        <v>1408</v>
      </c>
      <c r="H766" s="5" t="s">
        <v>1409</v>
      </c>
      <c r="J766" s="5">
        <v>23.4</v>
      </c>
    </row>
    <row r="767" spans="3:10" hidden="1" x14ac:dyDescent="0.25">
      <c r="C767" s="149">
        <v>20</v>
      </c>
      <c r="D767" s="150" t="str">
        <f>IF(C767&lt;&gt;"",TEXT(C767,"00")&amp;"/01/"&amp;'Configurações Básicas'!$E$5,"")</f>
        <v>20/01/2017</v>
      </c>
      <c r="E767" s="5">
        <v>1</v>
      </c>
      <c r="F767" s="149" t="s">
        <v>1408</v>
      </c>
      <c r="H767" s="5" t="s">
        <v>1409</v>
      </c>
      <c r="J767" s="5">
        <v>23.4</v>
      </c>
    </row>
    <row r="768" spans="3:10" hidden="1" x14ac:dyDescent="0.25">
      <c r="C768" s="149">
        <v>20</v>
      </c>
      <c r="D768" s="150" t="str">
        <f>IF(C768&lt;&gt;"",TEXT(C768,"00")&amp;"/01/"&amp;'Configurações Básicas'!$E$5,"")</f>
        <v>20/01/2017</v>
      </c>
      <c r="E768" s="5">
        <v>1</v>
      </c>
      <c r="F768" s="149" t="s">
        <v>1408</v>
      </c>
      <c r="H768" s="5" t="s">
        <v>1409</v>
      </c>
      <c r="J768" s="5">
        <v>23.4</v>
      </c>
    </row>
    <row r="769" spans="3:10" hidden="1" x14ac:dyDescent="0.25">
      <c r="C769" s="149">
        <v>20</v>
      </c>
      <c r="D769" s="150" t="str">
        <f>IF(C769&lt;&gt;"",TEXT(C769,"00")&amp;"/01/"&amp;'Configurações Básicas'!$E$5,"")</f>
        <v>20/01/2017</v>
      </c>
      <c r="E769" s="5">
        <v>1</v>
      </c>
      <c r="F769" s="149" t="s">
        <v>1408</v>
      </c>
      <c r="H769" s="5" t="s">
        <v>1409</v>
      </c>
      <c r="J769" s="5">
        <v>23.4</v>
      </c>
    </row>
    <row r="770" spans="3:10" hidden="1" x14ac:dyDescent="0.25">
      <c r="C770" s="149">
        <v>20</v>
      </c>
      <c r="D770" s="150" t="str">
        <f>IF(C770&lt;&gt;"",TEXT(C770,"00")&amp;"/01/"&amp;'Configurações Básicas'!$E$5,"")</f>
        <v>20/01/2017</v>
      </c>
      <c r="E770" s="5">
        <v>1</v>
      </c>
      <c r="F770" s="149" t="s">
        <v>1408</v>
      </c>
      <c r="H770" s="5" t="s">
        <v>1409</v>
      </c>
      <c r="J770" s="5">
        <v>23.4</v>
      </c>
    </row>
    <row r="771" spans="3:10" hidden="1" x14ac:dyDescent="0.25">
      <c r="C771" s="149">
        <v>20</v>
      </c>
      <c r="D771" s="150" t="str">
        <f>IF(C771&lt;&gt;"",TEXT(C771,"00")&amp;"/01/"&amp;'Configurações Básicas'!$E$5,"")</f>
        <v>20/01/2017</v>
      </c>
      <c r="E771" s="5">
        <v>1</v>
      </c>
      <c r="F771" s="149" t="s">
        <v>1408</v>
      </c>
      <c r="H771" s="5" t="s">
        <v>1409</v>
      </c>
      <c r="J771" s="5">
        <v>23.4</v>
      </c>
    </row>
    <row r="772" spans="3:10" hidden="1" x14ac:dyDescent="0.25">
      <c r="C772" s="149">
        <v>20</v>
      </c>
      <c r="D772" s="150" t="str">
        <f>IF(C772&lt;&gt;"",TEXT(C772,"00")&amp;"/01/"&amp;'Configurações Básicas'!$E$5,"")</f>
        <v>20/01/2017</v>
      </c>
      <c r="E772" s="5">
        <v>1</v>
      </c>
      <c r="F772" s="149" t="s">
        <v>1408</v>
      </c>
      <c r="H772" s="5" t="s">
        <v>1409</v>
      </c>
      <c r="J772" s="5">
        <v>23.4</v>
      </c>
    </row>
    <row r="773" spans="3:10" hidden="1" x14ac:dyDescent="0.25">
      <c r="C773" s="149">
        <v>20</v>
      </c>
      <c r="D773" s="150" t="str">
        <f>IF(C773&lt;&gt;"",TEXT(C773,"00")&amp;"/01/"&amp;'Configurações Básicas'!$E$5,"")</f>
        <v>20/01/2017</v>
      </c>
      <c r="E773" s="5">
        <v>1</v>
      </c>
      <c r="F773" s="149" t="s">
        <v>1408</v>
      </c>
      <c r="H773" s="5" t="s">
        <v>1409</v>
      </c>
      <c r="J773" s="5">
        <v>23.4</v>
      </c>
    </row>
    <row r="774" spans="3:10" hidden="1" x14ac:dyDescent="0.25">
      <c r="C774" s="149">
        <v>20</v>
      </c>
      <c r="D774" s="150" t="str">
        <f>IF(C774&lt;&gt;"",TEXT(C774,"00")&amp;"/01/"&amp;'Configurações Básicas'!$E$5,"")</f>
        <v>20/01/2017</v>
      </c>
      <c r="E774" s="5">
        <v>1</v>
      </c>
      <c r="F774" s="149" t="s">
        <v>1408</v>
      </c>
      <c r="H774" s="5" t="s">
        <v>1409</v>
      </c>
      <c r="J774" s="5">
        <v>23.4</v>
      </c>
    </row>
    <row r="775" spans="3:10" hidden="1" x14ac:dyDescent="0.25">
      <c r="C775" s="149">
        <v>20</v>
      </c>
      <c r="D775" s="150" t="str">
        <f>IF(C775&lt;&gt;"",TEXT(C775,"00")&amp;"/01/"&amp;'Configurações Básicas'!$E$5,"")</f>
        <v>20/01/2017</v>
      </c>
      <c r="E775" s="5">
        <v>1</v>
      </c>
      <c r="F775" s="149" t="s">
        <v>1408</v>
      </c>
      <c r="H775" s="5" t="s">
        <v>1409</v>
      </c>
      <c r="J775" s="5">
        <v>23.4</v>
      </c>
    </row>
    <row r="776" spans="3:10" hidden="1" x14ac:dyDescent="0.25">
      <c r="C776" s="149">
        <v>20</v>
      </c>
      <c r="D776" s="150" t="str">
        <f>IF(C776&lt;&gt;"",TEXT(C776,"00")&amp;"/01/"&amp;'Configurações Básicas'!$E$5,"")</f>
        <v>20/01/2017</v>
      </c>
      <c r="E776" s="5">
        <v>1</v>
      </c>
      <c r="F776" s="149" t="s">
        <v>1408</v>
      </c>
      <c r="H776" s="5" t="s">
        <v>1409</v>
      </c>
      <c r="J776" s="5">
        <v>23.4</v>
      </c>
    </row>
    <row r="777" spans="3:10" hidden="1" x14ac:dyDescent="0.25">
      <c r="C777" s="149">
        <v>20</v>
      </c>
      <c r="D777" s="150" t="str">
        <f>IF(C777&lt;&gt;"",TEXT(C777,"00")&amp;"/01/"&amp;'Configurações Básicas'!$E$5,"")</f>
        <v>20/01/2017</v>
      </c>
      <c r="E777" s="5">
        <v>1</v>
      </c>
      <c r="F777" s="149" t="s">
        <v>1408</v>
      </c>
      <c r="H777" s="5" t="s">
        <v>1409</v>
      </c>
      <c r="J777" s="5">
        <v>23.4</v>
      </c>
    </row>
    <row r="778" spans="3:10" hidden="1" x14ac:dyDescent="0.25">
      <c r="C778" s="149">
        <v>20</v>
      </c>
      <c r="D778" s="150" t="str">
        <f>IF(C778&lt;&gt;"",TEXT(C778,"00")&amp;"/01/"&amp;'Configurações Básicas'!$E$5,"")</f>
        <v>20/01/2017</v>
      </c>
      <c r="E778" s="5">
        <v>1</v>
      </c>
      <c r="F778" s="149" t="s">
        <v>1408</v>
      </c>
      <c r="H778" s="5" t="s">
        <v>1409</v>
      </c>
      <c r="J778" s="5">
        <v>23.4</v>
      </c>
    </row>
    <row r="779" spans="3:10" hidden="1" x14ac:dyDescent="0.25">
      <c r="C779" s="149">
        <v>20</v>
      </c>
      <c r="D779" s="150" t="str">
        <f>IF(C779&lt;&gt;"",TEXT(C779,"00")&amp;"/01/"&amp;'Configurações Básicas'!$E$5,"")</f>
        <v>20/01/2017</v>
      </c>
      <c r="E779" s="5">
        <v>1</v>
      </c>
      <c r="F779" s="149" t="s">
        <v>1408</v>
      </c>
      <c r="H779" s="5" t="s">
        <v>1409</v>
      </c>
      <c r="J779" s="5">
        <v>23.4</v>
      </c>
    </row>
    <row r="780" spans="3:10" hidden="1" x14ac:dyDescent="0.25">
      <c r="C780" s="149">
        <v>20</v>
      </c>
      <c r="D780" s="150" t="str">
        <f>IF(C780&lt;&gt;"",TEXT(C780,"00")&amp;"/01/"&amp;'Configurações Básicas'!$E$5,"")</f>
        <v>20/01/2017</v>
      </c>
      <c r="E780" s="5">
        <v>1</v>
      </c>
      <c r="F780" s="149" t="s">
        <v>1408</v>
      </c>
      <c r="H780" s="5" t="s">
        <v>1409</v>
      </c>
      <c r="J780" s="5">
        <v>23.4</v>
      </c>
    </row>
    <row r="781" spans="3:10" hidden="1" x14ac:dyDescent="0.25">
      <c r="C781" s="149">
        <v>20</v>
      </c>
      <c r="D781" s="150" t="str">
        <f>IF(C781&lt;&gt;"",TEXT(C781,"00")&amp;"/01/"&amp;'Configurações Básicas'!$E$5,"")</f>
        <v>20/01/2017</v>
      </c>
      <c r="E781" s="5">
        <v>1</v>
      </c>
      <c r="F781" s="149" t="s">
        <v>1408</v>
      </c>
      <c r="H781" s="5" t="s">
        <v>1409</v>
      </c>
      <c r="J781" s="5">
        <v>23.4</v>
      </c>
    </row>
    <row r="782" spans="3:10" hidden="1" x14ac:dyDescent="0.25">
      <c r="C782" s="149">
        <v>20</v>
      </c>
      <c r="D782" s="150" t="str">
        <f>IF(C782&lt;&gt;"",TEXT(C782,"00")&amp;"/01/"&amp;'Configurações Básicas'!$E$5,"")</f>
        <v>20/01/2017</v>
      </c>
      <c r="E782" s="5">
        <v>1</v>
      </c>
      <c r="F782" s="149" t="s">
        <v>1408</v>
      </c>
      <c r="H782" s="5" t="s">
        <v>1409</v>
      </c>
      <c r="J782" s="5">
        <v>23.4</v>
      </c>
    </row>
    <row r="783" spans="3:10" hidden="1" x14ac:dyDescent="0.25">
      <c r="C783" s="149">
        <v>20</v>
      </c>
      <c r="D783" s="150" t="str">
        <f>IF(C783&lt;&gt;"",TEXT(C783,"00")&amp;"/01/"&amp;'Configurações Básicas'!$E$5,"")</f>
        <v>20/01/2017</v>
      </c>
      <c r="E783" s="5">
        <v>1</v>
      </c>
      <c r="F783" s="149" t="s">
        <v>1408</v>
      </c>
      <c r="H783" s="5" t="s">
        <v>1409</v>
      </c>
      <c r="J783" s="5">
        <v>23.4</v>
      </c>
    </row>
    <row r="784" spans="3:10" hidden="1" x14ac:dyDescent="0.25">
      <c r="C784" s="149">
        <v>20</v>
      </c>
      <c r="D784" s="150" t="str">
        <f>IF(C784&lt;&gt;"",TEXT(C784,"00")&amp;"/01/"&amp;'Configurações Básicas'!$E$5,"")</f>
        <v>20/01/2017</v>
      </c>
      <c r="E784" s="5">
        <v>1</v>
      </c>
      <c r="F784" s="149" t="s">
        <v>1408</v>
      </c>
      <c r="H784" s="5" t="s">
        <v>1409</v>
      </c>
      <c r="J784" s="5">
        <v>23.4</v>
      </c>
    </row>
    <row r="785" spans="3:10" hidden="1" x14ac:dyDescent="0.25">
      <c r="C785" s="149">
        <v>20</v>
      </c>
      <c r="D785" s="150" t="str">
        <f>IF(C785&lt;&gt;"",TEXT(C785,"00")&amp;"/01/"&amp;'Configurações Básicas'!$E$5,"")</f>
        <v>20/01/2017</v>
      </c>
      <c r="E785" s="5">
        <v>1</v>
      </c>
      <c r="F785" s="149" t="s">
        <v>1408</v>
      </c>
      <c r="H785" s="5" t="s">
        <v>1409</v>
      </c>
      <c r="J785" s="5">
        <v>23.4</v>
      </c>
    </row>
    <row r="786" spans="3:10" hidden="1" x14ac:dyDescent="0.25">
      <c r="C786" s="149">
        <v>20</v>
      </c>
      <c r="D786" s="150" t="str">
        <f>IF(C786&lt;&gt;"",TEXT(C786,"00")&amp;"/01/"&amp;'Configurações Básicas'!$E$5,"")</f>
        <v>20/01/2017</v>
      </c>
      <c r="E786" s="5">
        <v>1</v>
      </c>
      <c r="F786" s="149" t="s">
        <v>1408</v>
      </c>
      <c r="H786" s="5" t="s">
        <v>1409</v>
      </c>
      <c r="J786" s="5">
        <v>23.4</v>
      </c>
    </row>
    <row r="787" spans="3:10" hidden="1" x14ac:dyDescent="0.25">
      <c r="C787" s="149">
        <v>20</v>
      </c>
      <c r="D787" s="150" t="str">
        <f>IF(C787&lt;&gt;"",TEXT(C787,"00")&amp;"/01/"&amp;'Configurações Básicas'!$E$5,"")</f>
        <v>20/01/2017</v>
      </c>
      <c r="E787" s="5">
        <v>1</v>
      </c>
      <c r="F787" s="149" t="s">
        <v>1408</v>
      </c>
      <c r="H787" s="5" t="s">
        <v>1409</v>
      </c>
      <c r="J787" s="5">
        <v>23.4</v>
      </c>
    </row>
    <row r="788" spans="3:10" hidden="1" x14ac:dyDescent="0.25">
      <c r="C788" s="149">
        <v>20</v>
      </c>
      <c r="D788" s="150" t="str">
        <f>IF(C788&lt;&gt;"",TEXT(C788,"00")&amp;"/01/"&amp;'Configurações Básicas'!$E$5,"")</f>
        <v>20/01/2017</v>
      </c>
      <c r="E788" s="5">
        <v>1</v>
      </c>
      <c r="F788" s="149" t="s">
        <v>1408</v>
      </c>
      <c r="H788" s="5" t="s">
        <v>1409</v>
      </c>
      <c r="J788" s="5">
        <v>23.4</v>
      </c>
    </row>
    <row r="789" spans="3:10" hidden="1" x14ac:dyDescent="0.25">
      <c r="C789" s="149">
        <v>20</v>
      </c>
      <c r="D789" s="150" t="str">
        <f>IF(C789&lt;&gt;"",TEXT(C789,"00")&amp;"/01/"&amp;'Configurações Básicas'!$E$5,"")</f>
        <v>20/01/2017</v>
      </c>
      <c r="E789" s="5">
        <v>1</v>
      </c>
      <c r="F789" s="149" t="s">
        <v>1408</v>
      </c>
      <c r="H789" s="5" t="s">
        <v>1409</v>
      </c>
      <c r="J789" s="5">
        <v>23.4</v>
      </c>
    </row>
    <row r="790" spans="3:10" hidden="1" x14ac:dyDescent="0.25">
      <c r="C790" s="149">
        <v>20</v>
      </c>
      <c r="D790" s="150" t="str">
        <f>IF(C790&lt;&gt;"",TEXT(C790,"00")&amp;"/01/"&amp;'Configurações Básicas'!$E$5,"")</f>
        <v>20/01/2017</v>
      </c>
      <c r="E790" s="5">
        <v>1</v>
      </c>
      <c r="F790" s="149" t="s">
        <v>1408</v>
      </c>
      <c r="H790" s="5" t="s">
        <v>1409</v>
      </c>
      <c r="J790" s="5">
        <v>23.4</v>
      </c>
    </row>
    <row r="791" spans="3:10" hidden="1" x14ac:dyDescent="0.25">
      <c r="C791" s="149">
        <v>20</v>
      </c>
      <c r="D791" s="150" t="str">
        <f>IF(C791&lt;&gt;"",TEXT(C791,"00")&amp;"/01/"&amp;'Configurações Básicas'!$E$5,"")</f>
        <v>20/01/2017</v>
      </c>
      <c r="E791" s="5">
        <v>1</v>
      </c>
      <c r="F791" s="149" t="s">
        <v>1408</v>
      </c>
      <c r="H791" s="5" t="s">
        <v>1409</v>
      </c>
      <c r="J791" s="5">
        <v>23.4</v>
      </c>
    </row>
    <row r="792" spans="3:10" hidden="1" x14ac:dyDescent="0.25">
      <c r="C792" s="149">
        <v>20</v>
      </c>
      <c r="D792" s="150" t="str">
        <f>IF(C792&lt;&gt;"",TEXT(C792,"00")&amp;"/01/"&amp;'Configurações Básicas'!$E$5,"")</f>
        <v>20/01/2017</v>
      </c>
      <c r="E792" s="5">
        <v>1</v>
      </c>
      <c r="F792" s="149" t="s">
        <v>1408</v>
      </c>
      <c r="H792" s="5" t="s">
        <v>1409</v>
      </c>
      <c r="J792" s="5">
        <v>23.4</v>
      </c>
    </row>
    <row r="793" spans="3:10" hidden="1" x14ac:dyDescent="0.25">
      <c r="C793" s="149">
        <v>20</v>
      </c>
      <c r="D793" s="150" t="str">
        <f>IF(C793&lt;&gt;"",TEXT(C793,"00")&amp;"/01/"&amp;'Configurações Básicas'!$E$5,"")</f>
        <v>20/01/2017</v>
      </c>
      <c r="E793" s="5">
        <v>1</v>
      </c>
      <c r="F793" s="149" t="s">
        <v>1408</v>
      </c>
      <c r="H793" s="5" t="s">
        <v>1409</v>
      </c>
      <c r="J793" s="5">
        <v>23.4</v>
      </c>
    </row>
    <row r="794" spans="3:10" hidden="1" x14ac:dyDescent="0.25">
      <c r="C794" s="149">
        <v>20</v>
      </c>
      <c r="D794" s="150" t="str">
        <f>IF(C794&lt;&gt;"",TEXT(C794,"00")&amp;"/01/"&amp;'Configurações Básicas'!$E$5,"")</f>
        <v>20/01/2017</v>
      </c>
      <c r="E794" s="5">
        <v>1</v>
      </c>
      <c r="F794" s="149" t="s">
        <v>1408</v>
      </c>
      <c r="H794" s="5" t="s">
        <v>1409</v>
      </c>
      <c r="J794" s="5">
        <v>23.4</v>
      </c>
    </row>
    <row r="795" spans="3:10" hidden="1" x14ac:dyDescent="0.25">
      <c r="C795" s="149">
        <v>20</v>
      </c>
      <c r="D795" s="150" t="str">
        <f>IF(C795&lt;&gt;"",TEXT(C795,"00")&amp;"/01/"&amp;'Configurações Básicas'!$E$5,"")</f>
        <v>20/01/2017</v>
      </c>
      <c r="E795" s="5">
        <v>1</v>
      </c>
      <c r="F795" s="149" t="s">
        <v>1408</v>
      </c>
      <c r="H795" s="5" t="s">
        <v>1409</v>
      </c>
      <c r="J795" s="5">
        <v>23.4</v>
      </c>
    </row>
    <row r="796" spans="3:10" hidden="1" x14ac:dyDescent="0.25">
      <c r="C796" s="149">
        <v>20</v>
      </c>
      <c r="D796" s="150" t="str">
        <f>IF(C796&lt;&gt;"",TEXT(C796,"00")&amp;"/01/"&amp;'Configurações Básicas'!$E$5,"")</f>
        <v>20/01/2017</v>
      </c>
      <c r="E796" s="5">
        <v>1</v>
      </c>
      <c r="F796" s="149" t="s">
        <v>1408</v>
      </c>
      <c r="H796" s="5" t="s">
        <v>1409</v>
      </c>
      <c r="J796" s="5">
        <v>23.4</v>
      </c>
    </row>
    <row r="797" spans="3:10" hidden="1" x14ac:dyDescent="0.25">
      <c r="C797" s="149">
        <v>20</v>
      </c>
      <c r="D797" s="150" t="str">
        <f>IF(C797&lt;&gt;"",TEXT(C797,"00")&amp;"/01/"&amp;'Configurações Básicas'!$E$5,"")</f>
        <v>20/01/2017</v>
      </c>
      <c r="E797" s="5">
        <v>1</v>
      </c>
      <c r="F797" s="149" t="s">
        <v>1408</v>
      </c>
      <c r="H797" s="5" t="s">
        <v>1409</v>
      </c>
      <c r="J797" s="5">
        <v>23.4</v>
      </c>
    </row>
    <row r="798" spans="3:10" hidden="1" x14ac:dyDescent="0.25">
      <c r="C798" s="149">
        <v>20</v>
      </c>
      <c r="D798" s="150" t="str">
        <f>IF(C798&lt;&gt;"",TEXT(C798,"00")&amp;"/01/"&amp;'Configurações Básicas'!$E$5,"")</f>
        <v>20/01/2017</v>
      </c>
      <c r="E798" s="5">
        <v>1</v>
      </c>
      <c r="F798" s="149" t="s">
        <v>1408</v>
      </c>
      <c r="H798" s="5" t="s">
        <v>1409</v>
      </c>
      <c r="J798" s="5">
        <v>23.4</v>
      </c>
    </row>
    <row r="799" spans="3:10" hidden="1" x14ac:dyDescent="0.25">
      <c r="C799" s="149">
        <v>20</v>
      </c>
      <c r="D799" s="150" t="str">
        <f>IF(C799&lt;&gt;"",TEXT(C799,"00")&amp;"/01/"&amp;'Configurações Básicas'!$E$5,"")</f>
        <v>20/01/2017</v>
      </c>
      <c r="E799" s="5">
        <v>1</v>
      </c>
      <c r="F799" s="149" t="s">
        <v>1408</v>
      </c>
      <c r="H799" s="5" t="s">
        <v>1409</v>
      </c>
      <c r="J799" s="5">
        <v>23.4</v>
      </c>
    </row>
    <row r="800" spans="3:10" hidden="1" x14ac:dyDescent="0.25">
      <c r="C800" s="149">
        <v>20</v>
      </c>
      <c r="D800" s="150" t="str">
        <f>IF(C800&lt;&gt;"",TEXT(C800,"00")&amp;"/01/"&amp;'Configurações Básicas'!$E$5,"")</f>
        <v>20/01/2017</v>
      </c>
      <c r="E800" s="5">
        <v>1</v>
      </c>
      <c r="F800" s="149" t="s">
        <v>1408</v>
      </c>
      <c r="H800" s="5" t="s">
        <v>1409</v>
      </c>
      <c r="J800" s="5">
        <v>23.4</v>
      </c>
    </row>
    <row r="801" spans="3:10" hidden="1" x14ac:dyDescent="0.25">
      <c r="C801" s="149">
        <v>20</v>
      </c>
      <c r="D801" s="150" t="str">
        <f>IF(C801&lt;&gt;"",TEXT(C801,"00")&amp;"/01/"&amp;'Configurações Básicas'!$E$5,"")</f>
        <v>20/01/2017</v>
      </c>
      <c r="E801" s="5">
        <v>1</v>
      </c>
      <c r="F801" s="149" t="s">
        <v>1408</v>
      </c>
      <c r="H801" s="5" t="s">
        <v>1409</v>
      </c>
      <c r="J801" s="5">
        <v>23.4</v>
      </c>
    </row>
    <row r="802" spans="3:10" hidden="1" x14ac:dyDescent="0.25">
      <c r="C802" s="149">
        <v>20</v>
      </c>
      <c r="D802" s="150" t="str">
        <f>IF(C802&lt;&gt;"",TEXT(C802,"00")&amp;"/01/"&amp;'Configurações Básicas'!$E$5,"")</f>
        <v>20/01/2017</v>
      </c>
      <c r="E802" s="5">
        <v>1</v>
      </c>
      <c r="F802" s="149" t="s">
        <v>1408</v>
      </c>
      <c r="H802" s="5" t="s">
        <v>1409</v>
      </c>
      <c r="J802" s="5">
        <v>23.4</v>
      </c>
    </row>
    <row r="803" spans="3:10" hidden="1" x14ac:dyDescent="0.25">
      <c r="C803" s="149">
        <v>20</v>
      </c>
      <c r="D803" s="150" t="str">
        <f>IF(C803&lt;&gt;"",TEXT(C803,"00")&amp;"/01/"&amp;'Configurações Básicas'!$E$5,"")</f>
        <v>20/01/2017</v>
      </c>
      <c r="E803" s="5">
        <v>1</v>
      </c>
      <c r="F803" s="149" t="s">
        <v>1408</v>
      </c>
      <c r="H803" s="5" t="s">
        <v>1409</v>
      </c>
      <c r="J803" s="5">
        <v>23.4</v>
      </c>
    </row>
    <row r="804" spans="3:10" hidden="1" x14ac:dyDescent="0.25">
      <c r="C804" s="149">
        <v>20</v>
      </c>
      <c r="D804" s="150" t="str">
        <f>IF(C804&lt;&gt;"",TEXT(C804,"00")&amp;"/01/"&amp;'Configurações Básicas'!$E$5,"")</f>
        <v>20/01/2017</v>
      </c>
      <c r="E804" s="5">
        <v>1</v>
      </c>
      <c r="F804" s="149" t="s">
        <v>1408</v>
      </c>
      <c r="H804" s="5" t="s">
        <v>1409</v>
      </c>
      <c r="J804" s="5">
        <v>23.4</v>
      </c>
    </row>
    <row r="805" spans="3:10" hidden="1" x14ac:dyDescent="0.25">
      <c r="C805" s="149">
        <v>20</v>
      </c>
      <c r="D805" s="150" t="str">
        <f>IF(C805&lt;&gt;"",TEXT(C805,"00")&amp;"/01/"&amp;'Configurações Básicas'!$E$5,"")</f>
        <v>20/01/2017</v>
      </c>
      <c r="E805" s="5">
        <v>1</v>
      </c>
      <c r="F805" s="149" t="s">
        <v>1408</v>
      </c>
      <c r="H805" s="5" t="s">
        <v>1409</v>
      </c>
      <c r="J805" s="5">
        <v>23.4</v>
      </c>
    </row>
    <row r="806" spans="3:10" hidden="1" x14ac:dyDescent="0.25">
      <c r="C806" s="149">
        <v>20</v>
      </c>
      <c r="D806" s="150" t="str">
        <f>IF(C806&lt;&gt;"",TEXT(C806,"00")&amp;"/01/"&amp;'Configurações Básicas'!$E$5,"")</f>
        <v>20/01/2017</v>
      </c>
      <c r="E806" s="5">
        <v>1</v>
      </c>
      <c r="F806" s="149" t="s">
        <v>1408</v>
      </c>
      <c r="H806" s="5" t="s">
        <v>1409</v>
      </c>
      <c r="J806" s="5">
        <v>23.4</v>
      </c>
    </row>
    <row r="807" spans="3:10" hidden="1" x14ac:dyDescent="0.25">
      <c r="C807" s="149">
        <v>20</v>
      </c>
      <c r="D807" s="150" t="str">
        <f>IF(C807&lt;&gt;"",TEXT(C807,"00")&amp;"/01/"&amp;'Configurações Básicas'!$E$5,"")</f>
        <v>20/01/2017</v>
      </c>
      <c r="E807" s="5">
        <v>1</v>
      </c>
      <c r="F807" s="149" t="s">
        <v>1408</v>
      </c>
      <c r="H807" s="5" t="s">
        <v>1409</v>
      </c>
      <c r="J807" s="5">
        <v>23.4</v>
      </c>
    </row>
    <row r="808" spans="3:10" hidden="1" x14ac:dyDescent="0.25">
      <c r="C808" s="149">
        <v>20</v>
      </c>
      <c r="D808" s="150" t="str">
        <f>IF(C808&lt;&gt;"",TEXT(C808,"00")&amp;"/01/"&amp;'Configurações Básicas'!$E$5,"")</f>
        <v>20/01/2017</v>
      </c>
      <c r="E808" s="5">
        <v>1</v>
      </c>
      <c r="F808" s="149" t="s">
        <v>1408</v>
      </c>
      <c r="H808" s="5" t="s">
        <v>1409</v>
      </c>
      <c r="J808" s="5">
        <v>23.4</v>
      </c>
    </row>
    <row r="809" spans="3:10" hidden="1" x14ac:dyDescent="0.25">
      <c r="C809" s="149">
        <v>20</v>
      </c>
      <c r="D809" s="150" t="str">
        <f>IF(C809&lt;&gt;"",TEXT(C809,"00")&amp;"/01/"&amp;'Configurações Básicas'!$E$5,"")</f>
        <v>20/01/2017</v>
      </c>
      <c r="E809" s="5">
        <v>1</v>
      </c>
      <c r="F809" s="149" t="s">
        <v>1408</v>
      </c>
      <c r="H809" s="5" t="s">
        <v>1409</v>
      </c>
      <c r="J809" s="5">
        <v>23.4</v>
      </c>
    </row>
    <row r="810" spans="3:10" hidden="1" x14ac:dyDescent="0.25">
      <c r="C810" s="149">
        <v>20</v>
      </c>
      <c r="D810" s="150" t="str">
        <f>IF(C810&lt;&gt;"",TEXT(C810,"00")&amp;"/01/"&amp;'Configurações Básicas'!$E$5,"")</f>
        <v>20/01/2017</v>
      </c>
      <c r="E810" s="5">
        <v>1</v>
      </c>
      <c r="F810" s="149" t="s">
        <v>1408</v>
      </c>
      <c r="H810" s="5" t="s">
        <v>1409</v>
      </c>
      <c r="J810" s="5">
        <v>23.4</v>
      </c>
    </row>
    <row r="811" spans="3:10" hidden="1" x14ac:dyDescent="0.25">
      <c r="C811" s="149">
        <v>20</v>
      </c>
      <c r="D811" s="150" t="str">
        <f>IF(C811&lt;&gt;"",TEXT(C811,"00")&amp;"/01/"&amp;'Configurações Básicas'!$E$5,"")</f>
        <v>20/01/2017</v>
      </c>
      <c r="E811" s="5">
        <v>1</v>
      </c>
      <c r="F811" s="149" t="s">
        <v>1408</v>
      </c>
      <c r="H811" s="5" t="s">
        <v>1409</v>
      </c>
      <c r="J811" s="5">
        <v>23.4</v>
      </c>
    </row>
    <row r="812" spans="3:10" hidden="1" x14ac:dyDescent="0.25">
      <c r="C812" s="149">
        <v>20</v>
      </c>
      <c r="D812" s="150" t="str">
        <f>IF(C812&lt;&gt;"",TEXT(C812,"00")&amp;"/01/"&amp;'Configurações Básicas'!$E$5,"")</f>
        <v>20/01/2017</v>
      </c>
      <c r="E812" s="5">
        <v>1</v>
      </c>
      <c r="F812" s="149" t="s">
        <v>1408</v>
      </c>
      <c r="H812" s="5" t="s">
        <v>1409</v>
      </c>
      <c r="J812" s="5">
        <v>23.4</v>
      </c>
    </row>
    <row r="813" spans="3:10" hidden="1" x14ac:dyDescent="0.25">
      <c r="C813" s="149">
        <v>20</v>
      </c>
      <c r="D813" s="150" t="str">
        <f>IF(C813&lt;&gt;"",TEXT(C813,"00")&amp;"/01/"&amp;'Configurações Básicas'!$E$5,"")</f>
        <v>20/01/2017</v>
      </c>
      <c r="E813" s="5">
        <v>1</v>
      </c>
      <c r="F813" s="149" t="s">
        <v>1408</v>
      </c>
      <c r="H813" s="5" t="s">
        <v>1409</v>
      </c>
      <c r="J813" s="5">
        <v>23.4</v>
      </c>
    </row>
    <row r="814" spans="3:10" hidden="1" x14ac:dyDescent="0.25">
      <c r="C814" s="149">
        <v>20</v>
      </c>
      <c r="D814" s="150" t="str">
        <f>IF(C814&lt;&gt;"",TEXT(C814,"00")&amp;"/01/"&amp;'Configurações Básicas'!$E$5,"")</f>
        <v>20/01/2017</v>
      </c>
      <c r="E814" s="5">
        <v>1</v>
      </c>
      <c r="F814" s="149" t="s">
        <v>1408</v>
      </c>
      <c r="H814" s="5" t="s">
        <v>1409</v>
      </c>
      <c r="J814" s="5">
        <v>23.4</v>
      </c>
    </row>
    <row r="815" spans="3:10" hidden="1" x14ac:dyDescent="0.25">
      <c r="C815" s="149">
        <v>20</v>
      </c>
      <c r="D815" s="150" t="str">
        <f>IF(C815&lt;&gt;"",TEXT(C815,"00")&amp;"/01/"&amp;'Configurações Básicas'!$E$5,"")</f>
        <v>20/01/2017</v>
      </c>
      <c r="E815" s="5">
        <v>1</v>
      </c>
      <c r="F815" s="149" t="s">
        <v>1408</v>
      </c>
      <c r="H815" s="5" t="s">
        <v>1409</v>
      </c>
      <c r="J815" s="5">
        <v>23.4</v>
      </c>
    </row>
    <row r="816" spans="3:10" hidden="1" x14ac:dyDescent="0.25">
      <c r="C816" s="149">
        <v>20</v>
      </c>
      <c r="D816" s="150" t="str">
        <f>IF(C816&lt;&gt;"",TEXT(C816,"00")&amp;"/01/"&amp;'Configurações Básicas'!$E$5,"")</f>
        <v>20/01/2017</v>
      </c>
      <c r="E816" s="5">
        <v>1</v>
      </c>
      <c r="F816" s="149" t="s">
        <v>1408</v>
      </c>
      <c r="H816" s="5" t="s">
        <v>1409</v>
      </c>
      <c r="J816" s="5">
        <v>23.4</v>
      </c>
    </row>
    <row r="817" spans="3:10" hidden="1" x14ac:dyDescent="0.25">
      <c r="C817" s="149">
        <v>20</v>
      </c>
      <c r="D817" s="150" t="str">
        <f>IF(C817&lt;&gt;"",TEXT(C817,"00")&amp;"/01/"&amp;'Configurações Básicas'!$E$5,"")</f>
        <v>20/01/2017</v>
      </c>
      <c r="E817" s="5">
        <v>1</v>
      </c>
      <c r="F817" s="149" t="s">
        <v>1408</v>
      </c>
      <c r="H817" s="5" t="s">
        <v>1409</v>
      </c>
      <c r="J817" s="5">
        <v>23.4</v>
      </c>
    </row>
    <row r="818" spans="3:10" hidden="1" x14ac:dyDescent="0.25">
      <c r="C818" s="149">
        <v>20</v>
      </c>
      <c r="D818" s="150" t="str">
        <f>IF(C818&lt;&gt;"",TEXT(C818,"00")&amp;"/01/"&amp;'Configurações Básicas'!$E$5,"")</f>
        <v>20/01/2017</v>
      </c>
      <c r="E818" s="5">
        <v>1</v>
      </c>
      <c r="F818" s="149" t="s">
        <v>1408</v>
      </c>
      <c r="H818" s="5" t="s">
        <v>1409</v>
      </c>
      <c r="J818" s="5">
        <v>23.4</v>
      </c>
    </row>
    <row r="819" spans="3:10" hidden="1" x14ac:dyDescent="0.25">
      <c r="C819" s="149">
        <v>20</v>
      </c>
      <c r="D819" s="150" t="str">
        <f>IF(C819&lt;&gt;"",TEXT(C819,"00")&amp;"/01/"&amp;'Configurações Básicas'!$E$5,"")</f>
        <v>20/01/2017</v>
      </c>
      <c r="E819" s="5">
        <v>1</v>
      </c>
      <c r="F819" s="149" t="s">
        <v>1408</v>
      </c>
      <c r="H819" s="5" t="s">
        <v>1409</v>
      </c>
      <c r="J819" s="5">
        <v>23.4</v>
      </c>
    </row>
    <row r="820" spans="3:10" hidden="1" x14ac:dyDescent="0.25">
      <c r="C820" s="149">
        <v>20</v>
      </c>
      <c r="D820" s="150" t="str">
        <f>IF(C820&lt;&gt;"",TEXT(C820,"00")&amp;"/01/"&amp;'Configurações Básicas'!$E$5,"")</f>
        <v>20/01/2017</v>
      </c>
      <c r="E820" s="5">
        <v>1</v>
      </c>
      <c r="F820" s="149" t="s">
        <v>1408</v>
      </c>
      <c r="H820" s="5" t="s">
        <v>1409</v>
      </c>
      <c r="J820" s="5">
        <v>23.4</v>
      </c>
    </row>
    <row r="821" spans="3:10" hidden="1" x14ac:dyDescent="0.25">
      <c r="C821" s="149">
        <v>20</v>
      </c>
      <c r="D821" s="150" t="str">
        <f>IF(C821&lt;&gt;"",TEXT(C821,"00")&amp;"/01/"&amp;'Configurações Básicas'!$E$5,"")</f>
        <v>20/01/2017</v>
      </c>
      <c r="E821" s="5">
        <v>1</v>
      </c>
      <c r="F821" s="149" t="s">
        <v>1408</v>
      </c>
      <c r="H821" s="5" t="s">
        <v>1409</v>
      </c>
      <c r="J821" s="5">
        <v>23.4</v>
      </c>
    </row>
    <row r="822" spans="3:10" hidden="1" x14ac:dyDescent="0.25">
      <c r="C822" s="149">
        <v>20</v>
      </c>
      <c r="D822" s="150" t="str">
        <f>IF(C822&lt;&gt;"",TEXT(C822,"00")&amp;"/01/"&amp;'Configurações Básicas'!$E$5,"")</f>
        <v>20/01/2017</v>
      </c>
      <c r="E822" s="5">
        <v>1</v>
      </c>
      <c r="F822" s="149" t="s">
        <v>1408</v>
      </c>
      <c r="H822" s="5" t="s">
        <v>1409</v>
      </c>
      <c r="J822" s="5">
        <v>23.4</v>
      </c>
    </row>
    <row r="823" spans="3:10" hidden="1" x14ac:dyDescent="0.25">
      <c r="C823" s="149">
        <v>20</v>
      </c>
      <c r="D823" s="150" t="str">
        <f>IF(C823&lt;&gt;"",TEXT(C823,"00")&amp;"/01/"&amp;'Configurações Básicas'!$E$5,"")</f>
        <v>20/01/2017</v>
      </c>
      <c r="E823" s="5">
        <v>1</v>
      </c>
      <c r="F823" s="149" t="s">
        <v>1408</v>
      </c>
      <c r="H823" s="5" t="s">
        <v>1409</v>
      </c>
      <c r="J823" s="5">
        <v>23.4</v>
      </c>
    </row>
    <row r="824" spans="3:10" hidden="1" x14ac:dyDescent="0.25">
      <c r="C824" s="149">
        <v>20</v>
      </c>
      <c r="D824" s="150" t="str">
        <f>IF(C824&lt;&gt;"",TEXT(C824,"00")&amp;"/01/"&amp;'Configurações Básicas'!$E$5,"")</f>
        <v>20/01/2017</v>
      </c>
      <c r="E824" s="5">
        <v>1</v>
      </c>
      <c r="F824" s="149" t="s">
        <v>1408</v>
      </c>
      <c r="H824" s="5" t="s">
        <v>1409</v>
      </c>
      <c r="J824" s="5">
        <v>23.4</v>
      </c>
    </row>
    <row r="825" spans="3:10" hidden="1" x14ac:dyDescent="0.25">
      <c r="C825" s="149">
        <v>20</v>
      </c>
      <c r="D825" s="150" t="str">
        <f>IF(C825&lt;&gt;"",TEXT(C825,"00")&amp;"/01/"&amp;'Configurações Básicas'!$E$5,"")</f>
        <v>20/01/2017</v>
      </c>
      <c r="E825" s="5">
        <v>1</v>
      </c>
      <c r="F825" s="149" t="s">
        <v>1408</v>
      </c>
      <c r="H825" s="5" t="s">
        <v>1409</v>
      </c>
      <c r="J825" s="5">
        <v>23.4</v>
      </c>
    </row>
    <row r="826" spans="3:10" hidden="1" x14ac:dyDescent="0.25">
      <c r="C826" s="149">
        <v>20</v>
      </c>
      <c r="D826" s="150" t="str">
        <f>IF(C826&lt;&gt;"",TEXT(C826,"00")&amp;"/01/"&amp;'Configurações Básicas'!$E$5,"")</f>
        <v>20/01/2017</v>
      </c>
      <c r="E826" s="5">
        <v>1</v>
      </c>
      <c r="F826" s="149" t="s">
        <v>1408</v>
      </c>
      <c r="H826" s="5" t="s">
        <v>1409</v>
      </c>
      <c r="J826" s="5">
        <v>23.4</v>
      </c>
    </row>
    <row r="827" spans="3:10" hidden="1" x14ac:dyDescent="0.25">
      <c r="C827" s="149">
        <v>20</v>
      </c>
      <c r="D827" s="150" t="str">
        <f>IF(C827&lt;&gt;"",TEXT(C827,"00")&amp;"/01/"&amp;'Configurações Básicas'!$E$5,"")</f>
        <v>20/01/2017</v>
      </c>
      <c r="E827" s="5">
        <v>1</v>
      </c>
      <c r="F827" s="149" t="s">
        <v>1408</v>
      </c>
      <c r="H827" s="5" t="s">
        <v>1409</v>
      </c>
      <c r="J827" s="5">
        <v>23.4</v>
      </c>
    </row>
    <row r="828" spans="3:10" hidden="1" x14ac:dyDescent="0.25">
      <c r="C828" s="149">
        <v>20</v>
      </c>
      <c r="D828" s="150" t="str">
        <f>IF(C828&lt;&gt;"",TEXT(C828,"00")&amp;"/01/"&amp;'Configurações Básicas'!$E$5,"")</f>
        <v>20/01/2017</v>
      </c>
      <c r="E828" s="5">
        <v>1</v>
      </c>
      <c r="F828" s="149" t="s">
        <v>1408</v>
      </c>
      <c r="H828" s="5" t="s">
        <v>1409</v>
      </c>
      <c r="J828" s="5">
        <v>23.4</v>
      </c>
    </row>
    <row r="829" spans="3:10" hidden="1" x14ac:dyDescent="0.25">
      <c r="C829" s="149">
        <v>20</v>
      </c>
      <c r="D829" s="150" t="str">
        <f>IF(C829&lt;&gt;"",TEXT(C829,"00")&amp;"/01/"&amp;'Configurações Básicas'!$E$5,"")</f>
        <v>20/01/2017</v>
      </c>
      <c r="E829" s="5">
        <v>1</v>
      </c>
      <c r="F829" s="149" t="s">
        <v>1408</v>
      </c>
      <c r="H829" s="5" t="s">
        <v>1409</v>
      </c>
      <c r="J829" s="5">
        <v>23.4</v>
      </c>
    </row>
    <row r="830" spans="3:10" hidden="1" x14ac:dyDescent="0.25">
      <c r="C830" s="149">
        <v>20</v>
      </c>
      <c r="D830" s="150" t="str">
        <f>IF(C830&lt;&gt;"",TEXT(C830,"00")&amp;"/01/"&amp;'Configurações Básicas'!$E$5,"")</f>
        <v>20/01/2017</v>
      </c>
      <c r="E830" s="5">
        <v>1</v>
      </c>
      <c r="F830" s="149" t="s">
        <v>1408</v>
      </c>
      <c r="H830" s="5" t="s">
        <v>1409</v>
      </c>
      <c r="J830" s="5">
        <v>23.4</v>
      </c>
    </row>
    <row r="831" spans="3:10" hidden="1" x14ac:dyDescent="0.25">
      <c r="C831" s="149">
        <v>20</v>
      </c>
      <c r="D831" s="150" t="str">
        <f>IF(C831&lt;&gt;"",TEXT(C831,"00")&amp;"/01/"&amp;'Configurações Básicas'!$E$5,"")</f>
        <v>20/01/2017</v>
      </c>
      <c r="E831" s="5">
        <v>1</v>
      </c>
      <c r="F831" s="149" t="s">
        <v>1408</v>
      </c>
      <c r="H831" s="5" t="s">
        <v>1409</v>
      </c>
      <c r="J831" s="5">
        <v>23.4</v>
      </c>
    </row>
    <row r="832" spans="3:10" hidden="1" x14ac:dyDescent="0.25">
      <c r="C832" s="149">
        <v>20</v>
      </c>
      <c r="D832" s="150" t="str">
        <f>IF(C832&lt;&gt;"",TEXT(C832,"00")&amp;"/01/"&amp;'Configurações Básicas'!$E$5,"")</f>
        <v>20/01/2017</v>
      </c>
      <c r="E832" s="5">
        <v>1</v>
      </c>
      <c r="F832" s="149" t="s">
        <v>1408</v>
      </c>
      <c r="H832" s="5" t="s">
        <v>1409</v>
      </c>
      <c r="J832" s="5">
        <v>23.4</v>
      </c>
    </row>
    <row r="833" spans="3:10" hidden="1" x14ac:dyDescent="0.25">
      <c r="C833" s="149">
        <v>20</v>
      </c>
      <c r="D833" s="150" t="str">
        <f>IF(C833&lt;&gt;"",TEXT(C833,"00")&amp;"/01/"&amp;'Configurações Básicas'!$E$5,"")</f>
        <v>20/01/2017</v>
      </c>
      <c r="E833" s="5">
        <v>1</v>
      </c>
      <c r="F833" s="149" t="s">
        <v>1408</v>
      </c>
      <c r="H833" s="5" t="s">
        <v>1409</v>
      </c>
      <c r="J833" s="5">
        <v>23.4</v>
      </c>
    </row>
    <row r="834" spans="3:10" hidden="1" x14ac:dyDescent="0.25">
      <c r="C834" s="149">
        <v>20</v>
      </c>
      <c r="D834" s="150" t="str">
        <f>IF(C834&lt;&gt;"",TEXT(C834,"00")&amp;"/01/"&amp;'Configurações Básicas'!$E$5,"")</f>
        <v>20/01/2017</v>
      </c>
      <c r="E834" s="5">
        <v>1</v>
      </c>
      <c r="F834" s="149" t="s">
        <v>1408</v>
      </c>
      <c r="H834" s="5" t="s">
        <v>1409</v>
      </c>
      <c r="J834" s="5">
        <v>23.4</v>
      </c>
    </row>
    <row r="835" spans="3:10" hidden="1" x14ac:dyDescent="0.25">
      <c r="C835" s="149">
        <v>20</v>
      </c>
      <c r="D835" s="150" t="str">
        <f>IF(C835&lt;&gt;"",TEXT(C835,"00")&amp;"/01/"&amp;'Configurações Básicas'!$E$5,"")</f>
        <v>20/01/2017</v>
      </c>
      <c r="E835" s="5">
        <v>1</v>
      </c>
      <c r="F835" s="149" t="s">
        <v>1408</v>
      </c>
      <c r="H835" s="5" t="s">
        <v>1409</v>
      </c>
      <c r="J835" s="5">
        <v>23.4</v>
      </c>
    </row>
    <row r="836" spans="3:10" hidden="1" x14ac:dyDescent="0.25">
      <c r="C836" s="149">
        <v>20</v>
      </c>
      <c r="D836" s="150" t="str">
        <f>IF(C836&lt;&gt;"",TEXT(C836,"00")&amp;"/01/"&amp;'Configurações Básicas'!$E$5,"")</f>
        <v>20/01/2017</v>
      </c>
      <c r="E836" s="5">
        <v>1</v>
      </c>
      <c r="F836" s="149" t="s">
        <v>1408</v>
      </c>
      <c r="H836" s="5" t="s">
        <v>1409</v>
      </c>
      <c r="J836" s="5">
        <v>23.4</v>
      </c>
    </row>
    <row r="837" spans="3:10" hidden="1" x14ac:dyDescent="0.25">
      <c r="C837" s="149">
        <v>20</v>
      </c>
      <c r="D837" s="150" t="str">
        <f>IF(C837&lt;&gt;"",TEXT(C837,"00")&amp;"/01/"&amp;'Configurações Básicas'!$E$5,"")</f>
        <v>20/01/2017</v>
      </c>
      <c r="E837" s="5">
        <v>1</v>
      </c>
      <c r="F837" s="149" t="s">
        <v>1408</v>
      </c>
      <c r="H837" s="5" t="s">
        <v>1409</v>
      </c>
      <c r="J837" s="5">
        <v>23.4</v>
      </c>
    </row>
    <row r="838" spans="3:10" hidden="1" x14ac:dyDescent="0.25">
      <c r="C838" s="149">
        <v>20</v>
      </c>
      <c r="D838" s="150" t="str">
        <f>IF(C838&lt;&gt;"",TEXT(C838,"00")&amp;"/01/"&amp;'Configurações Básicas'!$E$5,"")</f>
        <v>20/01/2017</v>
      </c>
      <c r="E838" s="5">
        <v>1</v>
      </c>
      <c r="F838" s="149" t="s">
        <v>1408</v>
      </c>
      <c r="H838" s="5" t="s">
        <v>1409</v>
      </c>
      <c r="J838" s="5">
        <v>23.4</v>
      </c>
    </row>
    <row r="839" spans="3:10" hidden="1" x14ac:dyDescent="0.25">
      <c r="C839" s="149">
        <v>20</v>
      </c>
      <c r="D839" s="150" t="str">
        <f>IF(C839&lt;&gt;"",TEXT(C839,"00")&amp;"/01/"&amp;'Configurações Básicas'!$E$5,"")</f>
        <v>20/01/2017</v>
      </c>
      <c r="E839" s="5">
        <v>1</v>
      </c>
      <c r="F839" s="149" t="s">
        <v>1408</v>
      </c>
      <c r="H839" s="5" t="s">
        <v>1409</v>
      </c>
      <c r="J839" s="5">
        <v>23.4</v>
      </c>
    </row>
    <row r="840" spans="3:10" hidden="1" x14ac:dyDescent="0.25">
      <c r="C840" s="149">
        <v>20</v>
      </c>
      <c r="D840" s="150" t="str">
        <f>IF(C840&lt;&gt;"",TEXT(C840,"00")&amp;"/01/"&amp;'Configurações Básicas'!$E$5,"")</f>
        <v>20/01/2017</v>
      </c>
      <c r="E840" s="5">
        <v>1</v>
      </c>
      <c r="F840" s="149" t="s">
        <v>1408</v>
      </c>
      <c r="H840" s="5" t="s">
        <v>1409</v>
      </c>
      <c r="J840" s="5">
        <v>23.4</v>
      </c>
    </row>
    <row r="841" spans="3:10" hidden="1" x14ac:dyDescent="0.25">
      <c r="C841" s="149">
        <v>20</v>
      </c>
      <c r="D841" s="150" t="str">
        <f>IF(C841&lt;&gt;"",TEXT(C841,"00")&amp;"/01/"&amp;'Configurações Básicas'!$E$5,"")</f>
        <v>20/01/2017</v>
      </c>
      <c r="E841" s="5">
        <v>1</v>
      </c>
      <c r="F841" s="149" t="s">
        <v>1408</v>
      </c>
      <c r="H841" s="5" t="s">
        <v>1409</v>
      </c>
      <c r="J841" s="5">
        <v>23.4</v>
      </c>
    </row>
    <row r="842" spans="3:10" hidden="1" x14ac:dyDescent="0.25">
      <c r="C842" s="149">
        <v>20</v>
      </c>
      <c r="D842" s="150" t="str">
        <f>IF(C842&lt;&gt;"",TEXT(C842,"00")&amp;"/01/"&amp;'Configurações Básicas'!$E$5,"")</f>
        <v>20/01/2017</v>
      </c>
      <c r="E842" s="5">
        <v>1</v>
      </c>
      <c r="F842" s="149" t="s">
        <v>1408</v>
      </c>
      <c r="H842" s="5" t="s">
        <v>1409</v>
      </c>
      <c r="J842" s="5">
        <v>23.4</v>
      </c>
    </row>
    <row r="843" spans="3:10" hidden="1" x14ac:dyDescent="0.25">
      <c r="C843" s="149">
        <v>20</v>
      </c>
      <c r="D843" s="150" t="str">
        <f>IF(C843&lt;&gt;"",TEXT(C843,"00")&amp;"/01/"&amp;'Configurações Básicas'!$E$5,"")</f>
        <v>20/01/2017</v>
      </c>
      <c r="E843" s="5">
        <v>1</v>
      </c>
      <c r="F843" s="149" t="s">
        <v>1408</v>
      </c>
      <c r="H843" s="5" t="s">
        <v>1409</v>
      </c>
      <c r="J843" s="5">
        <v>23.4</v>
      </c>
    </row>
    <row r="844" spans="3:10" hidden="1" x14ac:dyDescent="0.25">
      <c r="C844" s="149">
        <v>20</v>
      </c>
      <c r="D844" s="150" t="str">
        <f>IF(C844&lt;&gt;"",TEXT(C844,"00")&amp;"/01/"&amp;'Configurações Básicas'!$E$5,"")</f>
        <v>20/01/2017</v>
      </c>
      <c r="E844" s="5">
        <v>1</v>
      </c>
      <c r="F844" s="149" t="s">
        <v>1408</v>
      </c>
      <c r="H844" s="5" t="s">
        <v>1409</v>
      </c>
      <c r="J844" s="5">
        <v>23.4</v>
      </c>
    </row>
    <row r="845" spans="3:10" hidden="1" x14ac:dyDescent="0.25">
      <c r="C845" s="149">
        <v>20</v>
      </c>
      <c r="D845" s="150" t="str">
        <f>IF(C845&lt;&gt;"",TEXT(C845,"00")&amp;"/01/"&amp;'Configurações Básicas'!$E$5,"")</f>
        <v>20/01/2017</v>
      </c>
      <c r="E845" s="5">
        <v>1</v>
      </c>
      <c r="F845" s="149" t="s">
        <v>1408</v>
      </c>
      <c r="H845" s="5" t="s">
        <v>1409</v>
      </c>
      <c r="J845" s="5">
        <v>23.4</v>
      </c>
    </row>
    <row r="846" spans="3:10" hidden="1" x14ac:dyDescent="0.25">
      <c r="C846" s="149">
        <v>20</v>
      </c>
      <c r="D846" s="150" t="str">
        <f>IF(C846&lt;&gt;"",TEXT(C846,"00")&amp;"/01/"&amp;'Configurações Básicas'!$E$5,"")</f>
        <v>20/01/2017</v>
      </c>
      <c r="E846" s="5">
        <v>1</v>
      </c>
      <c r="F846" s="149" t="s">
        <v>1408</v>
      </c>
      <c r="H846" s="5" t="s">
        <v>1409</v>
      </c>
      <c r="J846" s="5">
        <v>23.4</v>
      </c>
    </row>
    <row r="847" spans="3:10" hidden="1" x14ac:dyDescent="0.25">
      <c r="C847" s="149">
        <v>20</v>
      </c>
      <c r="D847" s="150" t="str">
        <f>IF(C847&lt;&gt;"",TEXT(C847,"00")&amp;"/01/"&amp;'Configurações Básicas'!$E$5,"")</f>
        <v>20/01/2017</v>
      </c>
      <c r="E847" s="5">
        <v>1</v>
      </c>
      <c r="F847" s="149" t="s">
        <v>1408</v>
      </c>
      <c r="H847" s="5" t="s">
        <v>1409</v>
      </c>
      <c r="J847" s="5">
        <v>23.4</v>
      </c>
    </row>
    <row r="848" spans="3:10" hidden="1" x14ac:dyDescent="0.25">
      <c r="C848" s="149">
        <v>20</v>
      </c>
      <c r="D848" s="150" t="str">
        <f>IF(C848&lt;&gt;"",TEXT(C848,"00")&amp;"/01/"&amp;'Configurações Básicas'!$E$5,"")</f>
        <v>20/01/2017</v>
      </c>
      <c r="E848" s="5">
        <v>1</v>
      </c>
      <c r="F848" s="149" t="s">
        <v>1408</v>
      </c>
      <c r="H848" s="5" t="s">
        <v>1409</v>
      </c>
      <c r="J848" s="5">
        <v>23.4</v>
      </c>
    </row>
    <row r="849" spans="3:10" hidden="1" x14ac:dyDescent="0.25">
      <c r="C849" s="149">
        <v>20</v>
      </c>
      <c r="D849" s="150" t="str">
        <f>IF(C849&lt;&gt;"",TEXT(C849,"00")&amp;"/01/"&amp;'Configurações Básicas'!$E$5,"")</f>
        <v>20/01/2017</v>
      </c>
      <c r="E849" s="5">
        <v>1</v>
      </c>
      <c r="F849" s="149" t="s">
        <v>1408</v>
      </c>
      <c r="H849" s="5" t="s">
        <v>1409</v>
      </c>
      <c r="J849" s="5">
        <v>23.4</v>
      </c>
    </row>
    <row r="850" spans="3:10" hidden="1" x14ac:dyDescent="0.25">
      <c r="C850" s="149">
        <v>20</v>
      </c>
      <c r="D850" s="150" t="str">
        <f>IF(C850&lt;&gt;"",TEXT(C850,"00")&amp;"/01/"&amp;'Configurações Básicas'!$E$5,"")</f>
        <v>20/01/2017</v>
      </c>
      <c r="E850" s="5">
        <v>1</v>
      </c>
      <c r="F850" s="149" t="s">
        <v>1408</v>
      </c>
      <c r="H850" s="5" t="s">
        <v>1409</v>
      </c>
      <c r="J850" s="5">
        <v>23.4</v>
      </c>
    </row>
    <row r="851" spans="3:10" hidden="1" x14ac:dyDescent="0.25">
      <c r="C851" s="149">
        <v>20</v>
      </c>
      <c r="D851" s="150" t="str">
        <f>IF(C851&lt;&gt;"",TEXT(C851,"00")&amp;"/01/"&amp;'Configurações Básicas'!$E$5,"")</f>
        <v>20/01/2017</v>
      </c>
      <c r="E851" s="5">
        <v>1</v>
      </c>
      <c r="F851" s="149" t="s">
        <v>1408</v>
      </c>
      <c r="H851" s="5" t="s">
        <v>1409</v>
      </c>
      <c r="J851" s="5">
        <v>23.4</v>
      </c>
    </row>
    <row r="852" spans="3:10" hidden="1" x14ac:dyDescent="0.25">
      <c r="C852" s="149">
        <v>20</v>
      </c>
      <c r="D852" s="150" t="str">
        <f>IF(C852&lt;&gt;"",TEXT(C852,"00")&amp;"/01/"&amp;'Configurações Básicas'!$E$5,"")</f>
        <v>20/01/2017</v>
      </c>
      <c r="E852" s="5">
        <v>1</v>
      </c>
      <c r="F852" s="149" t="s">
        <v>1408</v>
      </c>
      <c r="H852" s="5" t="s">
        <v>1409</v>
      </c>
      <c r="J852" s="5">
        <v>23.4</v>
      </c>
    </row>
    <row r="853" spans="3:10" hidden="1" x14ac:dyDescent="0.25">
      <c r="C853" s="149">
        <v>20</v>
      </c>
      <c r="D853" s="150" t="str">
        <f>IF(C853&lt;&gt;"",TEXT(C853,"00")&amp;"/01/"&amp;'Configurações Básicas'!$E$5,"")</f>
        <v>20/01/2017</v>
      </c>
      <c r="E853" s="5">
        <v>1</v>
      </c>
      <c r="F853" s="149" t="s">
        <v>1408</v>
      </c>
      <c r="H853" s="5" t="s">
        <v>1409</v>
      </c>
      <c r="J853" s="5">
        <v>23.4</v>
      </c>
    </row>
    <row r="854" spans="3:10" hidden="1" x14ac:dyDescent="0.25">
      <c r="C854" s="149">
        <v>20</v>
      </c>
      <c r="D854" s="150" t="str">
        <f>IF(C854&lt;&gt;"",TEXT(C854,"00")&amp;"/01/"&amp;'Configurações Básicas'!$E$5,"")</f>
        <v>20/01/2017</v>
      </c>
      <c r="E854" s="5">
        <v>1</v>
      </c>
      <c r="F854" s="149" t="s">
        <v>1408</v>
      </c>
      <c r="H854" s="5" t="s">
        <v>1409</v>
      </c>
      <c r="J854" s="5">
        <v>23.4</v>
      </c>
    </row>
    <row r="855" spans="3:10" hidden="1" x14ac:dyDescent="0.25">
      <c r="C855" s="149">
        <v>20</v>
      </c>
      <c r="D855" s="150" t="str">
        <f>IF(C855&lt;&gt;"",TEXT(C855,"00")&amp;"/01/"&amp;'Configurações Básicas'!$E$5,"")</f>
        <v>20/01/2017</v>
      </c>
      <c r="E855" s="5">
        <v>1</v>
      </c>
      <c r="F855" s="149" t="s">
        <v>1408</v>
      </c>
      <c r="H855" s="5" t="s">
        <v>1409</v>
      </c>
      <c r="J855" s="5">
        <v>23.4</v>
      </c>
    </row>
    <row r="856" spans="3:10" hidden="1" x14ac:dyDescent="0.25">
      <c r="C856" s="149">
        <v>20</v>
      </c>
      <c r="D856" s="150" t="str">
        <f>IF(C856&lt;&gt;"",TEXT(C856,"00")&amp;"/01/"&amp;'Configurações Básicas'!$E$5,"")</f>
        <v>20/01/2017</v>
      </c>
      <c r="E856" s="5">
        <v>1</v>
      </c>
      <c r="F856" s="149" t="s">
        <v>1408</v>
      </c>
      <c r="H856" s="5" t="s">
        <v>1409</v>
      </c>
      <c r="J856" s="5">
        <v>23.4</v>
      </c>
    </row>
    <row r="857" spans="3:10" hidden="1" x14ac:dyDescent="0.25">
      <c r="C857" s="149">
        <v>20</v>
      </c>
      <c r="D857" s="150" t="str">
        <f>IF(C857&lt;&gt;"",TEXT(C857,"00")&amp;"/01/"&amp;'Configurações Básicas'!$E$5,"")</f>
        <v>20/01/2017</v>
      </c>
      <c r="E857" s="5">
        <v>1</v>
      </c>
      <c r="F857" s="149" t="s">
        <v>1408</v>
      </c>
      <c r="H857" s="5" t="s">
        <v>1409</v>
      </c>
      <c r="J857" s="5">
        <v>23.4</v>
      </c>
    </row>
    <row r="858" spans="3:10" hidden="1" x14ac:dyDescent="0.25">
      <c r="C858" s="149">
        <v>20</v>
      </c>
      <c r="D858" s="150" t="str">
        <f>IF(C858&lt;&gt;"",TEXT(C858,"00")&amp;"/01/"&amp;'Configurações Básicas'!$E$5,"")</f>
        <v>20/01/2017</v>
      </c>
      <c r="E858" s="5">
        <v>1</v>
      </c>
      <c r="F858" s="149" t="s">
        <v>1408</v>
      </c>
      <c r="H858" s="5" t="s">
        <v>1409</v>
      </c>
      <c r="J858" s="5">
        <v>23.4</v>
      </c>
    </row>
    <row r="859" spans="3:10" hidden="1" x14ac:dyDescent="0.25">
      <c r="C859" s="149">
        <v>20</v>
      </c>
      <c r="D859" s="150" t="str">
        <f>IF(C859&lt;&gt;"",TEXT(C859,"00")&amp;"/01/"&amp;'Configurações Básicas'!$E$5,"")</f>
        <v>20/01/2017</v>
      </c>
      <c r="E859" s="5">
        <v>1</v>
      </c>
      <c r="F859" s="149" t="s">
        <v>1408</v>
      </c>
      <c r="H859" s="5" t="s">
        <v>1409</v>
      </c>
      <c r="J859" s="5">
        <v>23.4</v>
      </c>
    </row>
    <row r="860" spans="3:10" hidden="1" x14ac:dyDescent="0.25">
      <c r="C860" s="149">
        <v>20</v>
      </c>
      <c r="D860" s="150" t="str">
        <f>IF(C860&lt;&gt;"",TEXT(C860,"00")&amp;"/01/"&amp;'Configurações Básicas'!$E$5,"")</f>
        <v>20/01/2017</v>
      </c>
      <c r="E860" s="5">
        <v>1</v>
      </c>
      <c r="F860" s="149" t="s">
        <v>1408</v>
      </c>
      <c r="H860" s="5" t="s">
        <v>1409</v>
      </c>
      <c r="J860" s="5">
        <v>23.4</v>
      </c>
    </row>
    <row r="861" spans="3:10" hidden="1" x14ac:dyDescent="0.25">
      <c r="C861" s="149">
        <v>20</v>
      </c>
      <c r="D861" s="150" t="str">
        <f>IF(C861&lt;&gt;"",TEXT(C861,"00")&amp;"/01/"&amp;'Configurações Básicas'!$E$5,"")</f>
        <v>20/01/2017</v>
      </c>
      <c r="E861" s="5">
        <v>1</v>
      </c>
      <c r="F861" s="149" t="s">
        <v>1408</v>
      </c>
      <c r="H861" s="5" t="s">
        <v>1409</v>
      </c>
      <c r="J861" s="5">
        <v>23.4</v>
      </c>
    </row>
    <row r="862" spans="3:10" hidden="1" x14ac:dyDescent="0.25">
      <c r="C862" s="149">
        <v>20</v>
      </c>
      <c r="D862" s="150" t="str">
        <f>IF(C862&lt;&gt;"",TEXT(C862,"00")&amp;"/01/"&amp;'Configurações Básicas'!$E$5,"")</f>
        <v>20/01/2017</v>
      </c>
      <c r="E862" s="5">
        <v>1</v>
      </c>
      <c r="F862" s="149" t="s">
        <v>1408</v>
      </c>
      <c r="H862" s="5" t="s">
        <v>1409</v>
      </c>
      <c r="J862" s="5">
        <v>23.4</v>
      </c>
    </row>
    <row r="863" spans="3:10" hidden="1" x14ac:dyDescent="0.25">
      <c r="C863" s="149">
        <v>20</v>
      </c>
      <c r="D863" s="150" t="str">
        <f>IF(C863&lt;&gt;"",TEXT(C863,"00")&amp;"/01/"&amp;'Configurações Básicas'!$E$5,"")</f>
        <v>20/01/2017</v>
      </c>
      <c r="E863" s="5">
        <v>1</v>
      </c>
      <c r="F863" s="149" t="s">
        <v>1408</v>
      </c>
      <c r="H863" s="5" t="s">
        <v>1409</v>
      </c>
      <c r="J863" s="5">
        <v>23.4</v>
      </c>
    </row>
    <row r="864" spans="3:10" hidden="1" x14ac:dyDescent="0.25">
      <c r="C864" s="149">
        <v>20</v>
      </c>
      <c r="D864" s="150" t="str">
        <f>IF(C864&lt;&gt;"",TEXT(C864,"00")&amp;"/01/"&amp;'Configurações Básicas'!$E$5,"")</f>
        <v>20/01/2017</v>
      </c>
      <c r="E864" s="5">
        <v>1</v>
      </c>
      <c r="F864" s="149" t="s">
        <v>1408</v>
      </c>
      <c r="H864" s="5" t="s">
        <v>1409</v>
      </c>
      <c r="J864" s="5">
        <v>23.4</v>
      </c>
    </row>
    <row r="865" spans="3:10" hidden="1" x14ac:dyDescent="0.25">
      <c r="C865" s="149">
        <v>20</v>
      </c>
      <c r="D865" s="150" t="str">
        <f>IF(C865&lt;&gt;"",TEXT(C865,"00")&amp;"/01/"&amp;'Configurações Básicas'!$E$5,"")</f>
        <v>20/01/2017</v>
      </c>
      <c r="E865" s="5">
        <v>1</v>
      </c>
      <c r="F865" s="149" t="s">
        <v>1408</v>
      </c>
      <c r="H865" s="5" t="s">
        <v>1409</v>
      </c>
      <c r="J865" s="5">
        <v>23.4</v>
      </c>
    </row>
    <row r="866" spans="3:10" hidden="1" x14ac:dyDescent="0.25">
      <c r="C866" s="149">
        <v>20</v>
      </c>
      <c r="D866" s="150" t="str">
        <f>IF(C866&lt;&gt;"",TEXT(C866,"00")&amp;"/01/"&amp;'Configurações Básicas'!$E$5,"")</f>
        <v>20/01/2017</v>
      </c>
      <c r="E866" s="5">
        <v>1</v>
      </c>
      <c r="F866" s="149" t="s">
        <v>1408</v>
      </c>
      <c r="H866" s="5" t="s">
        <v>1409</v>
      </c>
      <c r="J866" s="5">
        <v>23.4</v>
      </c>
    </row>
    <row r="867" spans="3:10" hidden="1" x14ac:dyDescent="0.25">
      <c r="C867" s="149">
        <v>20</v>
      </c>
      <c r="D867" s="150" t="str">
        <f>IF(C867&lt;&gt;"",TEXT(C867,"00")&amp;"/01/"&amp;'Configurações Básicas'!$E$5,"")</f>
        <v>20/01/2017</v>
      </c>
      <c r="E867" s="5">
        <v>1</v>
      </c>
      <c r="F867" s="149" t="s">
        <v>1408</v>
      </c>
      <c r="H867" s="5" t="s">
        <v>1409</v>
      </c>
      <c r="J867" s="5">
        <v>23.4</v>
      </c>
    </row>
    <row r="868" spans="3:10" hidden="1" x14ac:dyDescent="0.25">
      <c r="C868" s="149">
        <v>20</v>
      </c>
      <c r="D868" s="150" t="str">
        <f>IF(C868&lt;&gt;"",TEXT(C868,"00")&amp;"/01/"&amp;'Configurações Básicas'!$E$5,"")</f>
        <v>20/01/2017</v>
      </c>
      <c r="E868" s="5">
        <v>1</v>
      </c>
      <c r="F868" s="149" t="s">
        <v>1408</v>
      </c>
      <c r="H868" s="5" t="s">
        <v>1409</v>
      </c>
      <c r="J868" s="5">
        <v>23.4</v>
      </c>
    </row>
    <row r="869" spans="3:10" hidden="1" x14ac:dyDescent="0.25">
      <c r="C869" s="149">
        <v>20</v>
      </c>
      <c r="D869" s="150" t="str">
        <f>IF(C869&lt;&gt;"",TEXT(C869,"00")&amp;"/01/"&amp;'Configurações Básicas'!$E$5,"")</f>
        <v>20/01/2017</v>
      </c>
      <c r="E869" s="5">
        <v>1</v>
      </c>
      <c r="F869" s="149" t="s">
        <v>1408</v>
      </c>
      <c r="H869" s="5" t="s">
        <v>1409</v>
      </c>
      <c r="J869" s="5">
        <v>23.4</v>
      </c>
    </row>
    <row r="870" spans="3:10" hidden="1" x14ac:dyDescent="0.25">
      <c r="C870" s="149">
        <v>20</v>
      </c>
      <c r="D870" s="150" t="str">
        <f>IF(C870&lt;&gt;"",TEXT(C870,"00")&amp;"/01/"&amp;'Configurações Básicas'!$E$5,"")</f>
        <v>20/01/2017</v>
      </c>
      <c r="E870" s="5">
        <v>1</v>
      </c>
      <c r="F870" s="149" t="s">
        <v>1408</v>
      </c>
      <c r="H870" s="5" t="s">
        <v>1409</v>
      </c>
      <c r="J870" s="5">
        <v>23.4</v>
      </c>
    </row>
    <row r="871" spans="3:10" hidden="1" x14ac:dyDescent="0.25">
      <c r="C871" s="149">
        <v>20</v>
      </c>
      <c r="D871" s="150" t="str">
        <f>IF(C871&lt;&gt;"",TEXT(C871,"00")&amp;"/01/"&amp;'Configurações Básicas'!$E$5,"")</f>
        <v>20/01/2017</v>
      </c>
      <c r="E871" s="5">
        <v>1</v>
      </c>
      <c r="F871" s="149" t="s">
        <v>1408</v>
      </c>
      <c r="H871" s="5" t="s">
        <v>1409</v>
      </c>
      <c r="J871" s="5">
        <v>23.4</v>
      </c>
    </row>
    <row r="872" spans="3:10" hidden="1" x14ac:dyDescent="0.25">
      <c r="C872" s="149">
        <v>20</v>
      </c>
      <c r="D872" s="150" t="str">
        <f>IF(C872&lt;&gt;"",TEXT(C872,"00")&amp;"/01/"&amp;'Configurações Básicas'!$E$5,"")</f>
        <v>20/01/2017</v>
      </c>
      <c r="E872" s="5">
        <v>1</v>
      </c>
      <c r="F872" s="149" t="s">
        <v>1408</v>
      </c>
      <c r="H872" s="5" t="s">
        <v>1409</v>
      </c>
      <c r="J872" s="5">
        <v>23.4</v>
      </c>
    </row>
    <row r="873" spans="3:10" hidden="1" x14ac:dyDescent="0.25">
      <c r="C873" s="149">
        <v>20</v>
      </c>
      <c r="D873" s="150" t="str">
        <f>IF(C873&lt;&gt;"",TEXT(C873,"00")&amp;"/01/"&amp;'Configurações Básicas'!$E$5,"")</f>
        <v>20/01/2017</v>
      </c>
      <c r="E873" s="5">
        <v>1</v>
      </c>
      <c r="F873" s="149" t="s">
        <v>1408</v>
      </c>
      <c r="H873" s="5" t="s">
        <v>1409</v>
      </c>
      <c r="J873" s="5">
        <v>23.4</v>
      </c>
    </row>
    <row r="874" spans="3:10" hidden="1" x14ac:dyDescent="0.25">
      <c r="C874" s="149">
        <v>20</v>
      </c>
      <c r="D874" s="150" t="str">
        <f>IF(C874&lt;&gt;"",TEXT(C874,"00")&amp;"/01/"&amp;'Configurações Básicas'!$E$5,"")</f>
        <v>20/01/2017</v>
      </c>
      <c r="E874" s="5">
        <v>1</v>
      </c>
      <c r="F874" s="149" t="s">
        <v>1408</v>
      </c>
      <c r="H874" s="5" t="s">
        <v>1409</v>
      </c>
      <c r="J874" s="5">
        <v>23.4</v>
      </c>
    </row>
    <row r="875" spans="3:10" hidden="1" x14ac:dyDescent="0.25">
      <c r="C875" s="149">
        <v>20</v>
      </c>
      <c r="D875" s="150" t="str">
        <f>IF(C875&lt;&gt;"",TEXT(C875,"00")&amp;"/01/"&amp;'Configurações Básicas'!$E$5,"")</f>
        <v>20/01/2017</v>
      </c>
      <c r="E875" s="5">
        <v>1</v>
      </c>
      <c r="F875" s="149" t="s">
        <v>1408</v>
      </c>
      <c r="H875" s="5" t="s">
        <v>1409</v>
      </c>
      <c r="J875" s="5">
        <v>23.4</v>
      </c>
    </row>
    <row r="876" spans="3:10" hidden="1" x14ac:dyDescent="0.25">
      <c r="C876" s="149">
        <v>20</v>
      </c>
      <c r="D876" s="150" t="str">
        <f>IF(C876&lt;&gt;"",TEXT(C876,"00")&amp;"/01/"&amp;'Configurações Básicas'!$E$5,"")</f>
        <v>20/01/2017</v>
      </c>
      <c r="E876" s="5">
        <v>1</v>
      </c>
      <c r="F876" s="149" t="s">
        <v>1408</v>
      </c>
      <c r="H876" s="5" t="s">
        <v>1409</v>
      </c>
      <c r="J876" s="5">
        <v>23.4</v>
      </c>
    </row>
    <row r="877" spans="3:10" hidden="1" x14ac:dyDescent="0.25">
      <c r="C877" s="149">
        <v>20</v>
      </c>
      <c r="D877" s="150" t="str">
        <f>IF(C877&lt;&gt;"",TEXT(C877,"00")&amp;"/01/"&amp;'Configurações Básicas'!$E$5,"")</f>
        <v>20/01/2017</v>
      </c>
      <c r="E877" s="5">
        <v>1</v>
      </c>
      <c r="F877" s="149" t="s">
        <v>1408</v>
      </c>
      <c r="H877" s="5" t="s">
        <v>1409</v>
      </c>
      <c r="J877" s="5">
        <v>23.4</v>
      </c>
    </row>
    <row r="878" spans="3:10" hidden="1" x14ac:dyDescent="0.25">
      <c r="C878" s="149">
        <v>20</v>
      </c>
      <c r="D878" s="150" t="str">
        <f>IF(C878&lt;&gt;"",TEXT(C878,"00")&amp;"/01/"&amp;'Configurações Básicas'!$E$5,"")</f>
        <v>20/01/2017</v>
      </c>
      <c r="E878" s="5">
        <v>1</v>
      </c>
      <c r="F878" s="149" t="s">
        <v>1408</v>
      </c>
      <c r="H878" s="5" t="s">
        <v>1409</v>
      </c>
      <c r="J878" s="5">
        <v>23.4</v>
      </c>
    </row>
    <row r="879" spans="3:10" hidden="1" x14ac:dyDescent="0.25">
      <c r="C879" s="149">
        <v>20</v>
      </c>
      <c r="D879" s="150" t="str">
        <f>IF(C879&lt;&gt;"",TEXT(C879,"00")&amp;"/01/"&amp;'Configurações Básicas'!$E$5,"")</f>
        <v>20/01/2017</v>
      </c>
      <c r="E879" s="5">
        <v>1</v>
      </c>
      <c r="F879" s="149" t="s">
        <v>1408</v>
      </c>
      <c r="H879" s="5" t="s">
        <v>1409</v>
      </c>
      <c r="J879" s="5">
        <v>23.4</v>
      </c>
    </row>
    <row r="880" spans="3:10" hidden="1" x14ac:dyDescent="0.25">
      <c r="C880" s="149">
        <v>20</v>
      </c>
      <c r="D880" s="150" t="str">
        <f>IF(C880&lt;&gt;"",TEXT(C880,"00")&amp;"/01/"&amp;'Configurações Básicas'!$E$5,"")</f>
        <v>20/01/2017</v>
      </c>
      <c r="E880" s="5">
        <v>1</v>
      </c>
      <c r="F880" s="149" t="s">
        <v>1408</v>
      </c>
      <c r="H880" s="5" t="s">
        <v>1409</v>
      </c>
      <c r="J880" s="5">
        <v>23.4</v>
      </c>
    </row>
    <row r="881" spans="3:10" hidden="1" x14ac:dyDescent="0.25">
      <c r="C881" s="149">
        <v>20</v>
      </c>
      <c r="D881" s="150" t="str">
        <f>IF(C881&lt;&gt;"",TEXT(C881,"00")&amp;"/01/"&amp;'Configurações Básicas'!$E$5,"")</f>
        <v>20/01/2017</v>
      </c>
      <c r="E881" s="5">
        <v>1</v>
      </c>
      <c r="F881" s="149" t="s">
        <v>1408</v>
      </c>
      <c r="H881" s="5" t="s">
        <v>1409</v>
      </c>
      <c r="J881" s="5">
        <v>23.4</v>
      </c>
    </row>
    <row r="882" spans="3:10" hidden="1" x14ac:dyDescent="0.25">
      <c r="C882" s="149">
        <v>20</v>
      </c>
      <c r="D882" s="150" t="str">
        <f>IF(C882&lt;&gt;"",TEXT(C882,"00")&amp;"/01/"&amp;'Configurações Básicas'!$E$5,"")</f>
        <v>20/01/2017</v>
      </c>
      <c r="E882" s="5">
        <v>1</v>
      </c>
      <c r="F882" s="149" t="s">
        <v>1408</v>
      </c>
      <c r="H882" s="5" t="s">
        <v>1409</v>
      </c>
      <c r="J882" s="5">
        <v>23.4</v>
      </c>
    </row>
    <row r="883" spans="3:10" hidden="1" x14ac:dyDescent="0.25">
      <c r="C883" s="149">
        <v>20</v>
      </c>
      <c r="D883" s="150" t="str">
        <f>IF(C883&lt;&gt;"",TEXT(C883,"00")&amp;"/01/"&amp;'Configurações Básicas'!$E$5,"")</f>
        <v>20/01/2017</v>
      </c>
      <c r="E883" s="5">
        <v>1</v>
      </c>
      <c r="F883" s="149" t="s">
        <v>1408</v>
      </c>
      <c r="H883" s="5" t="s">
        <v>1409</v>
      </c>
      <c r="J883" s="5">
        <v>23.4</v>
      </c>
    </row>
    <row r="884" spans="3:10" hidden="1" x14ac:dyDescent="0.25">
      <c r="C884" s="149">
        <v>20</v>
      </c>
      <c r="D884" s="150" t="str">
        <f>IF(C884&lt;&gt;"",TEXT(C884,"00")&amp;"/01/"&amp;'Configurações Básicas'!$E$5,"")</f>
        <v>20/01/2017</v>
      </c>
      <c r="E884" s="5">
        <v>1</v>
      </c>
      <c r="F884" s="149" t="s">
        <v>1408</v>
      </c>
      <c r="H884" s="5" t="s">
        <v>1409</v>
      </c>
      <c r="J884" s="5">
        <v>23.4</v>
      </c>
    </row>
    <row r="885" spans="3:10" hidden="1" x14ac:dyDescent="0.25">
      <c r="C885" s="149">
        <v>20</v>
      </c>
      <c r="D885" s="150" t="str">
        <f>IF(C885&lt;&gt;"",TEXT(C885,"00")&amp;"/01/"&amp;'Configurações Básicas'!$E$5,"")</f>
        <v>20/01/2017</v>
      </c>
      <c r="E885" s="5">
        <v>1</v>
      </c>
      <c r="F885" s="149" t="s">
        <v>1408</v>
      </c>
      <c r="H885" s="5" t="s">
        <v>1409</v>
      </c>
      <c r="J885" s="5">
        <v>23.4</v>
      </c>
    </row>
    <row r="886" spans="3:10" hidden="1" x14ac:dyDescent="0.25">
      <c r="C886" s="149">
        <v>20</v>
      </c>
      <c r="D886" s="150" t="str">
        <f>IF(C886&lt;&gt;"",TEXT(C886,"00")&amp;"/01/"&amp;'Configurações Básicas'!$E$5,"")</f>
        <v>20/01/2017</v>
      </c>
      <c r="E886" s="5">
        <v>1</v>
      </c>
      <c r="F886" s="149" t="s">
        <v>1408</v>
      </c>
      <c r="H886" s="5" t="s">
        <v>1409</v>
      </c>
      <c r="J886" s="5">
        <v>23.4</v>
      </c>
    </row>
    <row r="887" spans="3:10" hidden="1" x14ac:dyDescent="0.25">
      <c r="C887" s="149">
        <v>20</v>
      </c>
      <c r="D887" s="150" t="str">
        <f>IF(C887&lt;&gt;"",TEXT(C887,"00")&amp;"/01/"&amp;'Configurações Básicas'!$E$5,"")</f>
        <v>20/01/2017</v>
      </c>
      <c r="E887" s="5">
        <v>1</v>
      </c>
      <c r="F887" s="149" t="s">
        <v>1408</v>
      </c>
      <c r="H887" s="5" t="s">
        <v>1409</v>
      </c>
      <c r="J887" s="5">
        <v>23.4</v>
      </c>
    </row>
    <row r="888" spans="3:10" hidden="1" x14ac:dyDescent="0.25">
      <c r="C888" s="149">
        <v>20</v>
      </c>
      <c r="D888" s="150" t="str">
        <f>IF(C888&lt;&gt;"",TEXT(C888,"00")&amp;"/01/"&amp;'Configurações Básicas'!$E$5,"")</f>
        <v>20/01/2017</v>
      </c>
      <c r="E888" s="5">
        <v>1</v>
      </c>
      <c r="F888" s="149" t="s">
        <v>1408</v>
      </c>
      <c r="H888" s="5" t="s">
        <v>1409</v>
      </c>
      <c r="J888" s="5">
        <v>23.4</v>
      </c>
    </row>
    <row r="889" spans="3:10" hidden="1" x14ac:dyDescent="0.25">
      <c r="C889" s="149">
        <v>20</v>
      </c>
      <c r="D889" s="150" t="str">
        <f>IF(C889&lt;&gt;"",TEXT(C889,"00")&amp;"/01/"&amp;'Configurações Básicas'!$E$5,"")</f>
        <v>20/01/2017</v>
      </c>
      <c r="E889" s="5">
        <v>1</v>
      </c>
      <c r="F889" s="149" t="s">
        <v>1408</v>
      </c>
      <c r="H889" s="5" t="s">
        <v>1409</v>
      </c>
      <c r="J889" s="5">
        <v>23.4</v>
      </c>
    </row>
    <row r="890" spans="3:10" hidden="1" x14ac:dyDescent="0.25">
      <c r="C890" s="149">
        <v>20</v>
      </c>
      <c r="D890" s="150" t="str">
        <f>IF(C890&lt;&gt;"",TEXT(C890,"00")&amp;"/01/"&amp;'Configurações Básicas'!$E$5,"")</f>
        <v>20/01/2017</v>
      </c>
      <c r="E890" s="5">
        <v>1</v>
      </c>
      <c r="F890" s="149" t="s">
        <v>1408</v>
      </c>
      <c r="H890" s="5" t="s">
        <v>1409</v>
      </c>
      <c r="J890" s="5">
        <v>23.4</v>
      </c>
    </row>
    <row r="891" spans="3:10" hidden="1" x14ac:dyDescent="0.25">
      <c r="C891" s="149">
        <v>20</v>
      </c>
      <c r="D891" s="150" t="str">
        <f>IF(C891&lt;&gt;"",TEXT(C891,"00")&amp;"/01/"&amp;'Configurações Básicas'!$E$5,"")</f>
        <v>20/01/2017</v>
      </c>
      <c r="E891" s="5">
        <v>1</v>
      </c>
      <c r="F891" s="149" t="s">
        <v>1408</v>
      </c>
      <c r="H891" s="5" t="s">
        <v>1409</v>
      </c>
      <c r="J891" s="5">
        <v>23.4</v>
      </c>
    </row>
    <row r="892" spans="3:10" hidden="1" x14ac:dyDescent="0.25">
      <c r="C892" s="149">
        <v>20</v>
      </c>
      <c r="D892" s="150" t="str">
        <f>IF(C892&lt;&gt;"",TEXT(C892,"00")&amp;"/01/"&amp;'Configurações Básicas'!$E$5,"")</f>
        <v>20/01/2017</v>
      </c>
      <c r="E892" s="5">
        <v>1</v>
      </c>
      <c r="F892" s="149" t="s">
        <v>1408</v>
      </c>
      <c r="H892" s="5" t="s">
        <v>1409</v>
      </c>
      <c r="J892" s="5">
        <v>23.4</v>
      </c>
    </row>
    <row r="893" spans="3:10" hidden="1" x14ac:dyDescent="0.25">
      <c r="C893" s="149">
        <v>20</v>
      </c>
      <c r="D893" s="150" t="str">
        <f>IF(C893&lt;&gt;"",TEXT(C893,"00")&amp;"/01/"&amp;'Configurações Básicas'!$E$5,"")</f>
        <v>20/01/2017</v>
      </c>
      <c r="E893" s="5">
        <v>1</v>
      </c>
      <c r="F893" s="149" t="s">
        <v>1408</v>
      </c>
      <c r="H893" s="5" t="s">
        <v>1409</v>
      </c>
      <c r="J893" s="5">
        <v>23.4</v>
      </c>
    </row>
    <row r="894" spans="3:10" hidden="1" x14ac:dyDescent="0.25">
      <c r="C894" s="149">
        <v>20</v>
      </c>
      <c r="D894" s="150" t="str">
        <f>IF(C894&lt;&gt;"",TEXT(C894,"00")&amp;"/01/"&amp;'Configurações Básicas'!$E$5,"")</f>
        <v>20/01/2017</v>
      </c>
      <c r="E894" s="5">
        <v>1</v>
      </c>
      <c r="F894" s="149" t="s">
        <v>1408</v>
      </c>
      <c r="H894" s="5" t="s">
        <v>1409</v>
      </c>
      <c r="J894" s="5">
        <v>23.4</v>
      </c>
    </row>
    <row r="895" spans="3:10" hidden="1" x14ac:dyDescent="0.25">
      <c r="C895" s="149">
        <v>20</v>
      </c>
      <c r="D895" s="150" t="str">
        <f>IF(C895&lt;&gt;"",TEXT(C895,"00")&amp;"/01/"&amp;'Configurações Básicas'!$E$5,"")</f>
        <v>20/01/2017</v>
      </c>
      <c r="E895" s="5">
        <v>1</v>
      </c>
      <c r="F895" s="149" t="s">
        <v>1408</v>
      </c>
      <c r="H895" s="5" t="s">
        <v>1409</v>
      </c>
      <c r="J895" s="5">
        <v>23.4</v>
      </c>
    </row>
    <row r="896" spans="3:10" hidden="1" x14ac:dyDescent="0.25">
      <c r="C896" s="149">
        <v>20</v>
      </c>
      <c r="D896" s="150" t="str">
        <f>IF(C896&lt;&gt;"",TEXT(C896,"00")&amp;"/01/"&amp;'Configurações Básicas'!$E$5,"")</f>
        <v>20/01/2017</v>
      </c>
      <c r="E896" s="5">
        <v>1</v>
      </c>
      <c r="F896" s="149" t="s">
        <v>1408</v>
      </c>
      <c r="H896" s="5" t="s">
        <v>1409</v>
      </c>
      <c r="J896" s="5">
        <v>23.4</v>
      </c>
    </row>
    <row r="897" spans="3:10" hidden="1" x14ac:dyDescent="0.25">
      <c r="C897" s="149">
        <v>20</v>
      </c>
      <c r="D897" s="150" t="str">
        <f>IF(C897&lt;&gt;"",TEXT(C897,"00")&amp;"/01/"&amp;'Configurações Básicas'!$E$5,"")</f>
        <v>20/01/2017</v>
      </c>
      <c r="E897" s="5">
        <v>1</v>
      </c>
      <c r="F897" s="149" t="s">
        <v>1408</v>
      </c>
      <c r="H897" s="5" t="s">
        <v>1409</v>
      </c>
      <c r="J897" s="5">
        <v>23.4</v>
      </c>
    </row>
    <row r="898" spans="3:10" hidden="1" x14ac:dyDescent="0.25">
      <c r="C898" s="149">
        <v>20</v>
      </c>
      <c r="D898" s="150" t="str">
        <f>IF(C898&lt;&gt;"",TEXT(C898,"00")&amp;"/01/"&amp;'Configurações Básicas'!$E$5,"")</f>
        <v>20/01/2017</v>
      </c>
      <c r="E898" s="5">
        <v>1</v>
      </c>
      <c r="F898" s="149" t="s">
        <v>1408</v>
      </c>
      <c r="H898" s="5" t="s">
        <v>1409</v>
      </c>
      <c r="J898" s="5">
        <v>23.4</v>
      </c>
    </row>
    <row r="899" spans="3:10" hidden="1" x14ac:dyDescent="0.25">
      <c r="C899" s="149">
        <v>20</v>
      </c>
      <c r="D899" s="150" t="str">
        <f>IF(C899&lt;&gt;"",TEXT(C899,"00")&amp;"/01/"&amp;'Configurações Básicas'!$E$5,"")</f>
        <v>20/01/2017</v>
      </c>
      <c r="E899" s="5">
        <v>1</v>
      </c>
      <c r="F899" s="149" t="s">
        <v>1408</v>
      </c>
      <c r="H899" s="5" t="s">
        <v>1409</v>
      </c>
      <c r="J899" s="5">
        <v>23.4</v>
      </c>
    </row>
    <row r="900" spans="3:10" hidden="1" x14ac:dyDescent="0.25">
      <c r="C900" s="149">
        <v>20</v>
      </c>
      <c r="D900" s="150" t="str">
        <f>IF(C900&lt;&gt;"",TEXT(C900,"00")&amp;"/01/"&amp;'Configurações Básicas'!$E$5,"")</f>
        <v>20/01/2017</v>
      </c>
      <c r="E900" s="5">
        <v>1</v>
      </c>
      <c r="F900" s="149" t="s">
        <v>1408</v>
      </c>
      <c r="H900" s="5" t="s">
        <v>1409</v>
      </c>
      <c r="J900" s="5">
        <v>23.4</v>
      </c>
    </row>
    <row r="901" spans="3:10" hidden="1" x14ac:dyDescent="0.25">
      <c r="C901" s="149">
        <v>20</v>
      </c>
      <c r="D901" s="150" t="str">
        <f>IF(C901&lt;&gt;"",TEXT(C901,"00")&amp;"/01/"&amp;'Configurações Básicas'!$E$5,"")</f>
        <v>20/01/2017</v>
      </c>
      <c r="E901" s="5">
        <v>1</v>
      </c>
      <c r="F901" s="149" t="s">
        <v>1408</v>
      </c>
      <c r="H901" s="5" t="s">
        <v>1409</v>
      </c>
      <c r="J901" s="5">
        <v>23.4</v>
      </c>
    </row>
    <row r="902" spans="3:10" hidden="1" x14ac:dyDescent="0.25">
      <c r="C902" s="149">
        <v>20</v>
      </c>
      <c r="D902" s="150" t="str">
        <f>IF(C902&lt;&gt;"",TEXT(C902,"00")&amp;"/01/"&amp;'Configurações Básicas'!$E$5,"")</f>
        <v>20/01/2017</v>
      </c>
      <c r="E902" s="5">
        <v>1</v>
      </c>
      <c r="F902" s="149" t="s">
        <v>1408</v>
      </c>
      <c r="H902" s="5" t="s">
        <v>1409</v>
      </c>
      <c r="J902" s="5">
        <v>23.4</v>
      </c>
    </row>
    <row r="903" spans="3:10" hidden="1" x14ac:dyDescent="0.25">
      <c r="C903" s="149">
        <v>20</v>
      </c>
      <c r="D903" s="150" t="str">
        <f>IF(C903&lt;&gt;"",TEXT(C903,"00")&amp;"/01/"&amp;'Configurações Básicas'!$E$5,"")</f>
        <v>20/01/2017</v>
      </c>
      <c r="E903" s="5">
        <v>1</v>
      </c>
      <c r="F903" s="149" t="s">
        <v>1408</v>
      </c>
      <c r="H903" s="5" t="s">
        <v>1409</v>
      </c>
      <c r="J903" s="5">
        <v>23.4</v>
      </c>
    </row>
    <row r="904" spans="3:10" hidden="1" x14ac:dyDescent="0.25">
      <c r="C904" s="149">
        <v>20</v>
      </c>
      <c r="D904" s="150" t="str">
        <f>IF(C904&lt;&gt;"",TEXT(C904,"00")&amp;"/01/"&amp;'Configurações Básicas'!$E$5,"")</f>
        <v>20/01/2017</v>
      </c>
      <c r="E904" s="5">
        <v>1</v>
      </c>
      <c r="F904" s="149" t="s">
        <v>1408</v>
      </c>
      <c r="H904" s="5" t="s">
        <v>1409</v>
      </c>
      <c r="J904" s="5">
        <v>23.4</v>
      </c>
    </row>
    <row r="905" spans="3:10" hidden="1" x14ac:dyDescent="0.25">
      <c r="C905" s="149">
        <v>20</v>
      </c>
      <c r="D905" s="150" t="str">
        <f>IF(C905&lt;&gt;"",TEXT(C905,"00")&amp;"/01/"&amp;'Configurações Básicas'!$E$5,"")</f>
        <v>20/01/2017</v>
      </c>
      <c r="E905" s="5">
        <v>1</v>
      </c>
      <c r="F905" s="149" t="s">
        <v>1408</v>
      </c>
      <c r="H905" s="5" t="s">
        <v>1409</v>
      </c>
      <c r="J905" s="5">
        <v>23.4</v>
      </c>
    </row>
    <row r="906" spans="3:10" hidden="1" x14ac:dyDescent="0.25">
      <c r="C906" s="149">
        <v>20</v>
      </c>
      <c r="D906" s="150" t="str">
        <f>IF(C906&lt;&gt;"",TEXT(C906,"00")&amp;"/01/"&amp;'Configurações Básicas'!$E$5,"")</f>
        <v>20/01/2017</v>
      </c>
      <c r="E906" s="5">
        <v>1</v>
      </c>
      <c r="F906" s="149" t="s">
        <v>1408</v>
      </c>
      <c r="H906" s="5" t="s">
        <v>1409</v>
      </c>
      <c r="J906" s="5">
        <v>23.4</v>
      </c>
    </row>
    <row r="907" spans="3:10" hidden="1" x14ac:dyDescent="0.25">
      <c r="C907" s="149">
        <v>20</v>
      </c>
      <c r="D907" s="150" t="str">
        <f>IF(C907&lt;&gt;"",TEXT(C907,"00")&amp;"/01/"&amp;'Configurações Básicas'!$E$5,"")</f>
        <v>20/01/2017</v>
      </c>
      <c r="E907" s="5">
        <v>1</v>
      </c>
      <c r="F907" s="149" t="s">
        <v>1408</v>
      </c>
      <c r="H907" s="5" t="s">
        <v>1409</v>
      </c>
      <c r="J907" s="5">
        <v>23.4</v>
      </c>
    </row>
    <row r="908" spans="3:10" hidden="1" x14ac:dyDescent="0.25">
      <c r="C908" s="149">
        <v>20</v>
      </c>
      <c r="D908" s="150" t="str">
        <f>IF(C908&lt;&gt;"",TEXT(C908,"00")&amp;"/01/"&amp;'Configurações Básicas'!$E$5,"")</f>
        <v>20/01/2017</v>
      </c>
      <c r="E908" s="5">
        <v>1</v>
      </c>
      <c r="F908" s="149" t="s">
        <v>1408</v>
      </c>
      <c r="H908" s="5" t="s">
        <v>1409</v>
      </c>
      <c r="J908" s="5">
        <v>23.4</v>
      </c>
    </row>
    <row r="909" spans="3:10" hidden="1" x14ac:dyDescent="0.25">
      <c r="C909" s="149">
        <v>20</v>
      </c>
      <c r="D909" s="150" t="str">
        <f>IF(C909&lt;&gt;"",TEXT(C909,"00")&amp;"/01/"&amp;'Configurações Básicas'!$E$5,"")</f>
        <v>20/01/2017</v>
      </c>
      <c r="E909" s="5">
        <v>1</v>
      </c>
      <c r="F909" s="149" t="s">
        <v>1408</v>
      </c>
      <c r="H909" s="5" t="s">
        <v>1409</v>
      </c>
      <c r="J909" s="5">
        <v>23.4</v>
      </c>
    </row>
    <row r="910" spans="3:10" hidden="1" x14ac:dyDescent="0.25">
      <c r="C910" s="149">
        <v>20</v>
      </c>
      <c r="D910" s="150" t="str">
        <f>IF(C910&lt;&gt;"",TEXT(C910,"00")&amp;"/01/"&amp;'Configurações Básicas'!$E$5,"")</f>
        <v>20/01/2017</v>
      </c>
      <c r="E910" s="5">
        <v>1</v>
      </c>
      <c r="F910" s="149" t="s">
        <v>1408</v>
      </c>
      <c r="H910" s="5" t="s">
        <v>1409</v>
      </c>
      <c r="J910" s="5">
        <v>23.4</v>
      </c>
    </row>
    <row r="911" spans="3:10" hidden="1" x14ac:dyDescent="0.25">
      <c r="C911" s="149">
        <v>20</v>
      </c>
      <c r="D911" s="150" t="str">
        <f>IF(C911&lt;&gt;"",TEXT(C911,"00")&amp;"/01/"&amp;'Configurações Básicas'!$E$5,"")</f>
        <v>20/01/2017</v>
      </c>
      <c r="E911" s="5">
        <v>1</v>
      </c>
      <c r="F911" s="149" t="s">
        <v>1408</v>
      </c>
      <c r="H911" s="5" t="s">
        <v>1409</v>
      </c>
      <c r="J911" s="5">
        <v>23.4</v>
      </c>
    </row>
    <row r="912" spans="3:10" hidden="1" x14ac:dyDescent="0.25">
      <c r="C912" s="149">
        <v>20</v>
      </c>
      <c r="D912" s="150" t="str">
        <f>IF(C912&lt;&gt;"",TEXT(C912,"00")&amp;"/01/"&amp;'Configurações Básicas'!$E$5,"")</f>
        <v>20/01/2017</v>
      </c>
      <c r="E912" s="5">
        <v>1</v>
      </c>
      <c r="F912" s="149" t="s">
        <v>1408</v>
      </c>
      <c r="H912" s="5" t="s">
        <v>1409</v>
      </c>
      <c r="J912" s="5">
        <v>23.4</v>
      </c>
    </row>
    <row r="913" spans="3:10" hidden="1" x14ac:dyDescent="0.25">
      <c r="C913" s="149">
        <v>20</v>
      </c>
      <c r="D913" s="150" t="str">
        <f>IF(C913&lt;&gt;"",TEXT(C913,"00")&amp;"/01/"&amp;'Configurações Básicas'!$E$5,"")</f>
        <v>20/01/2017</v>
      </c>
      <c r="E913" s="5">
        <v>1</v>
      </c>
      <c r="F913" s="149" t="s">
        <v>1408</v>
      </c>
      <c r="H913" s="5" t="s">
        <v>1409</v>
      </c>
      <c r="J913" s="5">
        <v>23.4</v>
      </c>
    </row>
    <row r="914" spans="3:10" hidden="1" x14ac:dyDescent="0.25">
      <c r="C914" s="149">
        <v>20</v>
      </c>
      <c r="D914" s="150" t="str">
        <f>IF(C914&lt;&gt;"",TEXT(C914,"00")&amp;"/01/"&amp;'Configurações Básicas'!$E$5,"")</f>
        <v>20/01/2017</v>
      </c>
      <c r="E914" s="5">
        <v>1</v>
      </c>
      <c r="F914" s="149" t="s">
        <v>1408</v>
      </c>
      <c r="H914" s="5" t="s">
        <v>1409</v>
      </c>
      <c r="J914" s="5">
        <v>23.4</v>
      </c>
    </row>
    <row r="915" spans="3:10" hidden="1" x14ac:dyDescent="0.25">
      <c r="C915" s="149">
        <v>20</v>
      </c>
      <c r="D915" s="150" t="str">
        <f>IF(C915&lt;&gt;"",TEXT(C915,"00")&amp;"/01/"&amp;'Configurações Básicas'!$E$5,"")</f>
        <v>20/01/2017</v>
      </c>
      <c r="E915" s="5">
        <v>1</v>
      </c>
      <c r="F915" s="149" t="s">
        <v>1408</v>
      </c>
      <c r="H915" s="5" t="s">
        <v>1409</v>
      </c>
      <c r="J915" s="5">
        <v>23.4</v>
      </c>
    </row>
    <row r="916" spans="3:10" hidden="1" x14ac:dyDescent="0.25">
      <c r="C916" s="149">
        <v>20</v>
      </c>
      <c r="D916" s="150" t="str">
        <f>IF(C916&lt;&gt;"",TEXT(C916,"00")&amp;"/01/"&amp;'Configurações Básicas'!$E$5,"")</f>
        <v>20/01/2017</v>
      </c>
      <c r="E916" s="5">
        <v>1</v>
      </c>
      <c r="F916" s="149" t="s">
        <v>1408</v>
      </c>
      <c r="H916" s="5" t="s">
        <v>1409</v>
      </c>
      <c r="J916" s="5">
        <v>23.4</v>
      </c>
    </row>
    <row r="917" spans="3:10" hidden="1" x14ac:dyDescent="0.25">
      <c r="C917" s="149">
        <v>20</v>
      </c>
      <c r="D917" s="150" t="str">
        <f>IF(C917&lt;&gt;"",TEXT(C917,"00")&amp;"/01/"&amp;'Configurações Básicas'!$E$5,"")</f>
        <v>20/01/2017</v>
      </c>
      <c r="E917" s="5">
        <v>1</v>
      </c>
      <c r="F917" s="149" t="s">
        <v>1408</v>
      </c>
      <c r="H917" s="5" t="s">
        <v>1409</v>
      </c>
      <c r="J917" s="5">
        <v>23.4</v>
      </c>
    </row>
    <row r="918" spans="3:10" hidden="1" x14ac:dyDescent="0.25">
      <c r="C918" s="149">
        <v>20</v>
      </c>
      <c r="D918" s="150" t="str">
        <f>IF(C918&lt;&gt;"",TEXT(C918,"00")&amp;"/01/"&amp;'Configurações Básicas'!$E$5,"")</f>
        <v>20/01/2017</v>
      </c>
      <c r="E918" s="5">
        <v>1</v>
      </c>
      <c r="F918" s="149" t="s">
        <v>1408</v>
      </c>
      <c r="H918" s="5" t="s">
        <v>1409</v>
      </c>
      <c r="J918" s="5">
        <v>23.4</v>
      </c>
    </row>
    <row r="919" spans="3:10" hidden="1" x14ac:dyDescent="0.25">
      <c r="C919" s="149">
        <v>20</v>
      </c>
      <c r="D919" s="150" t="str">
        <f>IF(C919&lt;&gt;"",TEXT(C919,"00")&amp;"/01/"&amp;'Configurações Básicas'!$E$5,"")</f>
        <v>20/01/2017</v>
      </c>
      <c r="E919" s="5">
        <v>1</v>
      </c>
      <c r="F919" s="149" t="s">
        <v>1408</v>
      </c>
      <c r="H919" s="5" t="s">
        <v>1409</v>
      </c>
      <c r="J919" s="5">
        <v>23.4</v>
      </c>
    </row>
    <row r="920" spans="3:10" hidden="1" x14ac:dyDescent="0.25">
      <c r="C920" s="149">
        <v>20</v>
      </c>
      <c r="D920" s="150" t="str">
        <f>IF(C920&lt;&gt;"",TEXT(C920,"00")&amp;"/01/"&amp;'Configurações Básicas'!$E$5,"")</f>
        <v>20/01/2017</v>
      </c>
      <c r="E920" s="5">
        <v>1</v>
      </c>
      <c r="F920" s="149" t="s">
        <v>1408</v>
      </c>
      <c r="H920" s="5" t="s">
        <v>1409</v>
      </c>
      <c r="J920" s="5">
        <v>23.4</v>
      </c>
    </row>
    <row r="921" spans="3:10" hidden="1" x14ac:dyDescent="0.25">
      <c r="C921" s="149">
        <v>20</v>
      </c>
      <c r="D921" s="150" t="str">
        <f>IF(C921&lt;&gt;"",TEXT(C921,"00")&amp;"/01/"&amp;'Configurações Básicas'!$E$5,"")</f>
        <v>20/01/2017</v>
      </c>
      <c r="E921" s="5">
        <v>1</v>
      </c>
      <c r="F921" s="149" t="s">
        <v>1408</v>
      </c>
      <c r="H921" s="5" t="s">
        <v>1409</v>
      </c>
      <c r="J921" s="5">
        <v>23.4</v>
      </c>
    </row>
    <row r="922" spans="3:10" hidden="1" x14ac:dyDescent="0.25">
      <c r="C922" s="149">
        <v>20</v>
      </c>
      <c r="D922" s="150" t="str">
        <f>IF(C922&lt;&gt;"",TEXT(C922,"00")&amp;"/01/"&amp;'Configurações Básicas'!$E$5,"")</f>
        <v>20/01/2017</v>
      </c>
      <c r="E922" s="5">
        <v>1</v>
      </c>
      <c r="F922" s="149" t="s">
        <v>1408</v>
      </c>
      <c r="H922" s="5" t="s">
        <v>1409</v>
      </c>
      <c r="J922" s="5">
        <v>23.4</v>
      </c>
    </row>
    <row r="923" spans="3:10" hidden="1" x14ac:dyDescent="0.25">
      <c r="C923" s="149">
        <v>20</v>
      </c>
      <c r="D923" s="150" t="str">
        <f>IF(C923&lt;&gt;"",TEXT(C923,"00")&amp;"/01/"&amp;'Configurações Básicas'!$E$5,"")</f>
        <v>20/01/2017</v>
      </c>
      <c r="E923" s="5">
        <v>1</v>
      </c>
      <c r="F923" s="149" t="s">
        <v>1408</v>
      </c>
      <c r="H923" s="5" t="s">
        <v>1409</v>
      </c>
      <c r="J923" s="5">
        <v>23.4</v>
      </c>
    </row>
    <row r="924" spans="3:10" hidden="1" x14ac:dyDescent="0.25">
      <c r="C924" s="149">
        <v>20</v>
      </c>
      <c r="D924" s="150" t="str">
        <f>IF(C924&lt;&gt;"",TEXT(C924,"00")&amp;"/01/"&amp;'Configurações Básicas'!$E$5,"")</f>
        <v>20/01/2017</v>
      </c>
      <c r="E924" s="5">
        <v>1</v>
      </c>
      <c r="F924" s="149" t="s">
        <v>1408</v>
      </c>
      <c r="H924" s="5" t="s">
        <v>1409</v>
      </c>
      <c r="J924" s="5">
        <v>23.4</v>
      </c>
    </row>
    <row r="925" spans="3:10" hidden="1" x14ac:dyDescent="0.25">
      <c r="C925" s="149">
        <v>20</v>
      </c>
      <c r="D925" s="150" t="str">
        <f>IF(C925&lt;&gt;"",TEXT(C925,"00")&amp;"/01/"&amp;'Configurações Básicas'!$E$5,"")</f>
        <v>20/01/2017</v>
      </c>
      <c r="E925" s="5">
        <v>1</v>
      </c>
      <c r="F925" s="149" t="s">
        <v>1408</v>
      </c>
      <c r="H925" s="5" t="s">
        <v>1409</v>
      </c>
      <c r="J925" s="5">
        <v>23.4</v>
      </c>
    </row>
    <row r="926" spans="3:10" hidden="1" x14ac:dyDescent="0.25">
      <c r="C926" s="149">
        <v>20</v>
      </c>
      <c r="D926" s="150" t="str">
        <f>IF(C926&lt;&gt;"",TEXT(C926,"00")&amp;"/01/"&amp;'Configurações Básicas'!$E$5,"")</f>
        <v>20/01/2017</v>
      </c>
      <c r="E926" s="5">
        <v>1</v>
      </c>
      <c r="F926" s="149" t="s">
        <v>1408</v>
      </c>
      <c r="H926" s="5" t="s">
        <v>1409</v>
      </c>
      <c r="J926" s="5">
        <v>23.4</v>
      </c>
    </row>
    <row r="927" spans="3:10" hidden="1" x14ac:dyDescent="0.25">
      <c r="C927" s="149">
        <v>20</v>
      </c>
      <c r="D927" s="150" t="str">
        <f>IF(C927&lt;&gt;"",TEXT(C927,"00")&amp;"/01/"&amp;'Configurações Básicas'!$E$5,"")</f>
        <v>20/01/2017</v>
      </c>
      <c r="E927" s="5">
        <v>1</v>
      </c>
      <c r="F927" s="149" t="s">
        <v>1408</v>
      </c>
      <c r="H927" s="5" t="s">
        <v>1409</v>
      </c>
      <c r="J927" s="5">
        <v>23.4</v>
      </c>
    </row>
    <row r="928" spans="3:10" hidden="1" x14ac:dyDescent="0.25">
      <c r="C928" s="149">
        <v>20</v>
      </c>
      <c r="D928" s="150" t="str">
        <f>IF(C928&lt;&gt;"",TEXT(C928,"00")&amp;"/01/"&amp;'Configurações Básicas'!$E$5,"")</f>
        <v>20/01/2017</v>
      </c>
      <c r="E928" s="5">
        <v>1</v>
      </c>
      <c r="F928" s="149" t="s">
        <v>1408</v>
      </c>
      <c r="H928" s="5" t="s">
        <v>1409</v>
      </c>
      <c r="J928" s="5">
        <v>23.4</v>
      </c>
    </row>
    <row r="929" spans="3:10" hidden="1" x14ac:dyDescent="0.25">
      <c r="C929" s="149">
        <v>20</v>
      </c>
      <c r="D929" s="150" t="str">
        <f>IF(C929&lt;&gt;"",TEXT(C929,"00")&amp;"/01/"&amp;'Configurações Básicas'!$E$5,"")</f>
        <v>20/01/2017</v>
      </c>
      <c r="E929" s="5">
        <v>1</v>
      </c>
      <c r="F929" s="149" t="s">
        <v>1408</v>
      </c>
      <c r="H929" s="5" t="s">
        <v>1409</v>
      </c>
      <c r="J929" s="5">
        <v>23.4</v>
      </c>
    </row>
    <row r="930" spans="3:10" hidden="1" x14ac:dyDescent="0.25">
      <c r="C930" s="149">
        <v>20</v>
      </c>
      <c r="D930" s="150" t="str">
        <f>IF(C930&lt;&gt;"",TEXT(C930,"00")&amp;"/01/"&amp;'Configurações Básicas'!$E$5,"")</f>
        <v>20/01/2017</v>
      </c>
      <c r="E930" s="5">
        <v>1</v>
      </c>
      <c r="F930" s="149" t="s">
        <v>1408</v>
      </c>
      <c r="H930" s="5" t="s">
        <v>1409</v>
      </c>
      <c r="J930" s="5">
        <v>23.4</v>
      </c>
    </row>
    <row r="931" spans="3:10" hidden="1" x14ac:dyDescent="0.25">
      <c r="C931" s="149">
        <v>20</v>
      </c>
      <c r="D931" s="150" t="str">
        <f>IF(C931&lt;&gt;"",TEXT(C931,"00")&amp;"/01/"&amp;'Configurações Básicas'!$E$5,"")</f>
        <v>20/01/2017</v>
      </c>
      <c r="E931" s="5">
        <v>1</v>
      </c>
      <c r="F931" s="149" t="s">
        <v>1408</v>
      </c>
      <c r="H931" s="5" t="s">
        <v>1409</v>
      </c>
      <c r="J931" s="5">
        <v>23.4</v>
      </c>
    </row>
    <row r="932" spans="3:10" hidden="1" x14ac:dyDescent="0.25">
      <c r="C932" s="149">
        <v>20</v>
      </c>
      <c r="D932" s="150" t="str">
        <f>IF(C932&lt;&gt;"",TEXT(C932,"00")&amp;"/01/"&amp;'Configurações Básicas'!$E$5,"")</f>
        <v>20/01/2017</v>
      </c>
      <c r="E932" s="5">
        <v>1</v>
      </c>
      <c r="F932" s="149" t="s">
        <v>1408</v>
      </c>
      <c r="H932" s="5" t="s">
        <v>1409</v>
      </c>
      <c r="J932" s="5">
        <v>23.4</v>
      </c>
    </row>
    <row r="933" spans="3:10" hidden="1" x14ac:dyDescent="0.25">
      <c r="C933" s="149">
        <v>20</v>
      </c>
      <c r="D933" s="150" t="str">
        <f>IF(C933&lt;&gt;"",TEXT(C933,"00")&amp;"/01/"&amp;'Configurações Básicas'!$E$5,"")</f>
        <v>20/01/2017</v>
      </c>
      <c r="E933" s="5">
        <v>1</v>
      </c>
      <c r="F933" s="149" t="s">
        <v>1408</v>
      </c>
      <c r="H933" s="5" t="s">
        <v>1409</v>
      </c>
      <c r="J933" s="5">
        <v>23.4</v>
      </c>
    </row>
    <row r="934" spans="3:10" hidden="1" x14ac:dyDescent="0.25">
      <c r="C934" s="149">
        <v>20</v>
      </c>
      <c r="D934" s="150" t="str">
        <f>IF(C934&lt;&gt;"",TEXT(C934,"00")&amp;"/01/"&amp;'Configurações Básicas'!$E$5,"")</f>
        <v>20/01/2017</v>
      </c>
      <c r="E934" s="5">
        <v>1</v>
      </c>
      <c r="F934" s="149" t="s">
        <v>1408</v>
      </c>
      <c r="H934" s="5" t="s">
        <v>1409</v>
      </c>
      <c r="J934" s="5">
        <v>23.4</v>
      </c>
    </row>
    <row r="935" spans="3:10" hidden="1" x14ac:dyDescent="0.25">
      <c r="C935" s="149">
        <v>20</v>
      </c>
      <c r="D935" s="150" t="str">
        <f>IF(C935&lt;&gt;"",TEXT(C935,"00")&amp;"/01/"&amp;'Configurações Básicas'!$E$5,"")</f>
        <v>20/01/2017</v>
      </c>
      <c r="E935" s="5">
        <v>1</v>
      </c>
      <c r="F935" s="149" t="s">
        <v>1408</v>
      </c>
      <c r="H935" s="5" t="s">
        <v>1409</v>
      </c>
      <c r="J935" s="5">
        <v>23.4</v>
      </c>
    </row>
    <row r="936" spans="3:10" hidden="1" x14ac:dyDescent="0.25">
      <c r="C936" s="149">
        <v>20</v>
      </c>
      <c r="D936" s="150" t="str">
        <f>IF(C936&lt;&gt;"",TEXT(C936,"00")&amp;"/01/"&amp;'Configurações Básicas'!$E$5,"")</f>
        <v>20/01/2017</v>
      </c>
      <c r="E936" s="5">
        <v>1</v>
      </c>
      <c r="F936" s="149" t="s">
        <v>1408</v>
      </c>
      <c r="H936" s="5" t="s">
        <v>1409</v>
      </c>
      <c r="J936" s="5">
        <v>23.4</v>
      </c>
    </row>
    <row r="937" spans="3:10" hidden="1" x14ac:dyDescent="0.25">
      <c r="C937" s="149">
        <v>20</v>
      </c>
      <c r="D937" s="150" t="str">
        <f>IF(C937&lt;&gt;"",TEXT(C937,"00")&amp;"/01/"&amp;'Configurações Básicas'!$E$5,"")</f>
        <v>20/01/2017</v>
      </c>
      <c r="E937" s="5">
        <v>1</v>
      </c>
      <c r="F937" s="149" t="s">
        <v>1408</v>
      </c>
      <c r="H937" s="5" t="s">
        <v>1409</v>
      </c>
      <c r="J937" s="5">
        <v>23.4</v>
      </c>
    </row>
    <row r="938" spans="3:10" hidden="1" x14ac:dyDescent="0.25">
      <c r="C938" s="149">
        <v>20</v>
      </c>
      <c r="D938" s="150" t="str">
        <f>IF(C938&lt;&gt;"",TEXT(C938,"00")&amp;"/01/"&amp;'Configurações Básicas'!$E$5,"")</f>
        <v>20/01/2017</v>
      </c>
      <c r="E938" s="5">
        <v>1</v>
      </c>
      <c r="F938" s="149" t="s">
        <v>1408</v>
      </c>
      <c r="H938" s="5" t="s">
        <v>1409</v>
      </c>
      <c r="J938" s="5">
        <v>23.4</v>
      </c>
    </row>
    <row r="939" spans="3:10" hidden="1" x14ac:dyDescent="0.25">
      <c r="C939" s="149">
        <v>20</v>
      </c>
      <c r="D939" s="150" t="str">
        <f>IF(C939&lt;&gt;"",TEXT(C939,"00")&amp;"/01/"&amp;'Configurações Básicas'!$E$5,"")</f>
        <v>20/01/2017</v>
      </c>
      <c r="E939" s="5">
        <v>1</v>
      </c>
      <c r="F939" s="149" t="s">
        <v>1408</v>
      </c>
      <c r="H939" s="5" t="s">
        <v>1409</v>
      </c>
      <c r="J939" s="5">
        <v>23.4</v>
      </c>
    </row>
    <row r="940" spans="3:10" hidden="1" x14ac:dyDescent="0.25">
      <c r="C940" s="149">
        <v>20</v>
      </c>
      <c r="D940" s="150" t="str">
        <f>IF(C940&lt;&gt;"",TEXT(C940,"00")&amp;"/01/"&amp;'Configurações Básicas'!$E$5,"")</f>
        <v>20/01/2017</v>
      </c>
      <c r="E940" s="5">
        <v>1</v>
      </c>
      <c r="F940" s="149" t="s">
        <v>1408</v>
      </c>
      <c r="H940" s="5" t="s">
        <v>1409</v>
      </c>
      <c r="J940" s="5">
        <v>23.4</v>
      </c>
    </row>
    <row r="941" spans="3:10" hidden="1" x14ac:dyDescent="0.25">
      <c r="C941" s="149">
        <v>20</v>
      </c>
      <c r="D941" s="150" t="str">
        <f>IF(C941&lt;&gt;"",TEXT(C941,"00")&amp;"/01/"&amp;'Configurações Básicas'!$E$5,"")</f>
        <v>20/01/2017</v>
      </c>
      <c r="E941" s="5">
        <v>1</v>
      </c>
      <c r="F941" s="149" t="s">
        <v>1408</v>
      </c>
      <c r="H941" s="5" t="s">
        <v>1409</v>
      </c>
      <c r="J941" s="5">
        <v>23.4</v>
      </c>
    </row>
    <row r="942" spans="3:10" hidden="1" x14ac:dyDescent="0.25">
      <c r="C942" s="149">
        <v>20</v>
      </c>
      <c r="D942" s="150" t="str">
        <f>IF(C942&lt;&gt;"",TEXT(C942,"00")&amp;"/01/"&amp;'Configurações Básicas'!$E$5,"")</f>
        <v>20/01/2017</v>
      </c>
      <c r="E942" s="5">
        <v>1</v>
      </c>
      <c r="F942" s="149" t="s">
        <v>1408</v>
      </c>
      <c r="H942" s="5" t="s">
        <v>1409</v>
      </c>
      <c r="J942" s="5">
        <v>23.4</v>
      </c>
    </row>
    <row r="943" spans="3:10" hidden="1" x14ac:dyDescent="0.25">
      <c r="C943" s="149">
        <v>20</v>
      </c>
      <c r="D943" s="150" t="str">
        <f>IF(C943&lt;&gt;"",TEXT(C943,"00")&amp;"/01/"&amp;'Configurações Básicas'!$E$5,"")</f>
        <v>20/01/2017</v>
      </c>
      <c r="E943" s="5">
        <v>1</v>
      </c>
      <c r="F943" s="149" t="s">
        <v>1408</v>
      </c>
      <c r="H943" s="5" t="s">
        <v>1409</v>
      </c>
      <c r="J943" s="5">
        <v>23.4</v>
      </c>
    </row>
    <row r="944" spans="3:10" hidden="1" x14ac:dyDescent="0.25">
      <c r="C944" s="149">
        <v>20</v>
      </c>
      <c r="D944" s="150" t="str">
        <f>IF(C944&lt;&gt;"",TEXT(C944,"00")&amp;"/01/"&amp;'Configurações Básicas'!$E$5,"")</f>
        <v>20/01/2017</v>
      </c>
      <c r="E944" s="5">
        <v>1</v>
      </c>
      <c r="F944" s="149" t="s">
        <v>1408</v>
      </c>
      <c r="H944" s="5" t="s">
        <v>1409</v>
      </c>
      <c r="J944" s="5">
        <v>23.4</v>
      </c>
    </row>
    <row r="945" spans="3:10" hidden="1" x14ac:dyDescent="0.25">
      <c r="C945" s="149">
        <v>20</v>
      </c>
      <c r="D945" s="150" t="str">
        <f>IF(C945&lt;&gt;"",TEXT(C945,"00")&amp;"/01/"&amp;'Configurações Básicas'!$E$5,"")</f>
        <v>20/01/2017</v>
      </c>
      <c r="E945" s="5">
        <v>1</v>
      </c>
      <c r="F945" s="149" t="s">
        <v>1408</v>
      </c>
      <c r="H945" s="5" t="s">
        <v>1409</v>
      </c>
      <c r="J945" s="5">
        <v>23.4</v>
      </c>
    </row>
    <row r="946" spans="3:10" hidden="1" x14ac:dyDescent="0.25">
      <c r="C946" s="149">
        <v>20</v>
      </c>
      <c r="D946" s="150" t="str">
        <f>IF(C946&lt;&gt;"",TEXT(C946,"00")&amp;"/01/"&amp;'Configurações Básicas'!$E$5,"")</f>
        <v>20/01/2017</v>
      </c>
      <c r="E946" s="5">
        <v>1</v>
      </c>
      <c r="F946" s="149" t="s">
        <v>1408</v>
      </c>
      <c r="H946" s="5" t="s">
        <v>1409</v>
      </c>
      <c r="J946" s="5">
        <v>23.4</v>
      </c>
    </row>
    <row r="947" spans="3:10" hidden="1" x14ac:dyDescent="0.25">
      <c r="C947" s="149">
        <v>20</v>
      </c>
      <c r="D947" s="150" t="str">
        <f>IF(C947&lt;&gt;"",TEXT(C947,"00")&amp;"/01/"&amp;'Configurações Básicas'!$E$5,"")</f>
        <v>20/01/2017</v>
      </c>
      <c r="E947" s="5">
        <v>1</v>
      </c>
      <c r="F947" s="149" t="s">
        <v>1408</v>
      </c>
      <c r="H947" s="5" t="s">
        <v>1409</v>
      </c>
      <c r="J947" s="5">
        <v>23.4</v>
      </c>
    </row>
    <row r="948" spans="3:10" hidden="1" x14ac:dyDescent="0.25">
      <c r="C948" s="149">
        <v>20</v>
      </c>
      <c r="D948" s="150" t="str">
        <f>IF(C948&lt;&gt;"",TEXT(C948,"00")&amp;"/01/"&amp;'Configurações Básicas'!$E$5,"")</f>
        <v>20/01/2017</v>
      </c>
      <c r="E948" s="5">
        <v>1</v>
      </c>
      <c r="F948" s="149" t="s">
        <v>1408</v>
      </c>
      <c r="H948" s="5" t="s">
        <v>1409</v>
      </c>
      <c r="J948" s="5">
        <v>23.4</v>
      </c>
    </row>
    <row r="949" spans="3:10" hidden="1" x14ac:dyDescent="0.25">
      <c r="C949" s="149">
        <v>20</v>
      </c>
      <c r="D949" s="150" t="str">
        <f>IF(C949&lt;&gt;"",TEXT(C949,"00")&amp;"/01/"&amp;'Configurações Básicas'!$E$5,"")</f>
        <v>20/01/2017</v>
      </c>
      <c r="E949" s="5">
        <v>1</v>
      </c>
      <c r="F949" s="149" t="s">
        <v>1408</v>
      </c>
      <c r="H949" s="5" t="s">
        <v>1409</v>
      </c>
      <c r="J949" s="5">
        <v>23.4</v>
      </c>
    </row>
    <row r="950" spans="3:10" hidden="1" x14ac:dyDescent="0.25">
      <c r="C950" s="149">
        <v>20</v>
      </c>
      <c r="D950" s="150" t="str">
        <f>IF(C950&lt;&gt;"",TEXT(C950,"00")&amp;"/01/"&amp;'Configurações Básicas'!$E$5,"")</f>
        <v>20/01/2017</v>
      </c>
      <c r="E950" s="5">
        <v>1</v>
      </c>
      <c r="F950" s="149" t="s">
        <v>1408</v>
      </c>
      <c r="H950" s="5" t="s">
        <v>1409</v>
      </c>
      <c r="J950" s="5">
        <v>23.4</v>
      </c>
    </row>
    <row r="951" spans="3:10" hidden="1" x14ac:dyDescent="0.25">
      <c r="C951" s="149">
        <v>20</v>
      </c>
      <c r="D951" s="150" t="str">
        <f>IF(C951&lt;&gt;"",TEXT(C951,"00")&amp;"/01/"&amp;'Configurações Básicas'!$E$5,"")</f>
        <v>20/01/2017</v>
      </c>
      <c r="E951" s="5">
        <v>1</v>
      </c>
      <c r="F951" s="149" t="s">
        <v>1408</v>
      </c>
      <c r="H951" s="5" t="s">
        <v>1409</v>
      </c>
      <c r="J951" s="5">
        <v>23.4</v>
      </c>
    </row>
    <row r="952" spans="3:10" hidden="1" x14ac:dyDescent="0.25">
      <c r="C952" s="149">
        <v>20</v>
      </c>
      <c r="D952" s="150" t="str">
        <f>IF(C952&lt;&gt;"",TEXT(C952,"00")&amp;"/01/"&amp;'Configurações Básicas'!$E$5,"")</f>
        <v>20/01/2017</v>
      </c>
      <c r="E952" s="5">
        <v>1</v>
      </c>
      <c r="F952" s="149" t="s">
        <v>1408</v>
      </c>
      <c r="H952" s="5" t="s">
        <v>1409</v>
      </c>
      <c r="J952" s="5">
        <v>23.4</v>
      </c>
    </row>
    <row r="953" spans="3:10" hidden="1" x14ac:dyDescent="0.25">
      <c r="C953" s="149">
        <v>20</v>
      </c>
      <c r="D953" s="150" t="str">
        <f>IF(C953&lt;&gt;"",TEXT(C953,"00")&amp;"/01/"&amp;'Configurações Básicas'!$E$5,"")</f>
        <v>20/01/2017</v>
      </c>
      <c r="E953" s="5">
        <v>1</v>
      </c>
      <c r="F953" s="149" t="s">
        <v>1408</v>
      </c>
      <c r="H953" s="5" t="s">
        <v>1409</v>
      </c>
      <c r="J953" s="5">
        <v>23.4</v>
      </c>
    </row>
    <row r="954" spans="3:10" hidden="1" x14ac:dyDescent="0.25">
      <c r="C954" s="149">
        <v>20</v>
      </c>
      <c r="D954" s="150" t="str">
        <f>IF(C954&lt;&gt;"",TEXT(C954,"00")&amp;"/01/"&amp;'Configurações Básicas'!$E$5,"")</f>
        <v>20/01/2017</v>
      </c>
      <c r="E954" s="5">
        <v>1</v>
      </c>
      <c r="F954" s="149" t="s">
        <v>1408</v>
      </c>
      <c r="H954" s="5" t="s">
        <v>1409</v>
      </c>
      <c r="J954" s="5">
        <v>23.4</v>
      </c>
    </row>
    <row r="955" spans="3:10" hidden="1" x14ac:dyDescent="0.25">
      <c r="C955" s="149">
        <v>20</v>
      </c>
      <c r="D955" s="150" t="str">
        <f>IF(C955&lt;&gt;"",TEXT(C955,"00")&amp;"/01/"&amp;'Configurações Básicas'!$E$5,"")</f>
        <v>20/01/2017</v>
      </c>
      <c r="E955" s="5">
        <v>1</v>
      </c>
      <c r="F955" s="149" t="s">
        <v>1408</v>
      </c>
      <c r="H955" s="5" t="s">
        <v>1409</v>
      </c>
      <c r="J955" s="5">
        <v>23.4</v>
      </c>
    </row>
    <row r="956" spans="3:10" hidden="1" x14ac:dyDescent="0.25">
      <c r="C956" s="149">
        <v>20</v>
      </c>
      <c r="D956" s="150" t="str">
        <f>IF(C956&lt;&gt;"",TEXT(C956,"00")&amp;"/01/"&amp;'Configurações Básicas'!$E$5,"")</f>
        <v>20/01/2017</v>
      </c>
      <c r="E956" s="5">
        <v>1</v>
      </c>
      <c r="F956" s="149" t="s">
        <v>1408</v>
      </c>
      <c r="H956" s="5" t="s">
        <v>1409</v>
      </c>
      <c r="J956" s="5">
        <v>23.4</v>
      </c>
    </row>
    <row r="957" spans="3:10" hidden="1" x14ac:dyDescent="0.25">
      <c r="C957" s="149">
        <v>20</v>
      </c>
      <c r="D957" s="150" t="str">
        <f>IF(C957&lt;&gt;"",TEXT(C957,"00")&amp;"/01/"&amp;'Configurações Básicas'!$E$5,"")</f>
        <v>20/01/2017</v>
      </c>
      <c r="E957" s="5">
        <v>1</v>
      </c>
      <c r="F957" s="149" t="s">
        <v>1408</v>
      </c>
      <c r="H957" s="5" t="s">
        <v>1409</v>
      </c>
      <c r="J957" s="5">
        <v>23.4</v>
      </c>
    </row>
    <row r="958" spans="3:10" hidden="1" x14ac:dyDescent="0.25">
      <c r="C958" s="149">
        <v>20</v>
      </c>
      <c r="D958" s="150" t="str">
        <f>IF(C958&lt;&gt;"",TEXT(C958,"00")&amp;"/01/"&amp;'Configurações Básicas'!$E$5,"")</f>
        <v>20/01/2017</v>
      </c>
      <c r="E958" s="5">
        <v>1</v>
      </c>
      <c r="F958" s="149" t="s">
        <v>1408</v>
      </c>
      <c r="H958" s="5" t="s">
        <v>1409</v>
      </c>
      <c r="J958" s="5">
        <v>23.4</v>
      </c>
    </row>
    <row r="959" spans="3:10" hidden="1" x14ac:dyDescent="0.25">
      <c r="C959" s="149">
        <v>20</v>
      </c>
      <c r="D959" s="150" t="str">
        <f>IF(C959&lt;&gt;"",TEXT(C959,"00")&amp;"/01/"&amp;'Configurações Básicas'!$E$5,"")</f>
        <v>20/01/2017</v>
      </c>
      <c r="E959" s="5">
        <v>1</v>
      </c>
      <c r="F959" s="149" t="s">
        <v>1408</v>
      </c>
      <c r="H959" s="5" t="s">
        <v>1409</v>
      </c>
      <c r="J959" s="5">
        <v>23.4</v>
      </c>
    </row>
    <row r="960" spans="3:10" hidden="1" x14ac:dyDescent="0.25">
      <c r="C960" s="149">
        <v>20</v>
      </c>
      <c r="D960" s="150" t="str">
        <f>IF(C960&lt;&gt;"",TEXT(C960,"00")&amp;"/01/"&amp;'Configurações Básicas'!$E$5,"")</f>
        <v>20/01/2017</v>
      </c>
      <c r="E960" s="5">
        <v>1</v>
      </c>
      <c r="F960" s="149" t="s">
        <v>1408</v>
      </c>
      <c r="H960" s="5" t="s">
        <v>1409</v>
      </c>
      <c r="J960" s="5">
        <v>23.4</v>
      </c>
    </row>
    <row r="961" spans="3:10" hidden="1" x14ac:dyDescent="0.25">
      <c r="C961" s="149">
        <v>20</v>
      </c>
      <c r="D961" s="150" t="str">
        <f>IF(C961&lt;&gt;"",TEXT(C961,"00")&amp;"/01/"&amp;'Configurações Básicas'!$E$5,"")</f>
        <v>20/01/2017</v>
      </c>
      <c r="E961" s="5">
        <v>1</v>
      </c>
      <c r="F961" s="149" t="s">
        <v>1408</v>
      </c>
      <c r="H961" s="5" t="s">
        <v>1409</v>
      </c>
      <c r="J961" s="5">
        <v>23.4</v>
      </c>
    </row>
    <row r="962" spans="3:10" hidden="1" x14ac:dyDescent="0.25">
      <c r="C962" s="149">
        <v>20</v>
      </c>
      <c r="D962" s="150" t="str">
        <f>IF(C962&lt;&gt;"",TEXT(C962,"00")&amp;"/01/"&amp;'Configurações Básicas'!$E$5,"")</f>
        <v>20/01/2017</v>
      </c>
      <c r="E962" s="5">
        <v>1</v>
      </c>
      <c r="F962" s="149" t="s">
        <v>1408</v>
      </c>
      <c r="H962" s="5" t="s">
        <v>1409</v>
      </c>
      <c r="J962" s="5">
        <v>23.4</v>
      </c>
    </row>
    <row r="963" spans="3:10" hidden="1" x14ac:dyDescent="0.25">
      <c r="C963" s="149">
        <v>20</v>
      </c>
      <c r="D963" s="150" t="str">
        <f>IF(C963&lt;&gt;"",TEXT(C963,"00")&amp;"/01/"&amp;'Configurações Básicas'!$E$5,"")</f>
        <v>20/01/2017</v>
      </c>
      <c r="E963" s="5">
        <v>1</v>
      </c>
      <c r="F963" s="149" t="s">
        <v>1408</v>
      </c>
      <c r="H963" s="5" t="s">
        <v>1409</v>
      </c>
      <c r="J963" s="5">
        <v>23.4</v>
      </c>
    </row>
    <row r="964" spans="3:10" hidden="1" x14ac:dyDescent="0.25">
      <c r="C964" s="149">
        <v>20</v>
      </c>
      <c r="D964" s="150" t="str">
        <f>IF(C964&lt;&gt;"",TEXT(C964,"00")&amp;"/01/"&amp;'Configurações Básicas'!$E$5,"")</f>
        <v>20/01/2017</v>
      </c>
      <c r="E964" s="5">
        <v>1</v>
      </c>
      <c r="F964" s="149" t="s">
        <v>1408</v>
      </c>
      <c r="H964" s="5" t="s">
        <v>1409</v>
      </c>
      <c r="J964" s="5">
        <v>23.4</v>
      </c>
    </row>
    <row r="965" spans="3:10" hidden="1" x14ac:dyDescent="0.25">
      <c r="C965" s="149">
        <v>20</v>
      </c>
      <c r="D965" s="150" t="str">
        <f>IF(C965&lt;&gt;"",TEXT(C965,"00")&amp;"/01/"&amp;'Configurações Básicas'!$E$5,"")</f>
        <v>20/01/2017</v>
      </c>
      <c r="E965" s="5">
        <v>1</v>
      </c>
      <c r="F965" s="149" t="s">
        <v>1408</v>
      </c>
      <c r="H965" s="5" t="s">
        <v>1409</v>
      </c>
      <c r="J965" s="5">
        <v>23.4</v>
      </c>
    </row>
    <row r="966" spans="3:10" hidden="1" x14ac:dyDescent="0.25">
      <c r="C966" s="149">
        <v>20</v>
      </c>
      <c r="D966" s="150" t="str">
        <f>IF(C966&lt;&gt;"",TEXT(C966,"00")&amp;"/01/"&amp;'Configurações Básicas'!$E$5,"")</f>
        <v>20/01/2017</v>
      </c>
      <c r="E966" s="5">
        <v>1</v>
      </c>
      <c r="F966" s="149" t="s">
        <v>1408</v>
      </c>
      <c r="H966" s="5" t="s">
        <v>1409</v>
      </c>
      <c r="J966" s="5">
        <v>23.4</v>
      </c>
    </row>
    <row r="967" spans="3:10" hidden="1" x14ac:dyDescent="0.25">
      <c r="C967" s="149">
        <v>20</v>
      </c>
      <c r="D967" s="150" t="str">
        <f>IF(C967&lt;&gt;"",TEXT(C967,"00")&amp;"/01/"&amp;'Configurações Básicas'!$E$5,"")</f>
        <v>20/01/2017</v>
      </c>
      <c r="E967" s="5">
        <v>1</v>
      </c>
      <c r="F967" s="149" t="s">
        <v>1408</v>
      </c>
      <c r="H967" s="5" t="s">
        <v>1409</v>
      </c>
      <c r="J967" s="5">
        <v>23.4</v>
      </c>
    </row>
    <row r="968" spans="3:10" hidden="1" x14ac:dyDescent="0.25">
      <c r="C968" s="149">
        <v>20</v>
      </c>
      <c r="D968" s="150" t="str">
        <f>IF(C968&lt;&gt;"",TEXT(C968,"00")&amp;"/01/"&amp;'Configurações Básicas'!$E$5,"")</f>
        <v>20/01/2017</v>
      </c>
      <c r="E968" s="5">
        <v>1</v>
      </c>
      <c r="F968" s="149" t="s">
        <v>1408</v>
      </c>
      <c r="H968" s="5" t="s">
        <v>1409</v>
      </c>
      <c r="J968" s="5">
        <v>23.4</v>
      </c>
    </row>
    <row r="969" spans="3:10" hidden="1" x14ac:dyDescent="0.25">
      <c r="C969" s="149">
        <v>20</v>
      </c>
      <c r="D969" s="150" t="str">
        <f>IF(C969&lt;&gt;"",TEXT(C969,"00")&amp;"/01/"&amp;'Configurações Básicas'!$E$5,"")</f>
        <v>20/01/2017</v>
      </c>
      <c r="E969" s="5">
        <v>1</v>
      </c>
      <c r="F969" s="149" t="s">
        <v>1408</v>
      </c>
      <c r="H969" s="5" t="s">
        <v>1409</v>
      </c>
      <c r="J969" s="5">
        <v>23.4</v>
      </c>
    </row>
    <row r="970" spans="3:10" hidden="1" x14ac:dyDescent="0.25">
      <c r="C970" s="149">
        <v>20</v>
      </c>
      <c r="D970" s="150" t="str">
        <f>IF(C970&lt;&gt;"",TEXT(C970,"00")&amp;"/01/"&amp;'Configurações Básicas'!$E$5,"")</f>
        <v>20/01/2017</v>
      </c>
      <c r="E970" s="5">
        <v>1</v>
      </c>
      <c r="F970" s="149" t="s">
        <v>1408</v>
      </c>
      <c r="H970" s="5" t="s">
        <v>1409</v>
      </c>
      <c r="J970" s="5">
        <v>23.4</v>
      </c>
    </row>
    <row r="971" spans="3:10" hidden="1" x14ac:dyDescent="0.25">
      <c r="C971" s="149">
        <v>20</v>
      </c>
      <c r="D971" s="150" t="str">
        <f>IF(C971&lt;&gt;"",TEXT(C971,"00")&amp;"/01/"&amp;'Configurações Básicas'!$E$5,"")</f>
        <v>20/01/2017</v>
      </c>
      <c r="E971" s="5">
        <v>1</v>
      </c>
      <c r="F971" s="149" t="s">
        <v>1408</v>
      </c>
      <c r="H971" s="5" t="s">
        <v>1409</v>
      </c>
      <c r="J971" s="5">
        <v>23.4</v>
      </c>
    </row>
    <row r="972" spans="3:10" hidden="1" x14ac:dyDescent="0.25">
      <c r="C972" s="149">
        <v>20</v>
      </c>
      <c r="D972" s="150" t="str">
        <f>IF(C972&lt;&gt;"",TEXT(C972,"00")&amp;"/01/"&amp;'Configurações Básicas'!$E$5,"")</f>
        <v>20/01/2017</v>
      </c>
      <c r="E972" s="5">
        <v>1</v>
      </c>
      <c r="F972" s="149" t="s">
        <v>1408</v>
      </c>
      <c r="H972" s="5" t="s">
        <v>1409</v>
      </c>
      <c r="J972" s="5">
        <v>23.4</v>
      </c>
    </row>
    <row r="973" spans="3:10" hidden="1" x14ac:dyDescent="0.25">
      <c r="C973" s="149">
        <v>20</v>
      </c>
      <c r="D973" s="150" t="str">
        <f>IF(C973&lt;&gt;"",TEXT(C973,"00")&amp;"/01/"&amp;'Configurações Básicas'!$E$5,"")</f>
        <v>20/01/2017</v>
      </c>
      <c r="E973" s="5">
        <v>1</v>
      </c>
      <c r="F973" s="149" t="s">
        <v>1408</v>
      </c>
      <c r="H973" s="5" t="s">
        <v>1409</v>
      </c>
      <c r="J973" s="5">
        <v>23.4</v>
      </c>
    </row>
    <row r="974" spans="3:10" hidden="1" x14ac:dyDescent="0.25">
      <c r="C974" s="149">
        <v>20</v>
      </c>
      <c r="D974" s="150" t="str">
        <f>IF(C974&lt;&gt;"",TEXT(C974,"00")&amp;"/01/"&amp;'Configurações Básicas'!$E$5,"")</f>
        <v>20/01/2017</v>
      </c>
      <c r="E974" s="5">
        <v>1</v>
      </c>
      <c r="F974" s="149" t="s">
        <v>1408</v>
      </c>
      <c r="H974" s="5" t="s">
        <v>1409</v>
      </c>
      <c r="J974" s="5">
        <v>23.4</v>
      </c>
    </row>
    <row r="975" spans="3:10" hidden="1" x14ac:dyDescent="0.25">
      <c r="C975" s="149">
        <v>20</v>
      </c>
      <c r="D975" s="150" t="str">
        <f>IF(C975&lt;&gt;"",TEXT(C975,"00")&amp;"/01/"&amp;'Configurações Básicas'!$E$5,"")</f>
        <v>20/01/2017</v>
      </c>
      <c r="E975" s="5">
        <v>1</v>
      </c>
      <c r="F975" s="149" t="s">
        <v>1408</v>
      </c>
      <c r="H975" s="5" t="s">
        <v>1409</v>
      </c>
      <c r="J975" s="5">
        <v>23.4</v>
      </c>
    </row>
    <row r="976" spans="3:10" hidden="1" x14ac:dyDescent="0.25">
      <c r="C976" s="149">
        <v>20</v>
      </c>
      <c r="D976" s="150" t="str">
        <f>IF(C976&lt;&gt;"",TEXT(C976,"00")&amp;"/01/"&amp;'Configurações Básicas'!$E$5,"")</f>
        <v>20/01/2017</v>
      </c>
      <c r="E976" s="5">
        <v>1</v>
      </c>
      <c r="F976" s="149" t="s">
        <v>1408</v>
      </c>
      <c r="H976" s="5" t="s">
        <v>1409</v>
      </c>
      <c r="J976" s="5">
        <v>23.4</v>
      </c>
    </row>
    <row r="977" spans="3:10" hidden="1" x14ac:dyDescent="0.25">
      <c r="C977" s="149">
        <v>20</v>
      </c>
      <c r="D977" s="150" t="str">
        <f>IF(C977&lt;&gt;"",TEXT(C977,"00")&amp;"/01/"&amp;'Configurações Básicas'!$E$5,"")</f>
        <v>20/01/2017</v>
      </c>
      <c r="E977" s="5">
        <v>1</v>
      </c>
      <c r="F977" s="149" t="s">
        <v>1408</v>
      </c>
      <c r="H977" s="5" t="s">
        <v>1409</v>
      </c>
      <c r="J977" s="5">
        <v>23.4</v>
      </c>
    </row>
    <row r="978" spans="3:10" hidden="1" x14ac:dyDescent="0.25">
      <c r="C978" s="149">
        <v>20</v>
      </c>
      <c r="D978" s="150" t="str">
        <f>IF(C978&lt;&gt;"",TEXT(C978,"00")&amp;"/01/"&amp;'Configurações Básicas'!$E$5,"")</f>
        <v>20/01/2017</v>
      </c>
      <c r="E978" s="5">
        <v>1</v>
      </c>
      <c r="F978" s="149" t="s">
        <v>1408</v>
      </c>
      <c r="H978" s="5" t="s">
        <v>1409</v>
      </c>
      <c r="J978" s="5">
        <v>23.4</v>
      </c>
    </row>
    <row r="979" spans="3:10" hidden="1" x14ac:dyDescent="0.25">
      <c r="C979" s="149">
        <v>20</v>
      </c>
      <c r="D979" s="150" t="str">
        <f>IF(C979&lt;&gt;"",TEXT(C979,"00")&amp;"/01/"&amp;'Configurações Básicas'!$E$5,"")</f>
        <v>20/01/2017</v>
      </c>
      <c r="E979" s="5">
        <v>1</v>
      </c>
      <c r="F979" s="149" t="s">
        <v>1408</v>
      </c>
      <c r="H979" s="5" t="s">
        <v>1409</v>
      </c>
      <c r="J979" s="5">
        <v>23.4</v>
      </c>
    </row>
    <row r="980" spans="3:10" hidden="1" x14ac:dyDescent="0.25">
      <c r="C980" s="149">
        <v>20</v>
      </c>
      <c r="D980" s="150" t="str">
        <f>IF(C980&lt;&gt;"",TEXT(C980,"00")&amp;"/01/"&amp;'Configurações Básicas'!$E$5,"")</f>
        <v>20/01/2017</v>
      </c>
      <c r="E980" s="5">
        <v>1</v>
      </c>
      <c r="F980" s="149" t="s">
        <v>1408</v>
      </c>
      <c r="H980" s="5" t="s">
        <v>1409</v>
      </c>
      <c r="J980" s="5">
        <v>23.4</v>
      </c>
    </row>
    <row r="981" spans="3:10" hidden="1" x14ac:dyDescent="0.25">
      <c r="C981" s="149">
        <v>20</v>
      </c>
      <c r="D981" s="150" t="str">
        <f>IF(C981&lt;&gt;"",TEXT(C981,"00")&amp;"/01/"&amp;'Configurações Básicas'!$E$5,"")</f>
        <v>20/01/2017</v>
      </c>
      <c r="E981" s="5">
        <v>1</v>
      </c>
      <c r="F981" s="149" t="s">
        <v>1408</v>
      </c>
      <c r="H981" s="5" t="s">
        <v>1409</v>
      </c>
      <c r="J981" s="5">
        <v>23.4</v>
      </c>
    </row>
    <row r="982" spans="3:10" hidden="1" x14ac:dyDescent="0.25">
      <c r="C982" s="149">
        <v>20</v>
      </c>
      <c r="D982" s="150" t="str">
        <f>IF(C982&lt;&gt;"",TEXT(C982,"00")&amp;"/01/"&amp;'Configurações Básicas'!$E$5,"")</f>
        <v>20/01/2017</v>
      </c>
      <c r="E982" s="5">
        <v>1</v>
      </c>
      <c r="F982" s="149" t="s">
        <v>1408</v>
      </c>
      <c r="H982" s="5" t="s">
        <v>1409</v>
      </c>
      <c r="J982" s="5">
        <v>23.4</v>
      </c>
    </row>
    <row r="983" spans="3:10" hidden="1" x14ac:dyDescent="0.25">
      <c r="C983" s="149">
        <v>20</v>
      </c>
      <c r="D983" s="150" t="str">
        <f>IF(C983&lt;&gt;"",TEXT(C983,"00")&amp;"/01/"&amp;'Configurações Básicas'!$E$5,"")</f>
        <v>20/01/2017</v>
      </c>
      <c r="E983" s="5">
        <v>1</v>
      </c>
      <c r="F983" s="149" t="s">
        <v>1408</v>
      </c>
      <c r="H983" s="5" t="s">
        <v>1409</v>
      </c>
      <c r="J983" s="5">
        <v>23.4</v>
      </c>
    </row>
    <row r="984" spans="3:10" hidden="1" x14ac:dyDescent="0.25">
      <c r="C984" s="149">
        <v>20</v>
      </c>
      <c r="D984" s="150" t="str">
        <f>IF(C984&lt;&gt;"",TEXT(C984,"00")&amp;"/01/"&amp;'Configurações Básicas'!$E$5,"")</f>
        <v>20/01/2017</v>
      </c>
      <c r="E984" s="5">
        <v>1</v>
      </c>
      <c r="F984" s="149" t="s">
        <v>1408</v>
      </c>
      <c r="H984" s="5" t="s">
        <v>1409</v>
      </c>
      <c r="J984" s="5">
        <v>23.4</v>
      </c>
    </row>
    <row r="985" spans="3:10" hidden="1" x14ac:dyDescent="0.25">
      <c r="C985" s="149">
        <v>20</v>
      </c>
      <c r="D985" s="150" t="str">
        <f>IF(C985&lt;&gt;"",TEXT(C985,"00")&amp;"/01/"&amp;'Configurações Básicas'!$E$5,"")</f>
        <v>20/01/2017</v>
      </c>
      <c r="E985" s="5">
        <v>1</v>
      </c>
      <c r="F985" s="149" t="s">
        <v>1408</v>
      </c>
      <c r="H985" s="5" t="s">
        <v>1409</v>
      </c>
      <c r="J985" s="5">
        <v>23.4</v>
      </c>
    </row>
    <row r="986" spans="3:10" hidden="1" x14ac:dyDescent="0.25">
      <c r="C986" s="149">
        <v>20</v>
      </c>
      <c r="D986" s="150" t="str">
        <f>IF(C986&lt;&gt;"",TEXT(C986,"00")&amp;"/01/"&amp;'Configurações Básicas'!$E$5,"")</f>
        <v>20/01/2017</v>
      </c>
      <c r="E986" s="5">
        <v>1</v>
      </c>
      <c r="F986" s="149" t="s">
        <v>1408</v>
      </c>
      <c r="H986" s="5" t="s">
        <v>1409</v>
      </c>
      <c r="J986" s="5">
        <v>23.4</v>
      </c>
    </row>
    <row r="987" spans="3:10" hidden="1" x14ac:dyDescent="0.25">
      <c r="C987" s="149">
        <v>20</v>
      </c>
      <c r="D987" s="150" t="str">
        <f>IF(C987&lt;&gt;"",TEXT(C987,"00")&amp;"/01/"&amp;'Configurações Básicas'!$E$5,"")</f>
        <v>20/01/2017</v>
      </c>
      <c r="E987" s="5">
        <v>1</v>
      </c>
      <c r="F987" s="149" t="s">
        <v>1408</v>
      </c>
      <c r="H987" s="5" t="s">
        <v>1409</v>
      </c>
      <c r="J987" s="5">
        <v>23.4</v>
      </c>
    </row>
    <row r="988" spans="3:10" hidden="1" x14ac:dyDescent="0.25">
      <c r="C988" s="149">
        <v>20</v>
      </c>
      <c r="D988" s="150" t="str">
        <f>IF(C988&lt;&gt;"",TEXT(C988,"00")&amp;"/01/"&amp;'Configurações Básicas'!$E$5,"")</f>
        <v>20/01/2017</v>
      </c>
      <c r="E988" s="5">
        <v>1</v>
      </c>
      <c r="F988" s="149" t="s">
        <v>1408</v>
      </c>
      <c r="H988" s="5" t="s">
        <v>1409</v>
      </c>
      <c r="J988" s="5">
        <v>23.4</v>
      </c>
    </row>
    <row r="989" spans="3:10" hidden="1" x14ac:dyDescent="0.25">
      <c r="C989" s="149">
        <v>20</v>
      </c>
      <c r="D989" s="150" t="str">
        <f>IF(C989&lt;&gt;"",TEXT(C989,"00")&amp;"/01/"&amp;'Configurações Básicas'!$E$5,"")</f>
        <v>20/01/2017</v>
      </c>
      <c r="E989" s="5">
        <v>1</v>
      </c>
      <c r="F989" s="149" t="s">
        <v>1408</v>
      </c>
      <c r="H989" s="5" t="s">
        <v>1409</v>
      </c>
      <c r="J989" s="5">
        <v>23.4</v>
      </c>
    </row>
    <row r="990" spans="3:10" hidden="1" x14ac:dyDescent="0.25">
      <c r="C990" s="149">
        <v>20</v>
      </c>
      <c r="D990" s="150" t="str">
        <f>IF(C990&lt;&gt;"",TEXT(C990,"00")&amp;"/01/"&amp;'Configurações Básicas'!$E$5,"")</f>
        <v>20/01/2017</v>
      </c>
      <c r="E990" s="5">
        <v>1</v>
      </c>
      <c r="F990" s="149" t="s">
        <v>1408</v>
      </c>
      <c r="H990" s="5" t="s">
        <v>1409</v>
      </c>
      <c r="J990" s="5">
        <v>23.4</v>
      </c>
    </row>
    <row r="991" spans="3:10" hidden="1" x14ac:dyDescent="0.25">
      <c r="C991" s="149">
        <v>20</v>
      </c>
      <c r="D991" s="150" t="str">
        <f>IF(C991&lt;&gt;"",TEXT(C991,"00")&amp;"/01/"&amp;'Configurações Básicas'!$E$5,"")</f>
        <v>20/01/2017</v>
      </c>
      <c r="E991" s="5">
        <v>1</v>
      </c>
      <c r="F991" s="149" t="s">
        <v>1408</v>
      </c>
      <c r="H991" s="5" t="s">
        <v>1409</v>
      </c>
      <c r="J991" s="5">
        <v>23.4</v>
      </c>
    </row>
    <row r="992" spans="3:10" hidden="1" x14ac:dyDescent="0.25">
      <c r="C992" s="149">
        <v>20</v>
      </c>
      <c r="D992" s="150" t="str">
        <f>IF(C992&lt;&gt;"",TEXT(C992,"00")&amp;"/01/"&amp;'Configurações Básicas'!$E$5,"")</f>
        <v>20/01/2017</v>
      </c>
      <c r="E992" s="5">
        <v>1</v>
      </c>
      <c r="F992" s="149" t="s">
        <v>1408</v>
      </c>
      <c r="H992" s="5" t="s">
        <v>1409</v>
      </c>
      <c r="J992" s="5">
        <v>23.4</v>
      </c>
    </row>
    <row r="993" spans="3:10" hidden="1" x14ac:dyDescent="0.25">
      <c r="C993" s="149">
        <v>20</v>
      </c>
      <c r="D993" s="150" t="str">
        <f>IF(C993&lt;&gt;"",TEXT(C993,"00")&amp;"/01/"&amp;'Configurações Básicas'!$E$5,"")</f>
        <v>20/01/2017</v>
      </c>
      <c r="E993" s="5">
        <v>1</v>
      </c>
      <c r="F993" s="149" t="s">
        <v>1408</v>
      </c>
      <c r="H993" s="5" t="s">
        <v>1409</v>
      </c>
      <c r="J993" s="5">
        <v>23.4</v>
      </c>
    </row>
    <row r="994" spans="3:10" hidden="1" x14ac:dyDescent="0.25">
      <c r="C994" s="149">
        <v>20</v>
      </c>
      <c r="D994" s="150" t="str">
        <f>IF(C994&lt;&gt;"",TEXT(C994,"00")&amp;"/01/"&amp;'Configurações Básicas'!$E$5,"")</f>
        <v>20/01/2017</v>
      </c>
      <c r="E994" s="5">
        <v>1</v>
      </c>
      <c r="F994" s="149" t="s">
        <v>1408</v>
      </c>
      <c r="H994" s="5" t="s">
        <v>1409</v>
      </c>
      <c r="J994" s="5">
        <v>23.4</v>
      </c>
    </row>
    <row r="995" spans="3:10" hidden="1" x14ac:dyDescent="0.25">
      <c r="C995" s="149">
        <v>20</v>
      </c>
      <c r="D995" s="150" t="str">
        <f>IF(C995&lt;&gt;"",TEXT(C995,"00")&amp;"/01/"&amp;'Configurações Básicas'!$E$5,"")</f>
        <v>20/01/2017</v>
      </c>
      <c r="E995" s="5">
        <v>1</v>
      </c>
      <c r="F995" s="149" t="s">
        <v>1408</v>
      </c>
      <c r="H995" s="5" t="s">
        <v>1409</v>
      </c>
      <c r="J995" s="5">
        <v>23.4</v>
      </c>
    </row>
    <row r="996" spans="3:10" hidden="1" x14ac:dyDescent="0.25">
      <c r="C996" s="149">
        <v>20</v>
      </c>
      <c r="D996" s="150" t="str">
        <f>IF(C996&lt;&gt;"",TEXT(C996,"00")&amp;"/01/"&amp;'Configurações Básicas'!$E$5,"")</f>
        <v>20/01/2017</v>
      </c>
      <c r="E996" s="5">
        <v>1</v>
      </c>
      <c r="F996" s="149" t="s">
        <v>1408</v>
      </c>
      <c r="H996" s="5" t="s">
        <v>1409</v>
      </c>
      <c r="J996" s="5">
        <v>23.4</v>
      </c>
    </row>
    <row r="997" spans="3:10" hidden="1" x14ac:dyDescent="0.25">
      <c r="C997" s="149">
        <v>20</v>
      </c>
      <c r="D997" s="150" t="str">
        <f>IF(C997&lt;&gt;"",TEXT(C997,"00")&amp;"/01/"&amp;'Configurações Básicas'!$E$5,"")</f>
        <v>20/01/2017</v>
      </c>
      <c r="E997" s="5">
        <v>1</v>
      </c>
      <c r="F997" s="149" t="s">
        <v>1408</v>
      </c>
      <c r="H997" s="5" t="s">
        <v>1409</v>
      </c>
      <c r="J997" s="5">
        <v>23.4</v>
      </c>
    </row>
    <row r="998" spans="3:10" hidden="1" x14ac:dyDescent="0.25">
      <c r="C998" s="149">
        <v>20</v>
      </c>
      <c r="D998" s="150" t="str">
        <f>IF(C998&lt;&gt;"",TEXT(C998,"00")&amp;"/01/"&amp;'Configurações Básicas'!$E$5,"")</f>
        <v>20/01/2017</v>
      </c>
      <c r="E998" s="5">
        <v>1</v>
      </c>
      <c r="F998" s="149" t="s">
        <v>1408</v>
      </c>
      <c r="H998" s="5" t="s">
        <v>1409</v>
      </c>
      <c r="J998" s="5">
        <v>23.4</v>
      </c>
    </row>
    <row r="999" spans="3:10" hidden="1" x14ac:dyDescent="0.25">
      <c r="C999" s="149">
        <v>20</v>
      </c>
      <c r="D999" s="150" t="str">
        <f>IF(C999&lt;&gt;"",TEXT(C999,"00")&amp;"/01/"&amp;'Configurações Básicas'!$E$5,"")</f>
        <v>20/01/2017</v>
      </c>
      <c r="E999" s="5">
        <v>1</v>
      </c>
      <c r="F999" s="149" t="s">
        <v>1408</v>
      </c>
      <c r="H999" s="5" t="s">
        <v>1409</v>
      </c>
      <c r="J999" s="5">
        <v>23.4</v>
      </c>
    </row>
    <row r="1000" spans="3:10" hidden="1" x14ac:dyDescent="0.25">
      <c r="C1000" s="149">
        <v>20</v>
      </c>
      <c r="D1000" s="150" t="str">
        <f>IF(C1000&lt;&gt;"",TEXT(C1000,"00")&amp;"/01/"&amp;'Configurações Básicas'!$E$5,"")</f>
        <v>20/01/2017</v>
      </c>
      <c r="E1000" s="5">
        <v>1</v>
      </c>
      <c r="F1000" s="149" t="s">
        <v>1408</v>
      </c>
      <c r="H1000" s="5" t="s">
        <v>1409</v>
      </c>
      <c r="J1000" s="5">
        <v>23.4</v>
      </c>
    </row>
    <row r="1001" spans="3:10" hidden="1" x14ac:dyDescent="0.25">
      <c r="C1001" s="149">
        <v>20</v>
      </c>
      <c r="D1001" s="150" t="str">
        <f>IF(C1001&lt;&gt;"",TEXT(C1001,"00")&amp;"/01/"&amp;'Configurações Básicas'!$E$5,"")</f>
        <v>20/01/2017</v>
      </c>
      <c r="E1001" s="5">
        <v>1</v>
      </c>
      <c r="F1001" s="149" t="s">
        <v>1408</v>
      </c>
      <c r="H1001" s="5" t="s">
        <v>1409</v>
      </c>
      <c r="J1001" s="5">
        <v>23.4</v>
      </c>
    </row>
    <row r="1002" spans="3:10" hidden="1" x14ac:dyDescent="0.25">
      <c r="C1002" s="149">
        <v>20</v>
      </c>
      <c r="D1002" s="150" t="str">
        <f>IF(C1002&lt;&gt;"",TEXT(C1002,"00")&amp;"/01/"&amp;'Configurações Básicas'!$E$5,"")</f>
        <v>20/01/2017</v>
      </c>
      <c r="E1002" s="5">
        <v>1</v>
      </c>
      <c r="F1002" s="149" t="s">
        <v>1408</v>
      </c>
      <c r="H1002" s="5" t="s">
        <v>1409</v>
      </c>
      <c r="J1002" s="5">
        <v>23.4</v>
      </c>
    </row>
    <row r="1003" spans="3:10" hidden="1" x14ac:dyDescent="0.25">
      <c r="C1003" s="149">
        <v>20</v>
      </c>
      <c r="D1003" s="150" t="str">
        <f>IF(C1003&lt;&gt;"",TEXT(C1003,"00")&amp;"/01/"&amp;'Configurações Básicas'!$E$5,"")</f>
        <v>20/01/2017</v>
      </c>
      <c r="E1003" s="5">
        <v>1</v>
      </c>
      <c r="F1003" s="149" t="s">
        <v>1408</v>
      </c>
      <c r="H1003" s="5" t="s">
        <v>1409</v>
      </c>
      <c r="J1003" s="5">
        <v>23.4</v>
      </c>
    </row>
    <row r="1004" spans="3:10" hidden="1" x14ac:dyDescent="0.25">
      <c r="C1004" s="149">
        <v>20</v>
      </c>
      <c r="D1004" s="150" t="str">
        <f>IF(C1004&lt;&gt;"",TEXT(C1004,"00")&amp;"/01/"&amp;'Configurações Básicas'!$E$5,"")</f>
        <v>20/01/2017</v>
      </c>
      <c r="E1004" s="5">
        <v>1</v>
      </c>
      <c r="F1004" s="149" t="s">
        <v>1408</v>
      </c>
      <c r="H1004" s="5" t="s">
        <v>1409</v>
      </c>
      <c r="J1004" s="5">
        <v>23.4</v>
      </c>
    </row>
    <row r="1005" spans="3:10" hidden="1" x14ac:dyDescent="0.25">
      <c r="C1005" s="149">
        <v>20</v>
      </c>
      <c r="D1005" s="150" t="str">
        <f>IF(C1005&lt;&gt;"",TEXT(C1005,"00")&amp;"/01/"&amp;'Configurações Básicas'!$E$5,"")</f>
        <v>20/01/2017</v>
      </c>
      <c r="E1005" s="5">
        <v>1</v>
      </c>
      <c r="F1005" s="149" t="s">
        <v>1408</v>
      </c>
      <c r="H1005" s="5" t="s">
        <v>1409</v>
      </c>
      <c r="J1005" s="5">
        <v>23.4</v>
      </c>
    </row>
    <row r="1006" spans="3:10" hidden="1" x14ac:dyDescent="0.25">
      <c r="C1006" s="149">
        <v>20</v>
      </c>
      <c r="D1006" s="150" t="str">
        <f>IF(C1006&lt;&gt;"",TEXT(C1006,"00")&amp;"/01/"&amp;'Configurações Básicas'!$E$5,"")</f>
        <v>20/01/2017</v>
      </c>
      <c r="E1006" s="5">
        <v>1</v>
      </c>
      <c r="F1006" s="149" t="s">
        <v>1408</v>
      </c>
      <c r="H1006" s="5" t="s">
        <v>1409</v>
      </c>
      <c r="J1006" s="5">
        <v>23.4</v>
      </c>
    </row>
    <row r="1007" spans="3:10" hidden="1" x14ac:dyDescent="0.25">
      <c r="C1007" s="149">
        <v>20</v>
      </c>
      <c r="D1007" s="150" t="str">
        <f>IF(C1007&lt;&gt;"",TEXT(C1007,"00")&amp;"/01/"&amp;'Configurações Básicas'!$E$5,"")</f>
        <v>20/01/2017</v>
      </c>
      <c r="E1007" s="5">
        <v>1</v>
      </c>
      <c r="F1007" s="149" t="s">
        <v>1408</v>
      </c>
      <c r="H1007" s="5" t="s">
        <v>1409</v>
      </c>
      <c r="J1007" s="5">
        <v>23.4</v>
      </c>
    </row>
    <row r="1008" spans="3:10" hidden="1" x14ac:dyDescent="0.25">
      <c r="C1008" s="149">
        <v>20</v>
      </c>
      <c r="D1008" s="150" t="str">
        <f>IF(C1008&lt;&gt;"",TEXT(C1008,"00")&amp;"/01/"&amp;'Configurações Básicas'!$E$5,"")</f>
        <v>20/01/2017</v>
      </c>
      <c r="E1008" s="5">
        <v>1</v>
      </c>
      <c r="F1008" s="149" t="s">
        <v>1408</v>
      </c>
      <c r="H1008" s="5" t="s">
        <v>1409</v>
      </c>
      <c r="J1008" s="5">
        <v>23.4</v>
      </c>
    </row>
    <row r="1009" spans="3:10" hidden="1" x14ac:dyDescent="0.25">
      <c r="C1009" s="149">
        <v>20</v>
      </c>
      <c r="D1009" s="150" t="str">
        <f>IF(C1009&lt;&gt;"",TEXT(C1009,"00")&amp;"/01/"&amp;'Configurações Básicas'!$E$5,"")</f>
        <v>20/01/2017</v>
      </c>
      <c r="E1009" s="5">
        <v>1</v>
      </c>
      <c r="F1009" s="149" t="s">
        <v>1408</v>
      </c>
      <c r="H1009" s="5" t="s">
        <v>1409</v>
      </c>
      <c r="J1009" s="5">
        <v>23.4</v>
      </c>
    </row>
    <row r="1010" spans="3:10" hidden="1" x14ac:dyDescent="0.25">
      <c r="C1010" s="149">
        <v>20</v>
      </c>
      <c r="D1010" s="150" t="str">
        <f>IF(C1010&lt;&gt;"",TEXT(C1010,"00")&amp;"/01/"&amp;'Configurações Básicas'!$E$5,"")</f>
        <v>20/01/2017</v>
      </c>
      <c r="E1010" s="5">
        <v>1</v>
      </c>
      <c r="F1010" s="149" t="s">
        <v>1408</v>
      </c>
      <c r="H1010" s="5" t="s">
        <v>1409</v>
      </c>
      <c r="J1010" s="5">
        <v>23.4</v>
      </c>
    </row>
    <row r="1011" spans="3:10" hidden="1" x14ac:dyDescent="0.25">
      <c r="C1011" s="149">
        <v>20</v>
      </c>
      <c r="D1011" s="150" t="str">
        <f>IF(C1011&lt;&gt;"",TEXT(C1011,"00")&amp;"/01/"&amp;'Configurações Básicas'!$E$5,"")</f>
        <v>20/01/2017</v>
      </c>
      <c r="E1011" s="5">
        <v>1</v>
      </c>
      <c r="F1011" s="149" t="s">
        <v>1408</v>
      </c>
      <c r="H1011" s="5" t="s">
        <v>1409</v>
      </c>
      <c r="J1011" s="5">
        <v>23.4</v>
      </c>
    </row>
    <row r="1012" spans="3:10" hidden="1" x14ac:dyDescent="0.25">
      <c r="C1012" s="149">
        <v>20</v>
      </c>
      <c r="D1012" s="150" t="str">
        <f>IF(C1012&lt;&gt;"",TEXT(C1012,"00")&amp;"/01/"&amp;'Configurações Básicas'!$E$5,"")</f>
        <v>20/01/2017</v>
      </c>
      <c r="E1012" s="5">
        <v>1</v>
      </c>
      <c r="F1012" s="149" t="s">
        <v>1408</v>
      </c>
      <c r="H1012" s="5" t="s">
        <v>1409</v>
      </c>
      <c r="J1012" s="5">
        <v>23.4</v>
      </c>
    </row>
    <row r="1013" spans="3:10" hidden="1" x14ac:dyDescent="0.25">
      <c r="C1013" s="149">
        <v>20</v>
      </c>
      <c r="D1013" s="150" t="str">
        <f>IF(C1013&lt;&gt;"",TEXT(C1013,"00")&amp;"/01/"&amp;'Configurações Básicas'!$E$5,"")</f>
        <v>20/01/2017</v>
      </c>
      <c r="E1013" s="5">
        <v>1</v>
      </c>
      <c r="F1013" s="149" t="s">
        <v>1408</v>
      </c>
      <c r="H1013" s="5" t="s">
        <v>1409</v>
      </c>
      <c r="J1013" s="5">
        <v>23.4</v>
      </c>
    </row>
    <row r="1014" spans="3:10" hidden="1" x14ac:dyDescent="0.25">
      <c r="C1014" s="149">
        <v>20</v>
      </c>
      <c r="D1014" s="150" t="str">
        <f>IF(C1014&lt;&gt;"",TEXT(C1014,"00")&amp;"/01/"&amp;'Configurações Básicas'!$E$5,"")</f>
        <v>20/01/2017</v>
      </c>
      <c r="E1014" s="5">
        <v>1</v>
      </c>
      <c r="F1014" s="149" t="s">
        <v>1408</v>
      </c>
      <c r="H1014" s="5" t="s">
        <v>1409</v>
      </c>
      <c r="J1014" s="5">
        <v>23.4</v>
      </c>
    </row>
    <row r="1015" spans="3:10" hidden="1" x14ac:dyDescent="0.25">
      <c r="C1015" s="149">
        <v>20</v>
      </c>
      <c r="D1015" s="150" t="str">
        <f>IF(C1015&lt;&gt;"",TEXT(C1015,"00")&amp;"/01/"&amp;'Configurações Básicas'!$E$5,"")</f>
        <v>20/01/2017</v>
      </c>
      <c r="E1015" s="5">
        <v>1</v>
      </c>
      <c r="F1015" s="149" t="s">
        <v>1408</v>
      </c>
      <c r="H1015" s="5" t="s">
        <v>1409</v>
      </c>
      <c r="J1015" s="5">
        <v>23.4</v>
      </c>
    </row>
    <row r="1016" spans="3:10" hidden="1" x14ac:dyDescent="0.25">
      <c r="C1016" s="149">
        <v>20</v>
      </c>
      <c r="D1016" s="150" t="str">
        <f>IF(C1016&lt;&gt;"",TEXT(C1016,"00")&amp;"/01/"&amp;'Configurações Básicas'!$E$5,"")</f>
        <v>20/01/2017</v>
      </c>
      <c r="E1016" s="5">
        <v>1</v>
      </c>
      <c r="F1016" s="149" t="s">
        <v>1408</v>
      </c>
      <c r="H1016" s="5" t="s">
        <v>1409</v>
      </c>
      <c r="J1016" s="5">
        <v>23.4</v>
      </c>
    </row>
    <row r="1017" spans="3:10" hidden="1" x14ac:dyDescent="0.25">
      <c r="C1017" s="149">
        <v>20</v>
      </c>
      <c r="D1017" s="150" t="str">
        <f>IF(C1017&lt;&gt;"",TEXT(C1017,"00")&amp;"/01/"&amp;'Configurações Básicas'!$E$5,"")</f>
        <v>20/01/2017</v>
      </c>
      <c r="E1017" s="5">
        <v>1</v>
      </c>
      <c r="F1017" s="149" t="s">
        <v>1408</v>
      </c>
      <c r="H1017" s="5" t="s">
        <v>1409</v>
      </c>
      <c r="J1017" s="5">
        <v>23.4</v>
      </c>
    </row>
    <row r="1018" spans="3:10" hidden="1" x14ac:dyDescent="0.25">
      <c r="C1018" s="149">
        <v>20</v>
      </c>
      <c r="D1018" s="150" t="str">
        <f>IF(C1018&lt;&gt;"",TEXT(C1018,"00")&amp;"/01/"&amp;'Configurações Básicas'!$E$5,"")</f>
        <v>20/01/2017</v>
      </c>
      <c r="E1018" s="5">
        <v>1</v>
      </c>
      <c r="F1018" s="149" t="s">
        <v>1408</v>
      </c>
      <c r="H1018" s="5" t="s">
        <v>1409</v>
      </c>
      <c r="J1018" s="5">
        <v>23.4</v>
      </c>
    </row>
    <row r="1019" spans="3:10" hidden="1" x14ac:dyDescent="0.25">
      <c r="C1019" s="149">
        <v>20</v>
      </c>
      <c r="D1019" s="150" t="str">
        <f>IF(C1019&lt;&gt;"",TEXT(C1019,"00")&amp;"/01/"&amp;'Configurações Básicas'!$E$5,"")</f>
        <v>20/01/2017</v>
      </c>
      <c r="E1019" s="5">
        <v>1</v>
      </c>
      <c r="F1019" s="149" t="s">
        <v>1408</v>
      </c>
      <c r="H1019" s="5" t="s">
        <v>1409</v>
      </c>
      <c r="J1019" s="5">
        <v>23.4</v>
      </c>
    </row>
    <row r="1020" spans="3:10" hidden="1" x14ac:dyDescent="0.25">
      <c r="C1020" s="149">
        <v>20</v>
      </c>
      <c r="D1020" s="150" t="str">
        <f>IF(C1020&lt;&gt;"",TEXT(C1020,"00")&amp;"/01/"&amp;'Configurações Básicas'!$E$5,"")</f>
        <v>20/01/2017</v>
      </c>
      <c r="E1020" s="5">
        <v>1</v>
      </c>
      <c r="F1020" s="149" t="s">
        <v>1408</v>
      </c>
      <c r="H1020" s="5" t="s">
        <v>1409</v>
      </c>
      <c r="J1020" s="5">
        <v>23.4</v>
      </c>
    </row>
    <row r="1021" spans="3:10" hidden="1" x14ac:dyDescent="0.25">
      <c r="C1021" s="149">
        <v>20</v>
      </c>
      <c r="D1021" s="150" t="str">
        <f>IF(C1021&lt;&gt;"",TEXT(C1021,"00")&amp;"/01/"&amp;'Configurações Básicas'!$E$5,"")</f>
        <v>20/01/2017</v>
      </c>
      <c r="E1021" s="5">
        <v>1</v>
      </c>
      <c r="F1021" s="149" t="s">
        <v>1408</v>
      </c>
      <c r="H1021" s="5" t="s">
        <v>1409</v>
      </c>
      <c r="J1021" s="5">
        <v>23.4</v>
      </c>
    </row>
    <row r="1022" spans="3:10" hidden="1" x14ac:dyDescent="0.25">
      <c r="C1022" s="149">
        <v>20</v>
      </c>
      <c r="D1022" s="150" t="str">
        <f>IF(C1022&lt;&gt;"",TEXT(C1022,"00")&amp;"/01/"&amp;'Configurações Básicas'!$E$5,"")</f>
        <v>20/01/2017</v>
      </c>
      <c r="E1022" s="5">
        <v>1</v>
      </c>
      <c r="F1022" s="149" t="s">
        <v>1408</v>
      </c>
      <c r="H1022" s="5" t="s">
        <v>1409</v>
      </c>
      <c r="J1022" s="5">
        <v>23.4</v>
      </c>
    </row>
    <row r="1023" spans="3:10" hidden="1" x14ac:dyDescent="0.25">
      <c r="C1023" s="149">
        <v>20</v>
      </c>
      <c r="D1023" s="150" t="str">
        <f>IF(C1023&lt;&gt;"",TEXT(C1023,"00")&amp;"/01/"&amp;'Configurações Básicas'!$E$5,"")</f>
        <v>20/01/2017</v>
      </c>
      <c r="E1023" s="5">
        <v>1</v>
      </c>
      <c r="F1023" s="149" t="s">
        <v>1408</v>
      </c>
      <c r="H1023" s="5" t="s">
        <v>1409</v>
      </c>
      <c r="J1023" s="5">
        <v>23.4</v>
      </c>
    </row>
    <row r="1024" spans="3:10" hidden="1" x14ac:dyDescent="0.25">
      <c r="C1024" s="149">
        <v>20</v>
      </c>
      <c r="D1024" s="150" t="str">
        <f>IF(C1024&lt;&gt;"",TEXT(C1024,"00")&amp;"/01/"&amp;'Configurações Básicas'!$E$5,"")</f>
        <v>20/01/2017</v>
      </c>
      <c r="E1024" s="5">
        <v>1</v>
      </c>
      <c r="F1024" s="149" t="s">
        <v>1408</v>
      </c>
      <c r="H1024" s="5" t="s">
        <v>1409</v>
      </c>
      <c r="J1024" s="5">
        <v>23.4</v>
      </c>
    </row>
    <row r="1025" spans="3:10" hidden="1" x14ac:dyDescent="0.25">
      <c r="C1025" s="149">
        <v>20</v>
      </c>
      <c r="D1025" s="150" t="str">
        <f>IF(C1025&lt;&gt;"",TEXT(C1025,"00")&amp;"/01/"&amp;'Configurações Básicas'!$E$5,"")</f>
        <v>20/01/2017</v>
      </c>
      <c r="E1025" s="5">
        <v>1</v>
      </c>
      <c r="F1025" s="149" t="s">
        <v>1408</v>
      </c>
      <c r="H1025" s="5" t="s">
        <v>1409</v>
      </c>
      <c r="J1025" s="5">
        <v>23.4</v>
      </c>
    </row>
    <row r="1026" spans="3:10" hidden="1" x14ac:dyDescent="0.25">
      <c r="C1026" s="149">
        <v>20</v>
      </c>
      <c r="D1026" s="150" t="str">
        <f>IF(C1026&lt;&gt;"",TEXT(C1026,"00")&amp;"/01/"&amp;'Configurações Básicas'!$E$5,"")</f>
        <v>20/01/2017</v>
      </c>
      <c r="E1026" s="5">
        <v>1</v>
      </c>
      <c r="F1026" s="149" t="s">
        <v>1408</v>
      </c>
      <c r="H1026" s="5" t="s">
        <v>1409</v>
      </c>
      <c r="J1026" s="5">
        <v>23.4</v>
      </c>
    </row>
    <row r="1027" spans="3:10" hidden="1" x14ac:dyDescent="0.25">
      <c r="C1027" s="149">
        <v>20</v>
      </c>
      <c r="D1027" s="150" t="str">
        <f>IF(C1027&lt;&gt;"",TEXT(C1027,"00")&amp;"/01/"&amp;'Configurações Básicas'!$E$5,"")</f>
        <v>20/01/2017</v>
      </c>
      <c r="E1027" s="5">
        <v>1</v>
      </c>
      <c r="F1027" s="149" t="s">
        <v>1408</v>
      </c>
      <c r="H1027" s="5" t="s">
        <v>1409</v>
      </c>
      <c r="J1027" s="5">
        <v>23.4</v>
      </c>
    </row>
    <row r="1028" spans="3:10" hidden="1" x14ac:dyDescent="0.25">
      <c r="C1028" s="149">
        <v>20</v>
      </c>
      <c r="D1028" s="150" t="str">
        <f>IF(C1028&lt;&gt;"",TEXT(C1028,"00")&amp;"/01/"&amp;'Configurações Básicas'!$E$5,"")</f>
        <v>20/01/2017</v>
      </c>
      <c r="E1028" s="5">
        <v>1</v>
      </c>
      <c r="F1028" s="149" t="s">
        <v>1408</v>
      </c>
      <c r="H1028" s="5" t="s">
        <v>1409</v>
      </c>
      <c r="J1028" s="5">
        <v>23.4</v>
      </c>
    </row>
    <row r="1029" spans="3:10" hidden="1" x14ac:dyDescent="0.25">
      <c r="C1029" s="149">
        <v>20</v>
      </c>
      <c r="D1029" s="150" t="str">
        <f>IF(C1029&lt;&gt;"",TEXT(C1029,"00")&amp;"/01/"&amp;'Configurações Básicas'!$E$5,"")</f>
        <v>20/01/2017</v>
      </c>
      <c r="E1029" s="5">
        <v>1</v>
      </c>
      <c r="F1029" s="149" t="s">
        <v>1408</v>
      </c>
      <c r="H1029" s="5" t="s">
        <v>1409</v>
      </c>
      <c r="J1029" s="5">
        <v>23.4</v>
      </c>
    </row>
    <row r="1030" spans="3:10" hidden="1" x14ac:dyDescent="0.25">
      <c r="C1030" s="149">
        <v>20</v>
      </c>
      <c r="D1030" s="150" t="str">
        <f>IF(C1030&lt;&gt;"",TEXT(C1030,"00")&amp;"/01/"&amp;'Configurações Básicas'!$E$5,"")</f>
        <v>20/01/2017</v>
      </c>
      <c r="E1030" s="5">
        <v>1</v>
      </c>
      <c r="F1030" s="149" t="s">
        <v>1408</v>
      </c>
      <c r="H1030" s="5" t="s">
        <v>1409</v>
      </c>
      <c r="J1030" s="5">
        <v>23.4</v>
      </c>
    </row>
    <row r="1031" spans="3:10" hidden="1" x14ac:dyDescent="0.25">
      <c r="C1031" s="149">
        <v>20</v>
      </c>
      <c r="D1031" s="150" t="str">
        <f>IF(C1031&lt;&gt;"",TEXT(C1031,"00")&amp;"/01/"&amp;'Configurações Básicas'!$E$5,"")</f>
        <v>20/01/2017</v>
      </c>
      <c r="E1031" s="5">
        <v>1</v>
      </c>
      <c r="F1031" s="149" t="s">
        <v>1408</v>
      </c>
      <c r="H1031" s="5" t="s">
        <v>1409</v>
      </c>
      <c r="J1031" s="5">
        <v>23.4</v>
      </c>
    </row>
    <row r="1032" spans="3:10" hidden="1" x14ac:dyDescent="0.25">
      <c r="C1032" s="149">
        <v>20</v>
      </c>
      <c r="D1032" s="150" t="str">
        <f>IF(C1032&lt;&gt;"",TEXT(C1032,"00")&amp;"/01/"&amp;'Configurações Básicas'!$E$5,"")</f>
        <v>20/01/2017</v>
      </c>
      <c r="E1032" s="5">
        <v>1</v>
      </c>
      <c r="F1032" s="149" t="s">
        <v>1408</v>
      </c>
      <c r="H1032" s="5" t="s">
        <v>1409</v>
      </c>
      <c r="J1032" s="5">
        <v>23.4</v>
      </c>
    </row>
    <row r="1033" spans="3:10" hidden="1" x14ac:dyDescent="0.25">
      <c r="C1033" s="149">
        <v>20</v>
      </c>
      <c r="D1033" s="150" t="str">
        <f>IF(C1033&lt;&gt;"",TEXT(C1033,"00")&amp;"/01/"&amp;'Configurações Básicas'!$E$5,"")</f>
        <v>20/01/2017</v>
      </c>
      <c r="E1033" s="5">
        <v>1</v>
      </c>
      <c r="F1033" s="149" t="s">
        <v>1408</v>
      </c>
      <c r="H1033" s="5" t="s">
        <v>1409</v>
      </c>
      <c r="J1033" s="5">
        <v>23.4</v>
      </c>
    </row>
    <row r="1034" spans="3:10" hidden="1" x14ac:dyDescent="0.25">
      <c r="C1034" s="149">
        <v>20</v>
      </c>
      <c r="D1034" s="150" t="str">
        <f>IF(C1034&lt;&gt;"",TEXT(C1034,"00")&amp;"/01/"&amp;'Configurações Básicas'!$E$5,"")</f>
        <v>20/01/2017</v>
      </c>
      <c r="E1034" s="5">
        <v>1</v>
      </c>
      <c r="F1034" s="149" t="s">
        <v>1408</v>
      </c>
      <c r="H1034" s="5" t="s">
        <v>1409</v>
      </c>
      <c r="J1034" s="5">
        <v>23.4</v>
      </c>
    </row>
    <row r="1035" spans="3:10" hidden="1" x14ac:dyDescent="0.25">
      <c r="C1035" s="149">
        <v>20</v>
      </c>
      <c r="D1035" s="150" t="str">
        <f>IF(C1035&lt;&gt;"",TEXT(C1035,"00")&amp;"/01/"&amp;'Configurações Básicas'!$E$5,"")</f>
        <v>20/01/2017</v>
      </c>
      <c r="E1035" s="5">
        <v>1</v>
      </c>
      <c r="F1035" s="149" t="s">
        <v>1408</v>
      </c>
      <c r="H1035" s="5" t="s">
        <v>1409</v>
      </c>
      <c r="J1035" s="5">
        <v>23.4</v>
      </c>
    </row>
    <row r="1036" spans="3:10" hidden="1" x14ac:dyDescent="0.25">
      <c r="C1036" s="149">
        <v>20</v>
      </c>
      <c r="D1036" s="150" t="str">
        <f>IF(C1036&lt;&gt;"",TEXT(C1036,"00")&amp;"/01/"&amp;'Configurações Básicas'!$E$5,"")</f>
        <v>20/01/2017</v>
      </c>
      <c r="E1036" s="5">
        <v>1</v>
      </c>
      <c r="F1036" s="149" t="s">
        <v>1408</v>
      </c>
      <c r="H1036" s="5" t="s">
        <v>1409</v>
      </c>
      <c r="J1036" s="5">
        <v>23.4</v>
      </c>
    </row>
    <row r="1037" spans="3:10" hidden="1" x14ac:dyDescent="0.25">
      <c r="C1037" s="149">
        <v>20</v>
      </c>
      <c r="D1037" s="150" t="str">
        <f>IF(C1037&lt;&gt;"",TEXT(C1037,"00")&amp;"/01/"&amp;'Configurações Básicas'!$E$5,"")</f>
        <v>20/01/2017</v>
      </c>
      <c r="E1037" s="5">
        <v>1</v>
      </c>
      <c r="F1037" s="149" t="s">
        <v>1408</v>
      </c>
      <c r="H1037" s="5" t="s">
        <v>1409</v>
      </c>
      <c r="J1037" s="5">
        <v>23.4</v>
      </c>
    </row>
    <row r="1038" spans="3:10" hidden="1" x14ac:dyDescent="0.25">
      <c r="C1038" s="149">
        <v>20</v>
      </c>
      <c r="D1038" s="150" t="str">
        <f>IF(C1038&lt;&gt;"",TEXT(C1038,"00")&amp;"/01/"&amp;'Configurações Básicas'!$E$5,"")</f>
        <v>20/01/2017</v>
      </c>
      <c r="E1038" s="5">
        <v>1</v>
      </c>
      <c r="F1038" s="149" t="s">
        <v>1408</v>
      </c>
      <c r="H1038" s="5" t="s">
        <v>1409</v>
      </c>
      <c r="J1038" s="5">
        <v>23.4</v>
      </c>
    </row>
    <row r="1039" spans="3:10" hidden="1" x14ac:dyDescent="0.25">
      <c r="C1039" s="149">
        <v>20</v>
      </c>
      <c r="D1039" s="150" t="str">
        <f>IF(C1039&lt;&gt;"",TEXT(C1039,"00")&amp;"/01/"&amp;'Configurações Básicas'!$E$5,"")</f>
        <v>20/01/2017</v>
      </c>
      <c r="E1039" s="5">
        <v>1</v>
      </c>
      <c r="F1039" s="149" t="s">
        <v>1408</v>
      </c>
      <c r="H1039" s="5" t="s">
        <v>1409</v>
      </c>
      <c r="J1039" s="5">
        <v>23.4</v>
      </c>
    </row>
    <row r="1040" spans="3:10" hidden="1" x14ac:dyDescent="0.25">
      <c r="C1040" s="149">
        <v>20</v>
      </c>
      <c r="D1040" s="150" t="str">
        <f>IF(C1040&lt;&gt;"",TEXT(C1040,"00")&amp;"/01/"&amp;'Configurações Básicas'!$E$5,"")</f>
        <v>20/01/2017</v>
      </c>
      <c r="E1040" s="5">
        <v>1</v>
      </c>
      <c r="F1040" s="149" t="s">
        <v>1408</v>
      </c>
      <c r="H1040" s="5" t="s">
        <v>1409</v>
      </c>
      <c r="J1040" s="5">
        <v>23.4</v>
      </c>
    </row>
    <row r="1041" spans="3:10" hidden="1" x14ac:dyDescent="0.25">
      <c r="C1041" s="149">
        <v>20</v>
      </c>
      <c r="D1041" s="150" t="str">
        <f>IF(C1041&lt;&gt;"",TEXT(C1041,"00")&amp;"/01/"&amp;'Configurações Básicas'!$E$5,"")</f>
        <v>20/01/2017</v>
      </c>
      <c r="E1041" s="5">
        <v>1</v>
      </c>
      <c r="F1041" s="149" t="s">
        <v>1408</v>
      </c>
      <c r="H1041" s="5" t="s">
        <v>1409</v>
      </c>
      <c r="J1041" s="5">
        <v>23.4</v>
      </c>
    </row>
    <row r="1042" spans="3:10" hidden="1" x14ac:dyDescent="0.25">
      <c r="C1042" s="149">
        <v>20</v>
      </c>
      <c r="D1042" s="150" t="str">
        <f>IF(C1042&lt;&gt;"",TEXT(C1042,"00")&amp;"/01/"&amp;'Configurações Básicas'!$E$5,"")</f>
        <v>20/01/2017</v>
      </c>
      <c r="E1042" s="5">
        <v>1</v>
      </c>
      <c r="F1042" s="149" t="s">
        <v>1408</v>
      </c>
      <c r="H1042" s="5" t="s">
        <v>1409</v>
      </c>
      <c r="J1042" s="5">
        <v>23.4</v>
      </c>
    </row>
    <row r="1043" spans="3:10" hidden="1" x14ac:dyDescent="0.25">
      <c r="C1043" s="149">
        <v>20</v>
      </c>
      <c r="D1043" s="150" t="str">
        <f>IF(C1043&lt;&gt;"",TEXT(C1043,"00")&amp;"/01/"&amp;'Configurações Básicas'!$E$5,"")</f>
        <v>20/01/2017</v>
      </c>
      <c r="E1043" s="5">
        <v>1</v>
      </c>
      <c r="F1043" s="149" t="s">
        <v>1408</v>
      </c>
      <c r="H1043" s="5" t="s">
        <v>1409</v>
      </c>
      <c r="J1043" s="5">
        <v>23.4</v>
      </c>
    </row>
    <row r="1044" spans="3:10" hidden="1" x14ac:dyDescent="0.25">
      <c r="C1044" s="149">
        <v>20</v>
      </c>
      <c r="D1044" s="150" t="str">
        <f>IF(C1044&lt;&gt;"",TEXT(C1044,"00")&amp;"/01/"&amp;'Configurações Básicas'!$E$5,"")</f>
        <v>20/01/2017</v>
      </c>
      <c r="E1044" s="5">
        <v>1</v>
      </c>
      <c r="F1044" s="149" t="s">
        <v>1408</v>
      </c>
      <c r="H1044" s="5" t="s">
        <v>1409</v>
      </c>
      <c r="J1044" s="5">
        <v>23.4</v>
      </c>
    </row>
    <row r="1045" spans="3:10" hidden="1" x14ac:dyDescent="0.25">
      <c r="C1045" s="149">
        <v>20</v>
      </c>
      <c r="D1045" s="150" t="str">
        <f>IF(C1045&lt;&gt;"",TEXT(C1045,"00")&amp;"/01/"&amp;'Configurações Básicas'!$E$5,"")</f>
        <v>20/01/2017</v>
      </c>
      <c r="E1045" s="5">
        <v>1</v>
      </c>
      <c r="F1045" s="149" t="s">
        <v>1408</v>
      </c>
      <c r="H1045" s="5" t="s">
        <v>1409</v>
      </c>
      <c r="J1045" s="5">
        <v>23.4</v>
      </c>
    </row>
    <row r="1046" spans="3:10" hidden="1" x14ac:dyDescent="0.25">
      <c r="C1046" s="149">
        <v>20</v>
      </c>
      <c r="D1046" s="150" t="str">
        <f>IF(C1046&lt;&gt;"",TEXT(C1046,"00")&amp;"/01/"&amp;'Configurações Básicas'!$E$5,"")</f>
        <v>20/01/2017</v>
      </c>
      <c r="E1046" s="5">
        <v>1</v>
      </c>
      <c r="F1046" s="149" t="s">
        <v>1408</v>
      </c>
      <c r="H1046" s="5" t="s">
        <v>1409</v>
      </c>
      <c r="J1046" s="5">
        <v>23.4</v>
      </c>
    </row>
    <row r="1047" spans="3:10" hidden="1" x14ac:dyDescent="0.25">
      <c r="C1047" s="149">
        <v>20</v>
      </c>
      <c r="D1047" s="150" t="str">
        <f>IF(C1047&lt;&gt;"",TEXT(C1047,"00")&amp;"/01/"&amp;'Configurações Básicas'!$E$5,"")</f>
        <v>20/01/2017</v>
      </c>
      <c r="E1047" s="5">
        <v>1</v>
      </c>
      <c r="F1047" s="149" t="s">
        <v>1408</v>
      </c>
      <c r="H1047" s="5" t="s">
        <v>1409</v>
      </c>
      <c r="J1047" s="5">
        <v>23.4</v>
      </c>
    </row>
    <row r="1048" spans="3:10" hidden="1" x14ac:dyDescent="0.25">
      <c r="C1048" s="149">
        <v>20</v>
      </c>
      <c r="D1048" s="150" t="str">
        <f>IF(C1048&lt;&gt;"",TEXT(C1048,"00")&amp;"/01/"&amp;'Configurações Básicas'!$E$5,"")</f>
        <v>20/01/2017</v>
      </c>
      <c r="E1048" s="5">
        <v>1</v>
      </c>
      <c r="F1048" s="149" t="s">
        <v>1408</v>
      </c>
      <c r="H1048" s="5" t="s">
        <v>1409</v>
      </c>
      <c r="J1048" s="5">
        <v>23.4</v>
      </c>
    </row>
    <row r="1049" spans="3:10" hidden="1" x14ac:dyDescent="0.25">
      <c r="C1049" s="149">
        <v>20</v>
      </c>
      <c r="D1049" s="150" t="str">
        <f>IF(C1049&lt;&gt;"",TEXT(C1049,"00")&amp;"/01/"&amp;'Configurações Básicas'!$E$5,"")</f>
        <v>20/01/2017</v>
      </c>
      <c r="E1049" s="5">
        <v>1</v>
      </c>
      <c r="F1049" s="149" t="s">
        <v>1408</v>
      </c>
      <c r="H1049" s="5" t="s">
        <v>1409</v>
      </c>
      <c r="J1049" s="5">
        <v>23.4</v>
      </c>
    </row>
    <row r="1050" spans="3:10" hidden="1" x14ac:dyDescent="0.25">
      <c r="C1050" s="149">
        <v>20</v>
      </c>
      <c r="D1050" s="150" t="str">
        <f>IF(C1050&lt;&gt;"",TEXT(C1050,"00")&amp;"/01/"&amp;'Configurações Básicas'!$E$5,"")</f>
        <v>20/01/2017</v>
      </c>
      <c r="E1050" s="5">
        <v>1</v>
      </c>
      <c r="F1050" s="149" t="s">
        <v>1408</v>
      </c>
      <c r="H1050" s="5" t="s">
        <v>1409</v>
      </c>
      <c r="J1050" s="5">
        <v>23.4</v>
      </c>
    </row>
    <row r="1051" spans="3:10" hidden="1" x14ac:dyDescent="0.25">
      <c r="C1051" s="149">
        <v>20</v>
      </c>
      <c r="D1051" s="150" t="str">
        <f>IF(C1051&lt;&gt;"",TEXT(C1051,"00")&amp;"/01/"&amp;'Configurações Básicas'!$E$5,"")</f>
        <v>20/01/2017</v>
      </c>
      <c r="E1051" s="5">
        <v>1</v>
      </c>
      <c r="F1051" s="149" t="s">
        <v>1408</v>
      </c>
      <c r="H1051" s="5" t="s">
        <v>1409</v>
      </c>
      <c r="J1051" s="5">
        <v>23.4</v>
      </c>
    </row>
    <row r="1052" spans="3:10" hidden="1" x14ac:dyDescent="0.25">
      <c r="C1052" s="149">
        <v>20</v>
      </c>
      <c r="D1052" s="150" t="str">
        <f>IF(C1052&lt;&gt;"",TEXT(C1052,"00")&amp;"/01/"&amp;'Configurações Básicas'!$E$5,"")</f>
        <v>20/01/2017</v>
      </c>
      <c r="E1052" s="5">
        <v>1</v>
      </c>
      <c r="F1052" s="149" t="s">
        <v>1408</v>
      </c>
      <c r="H1052" s="5" t="s">
        <v>1409</v>
      </c>
      <c r="J1052" s="5">
        <v>23.4</v>
      </c>
    </row>
    <row r="1053" spans="3:10" hidden="1" x14ac:dyDescent="0.25">
      <c r="C1053" s="149">
        <v>20</v>
      </c>
      <c r="D1053" s="150" t="str">
        <f>IF(C1053&lt;&gt;"",TEXT(C1053,"00")&amp;"/01/"&amp;'Configurações Básicas'!$E$5,"")</f>
        <v>20/01/2017</v>
      </c>
      <c r="E1053" s="5">
        <v>1</v>
      </c>
      <c r="F1053" s="149" t="s">
        <v>1408</v>
      </c>
      <c r="H1053" s="5" t="s">
        <v>1409</v>
      </c>
      <c r="J1053" s="5">
        <v>23.4</v>
      </c>
    </row>
    <row r="1054" spans="3:10" hidden="1" x14ac:dyDescent="0.25">
      <c r="C1054" s="149">
        <v>20</v>
      </c>
      <c r="D1054" s="150" t="str">
        <f>IF(C1054&lt;&gt;"",TEXT(C1054,"00")&amp;"/01/"&amp;'Configurações Básicas'!$E$5,"")</f>
        <v>20/01/2017</v>
      </c>
      <c r="E1054" s="5">
        <v>1</v>
      </c>
      <c r="F1054" s="149" t="s">
        <v>1408</v>
      </c>
      <c r="H1054" s="5" t="s">
        <v>1409</v>
      </c>
      <c r="J1054" s="5">
        <v>23.4</v>
      </c>
    </row>
    <row r="1055" spans="3:10" hidden="1" x14ac:dyDescent="0.25">
      <c r="C1055" s="149">
        <v>20</v>
      </c>
      <c r="D1055" s="150" t="str">
        <f>IF(C1055&lt;&gt;"",TEXT(C1055,"00")&amp;"/01/"&amp;'Configurações Básicas'!$E$5,"")</f>
        <v>20/01/2017</v>
      </c>
      <c r="E1055" s="5">
        <v>1</v>
      </c>
      <c r="F1055" s="149" t="s">
        <v>1408</v>
      </c>
      <c r="H1055" s="5" t="s">
        <v>1409</v>
      </c>
      <c r="J1055" s="5">
        <v>23.4</v>
      </c>
    </row>
    <row r="1056" spans="3:10" hidden="1" x14ac:dyDescent="0.25">
      <c r="C1056" s="149">
        <v>20</v>
      </c>
      <c r="D1056" s="150" t="str">
        <f>IF(C1056&lt;&gt;"",TEXT(C1056,"00")&amp;"/01/"&amp;'Configurações Básicas'!$E$5,"")</f>
        <v>20/01/2017</v>
      </c>
      <c r="E1056" s="5">
        <v>1</v>
      </c>
      <c r="F1056" s="149" t="s">
        <v>1408</v>
      </c>
      <c r="H1056" s="5" t="s">
        <v>1409</v>
      </c>
      <c r="J1056" s="5">
        <v>23.4</v>
      </c>
    </row>
    <row r="1057" spans="3:10" hidden="1" x14ac:dyDescent="0.25">
      <c r="C1057" s="149">
        <v>20</v>
      </c>
      <c r="D1057" s="150" t="str">
        <f>IF(C1057&lt;&gt;"",TEXT(C1057,"00")&amp;"/01/"&amp;'Configurações Básicas'!$E$5,"")</f>
        <v>20/01/2017</v>
      </c>
      <c r="E1057" s="5">
        <v>1</v>
      </c>
      <c r="F1057" s="149" t="s">
        <v>1408</v>
      </c>
      <c r="H1057" s="5" t="s">
        <v>1409</v>
      </c>
      <c r="J1057" s="5">
        <v>23.4</v>
      </c>
    </row>
    <row r="1058" spans="3:10" hidden="1" x14ac:dyDescent="0.25">
      <c r="C1058" s="149">
        <v>20</v>
      </c>
      <c r="D1058" s="150" t="str">
        <f>IF(C1058&lt;&gt;"",TEXT(C1058,"00")&amp;"/01/"&amp;'Configurações Básicas'!$E$5,"")</f>
        <v>20/01/2017</v>
      </c>
      <c r="E1058" s="5">
        <v>1</v>
      </c>
      <c r="F1058" s="149" t="s">
        <v>1408</v>
      </c>
      <c r="H1058" s="5" t="s">
        <v>1409</v>
      </c>
      <c r="J1058" s="5">
        <v>23.4</v>
      </c>
    </row>
    <row r="1059" spans="3:10" hidden="1" x14ac:dyDescent="0.25">
      <c r="C1059" s="149">
        <v>20</v>
      </c>
      <c r="D1059" s="150" t="str">
        <f>IF(C1059&lt;&gt;"",TEXT(C1059,"00")&amp;"/01/"&amp;'Configurações Básicas'!$E$5,"")</f>
        <v>20/01/2017</v>
      </c>
      <c r="E1059" s="5">
        <v>1</v>
      </c>
      <c r="F1059" s="149" t="s">
        <v>1408</v>
      </c>
      <c r="H1059" s="5" t="s">
        <v>1409</v>
      </c>
      <c r="J1059" s="5">
        <v>23.4</v>
      </c>
    </row>
    <row r="1060" spans="3:10" hidden="1" x14ac:dyDescent="0.25">
      <c r="C1060" s="149">
        <v>20</v>
      </c>
      <c r="D1060" s="150" t="str">
        <f>IF(C1060&lt;&gt;"",TEXT(C1060,"00")&amp;"/01/"&amp;'Configurações Básicas'!$E$5,"")</f>
        <v>20/01/2017</v>
      </c>
      <c r="E1060" s="5">
        <v>1</v>
      </c>
      <c r="F1060" s="149" t="s">
        <v>1408</v>
      </c>
      <c r="H1060" s="5" t="s">
        <v>1409</v>
      </c>
      <c r="J1060" s="5">
        <v>23.4</v>
      </c>
    </row>
    <row r="1061" spans="3:10" hidden="1" x14ac:dyDescent="0.25">
      <c r="C1061" s="149">
        <v>20</v>
      </c>
      <c r="D1061" s="150" t="str">
        <f>IF(C1061&lt;&gt;"",TEXT(C1061,"00")&amp;"/01/"&amp;'Configurações Básicas'!$E$5,"")</f>
        <v>20/01/2017</v>
      </c>
      <c r="E1061" s="5">
        <v>1</v>
      </c>
      <c r="F1061" s="149" t="s">
        <v>1408</v>
      </c>
      <c r="H1061" s="5" t="s">
        <v>1409</v>
      </c>
      <c r="J1061" s="5">
        <v>23.4</v>
      </c>
    </row>
    <row r="1062" spans="3:10" hidden="1" x14ac:dyDescent="0.25">
      <c r="C1062" s="149">
        <v>20</v>
      </c>
      <c r="D1062" s="150" t="str">
        <f>IF(C1062&lt;&gt;"",TEXT(C1062,"00")&amp;"/01/"&amp;'Configurações Básicas'!$E$5,"")</f>
        <v>20/01/2017</v>
      </c>
      <c r="E1062" s="5">
        <v>1</v>
      </c>
      <c r="F1062" s="149" t="s">
        <v>1408</v>
      </c>
      <c r="H1062" s="5" t="s">
        <v>1409</v>
      </c>
      <c r="J1062" s="5">
        <v>23.4</v>
      </c>
    </row>
    <row r="1063" spans="3:10" hidden="1" x14ac:dyDescent="0.25">
      <c r="C1063" s="149">
        <v>20</v>
      </c>
      <c r="D1063" s="150" t="str">
        <f>IF(C1063&lt;&gt;"",TEXT(C1063,"00")&amp;"/01/"&amp;'Configurações Básicas'!$E$5,"")</f>
        <v>20/01/2017</v>
      </c>
      <c r="E1063" s="5">
        <v>1</v>
      </c>
      <c r="F1063" s="149" t="s">
        <v>1408</v>
      </c>
      <c r="H1063" s="5" t="s">
        <v>1409</v>
      </c>
      <c r="J1063" s="5">
        <v>23.4</v>
      </c>
    </row>
    <row r="1064" spans="3:10" hidden="1" x14ac:dyDescent="0.25">
      <c r="C1064" s="149">
        <v>20</v>
      </c>
      <c r="D1064" s="150" t="str">
        <f>IF(C1064&lt;&gt;"",TEXT(C1064,"00")&amp;"/01/"&amp;'Configurações Básicas'!$E$5,"")</f>
        <v>20/01/2017</v>
      </c>
      <c r="E1064" s="5">
        <v>1</v>
      </c>
      <c r="F1064" s="149" t="s">
        <v>1408</v>
      </c>
      <c r="H1064" s="5" t="s">
        <v>1409</v>
      </c>
      <c r="J1064" s="5">
        <v>23.4</v>
      </c>
    </row>
    <row r="1065" spans="3:10" hidden="1" x14ac:dyDescent="0.25">
      <c r="C1065" s="149">
        <v>20</v>
      </c>
      <c r="D1065" s="150" t="str">
        <f>IF(C1065&lt;&gt;"",TEXT(C1065,"00")&amp;"/01/"&amp;'Configurações Básicas'!$E$5,"")</f>
        <v>20/01/2017</v>
      </c>
      <c r="E1065" s="5">
        <v>1</v>
      </c>
      <c r="F1065" s="149" t="s">
        <v>1408</v>
      </c>
      <c r="H1065" s="5" t="s">
        <v>1409</v>
      </c>
      <c r="J1065" s="5">
        <v>23.4</v>
      </c>
    </row>
    <row r="1066" spans="3:10" hidden="1" x14ac:dyDescent="0.25">
      <c r="C1066" s="149">
        <v>20</v>
      </c>
      <c r="D1066" s="150" t="str">
        <f>IF(C1066&lt;&gt;"",TEXT(C1066,"00")&amp;"/01/"&amp;'Configurações Básicas'!$E$5,"")</f>
        <v>20/01/2017</v>
      </c>
      <c r="E1066" s="5">
        <v>1</v>
      </c>
      <c r="F1066" s="149" t="s">
        <v>1408</v>
      </c>
      <c r="H1066" s="5" t="s">
        <v>1409</v>
      </c>
      <c r="J1066" s="5">
        <v>23.4</v>
      </c>
    </row>
    <row r="1067" spans="3:10" hidden="1" x14ac:dyDescent="0.25">
      <c r="C1067" s="149">
        <v>20</v>
      </c>
      <c r="D1067" s="150" t="str">
        <f>IF(C1067&lt;&gt;"",TEXT(C1067,"00")&amp;"/01/"&amp;'Configurações Básicas'!$E$5,"")</f>
        <v>20/01/2017</v>
      </c>
      <c r="E1067" s="5">
        <v>1</v>
      </c>
      <c r="F1067" s="149" t="s">
        <v>1408</v>
      </c>
      <c r="H1067" s="5" t="s">
        <v>1409</v>
      </c>
      <c r="J1067" s="5">
        <v>23.4</v>
      </c>
    </row>
    <row r="1068" spans="3:10" hidden="1" x14ac:dyDescent="0.25">
      <c r="C1068" s="149">
        <v>20</v>
      </c>
      <c r="D1068" s="150" t="str">
        <f>IF(C1068&lt;&gt;"",TEXT(C1068,"00")&amp;"/01/"&amp;'Configurações Básicas'!$E$5,"")</f>
        <v>20/01/2017</v>
      </c>
      <c r="E1068" s="5">
        <v>1</v>
      </c>
      <c r="F1068" s="149" t="s">
        <v>1408</v>
      </c>
      <c r="H1068" s="5" t="s">
        <v>1409</v>
      </c>
      <c r="J1068" s="5">
        <v>23.4</v>
      </c>
    </row>
    <row r="1069" spans="3:10" hidden="1" x14ac:dyDescent="0.25">
      <c r="C1069" s="149">
        <v>20</v>
      </c>
      <c r="D1069" s="150" t="str">
        <f>IF(C1069&lt;&gt;"",TEXT(C1069,"00")&amp;"/01/"&amp;'Configurações Básicas'!$E$5,"")</f>
        <v>20/01/2017</v>
      </c>
      <c r="E1069" s="5">
        <v>1</v>
      </c>
      <c r="F1069" s="149" t="s">
        <v>1408</v>
      </c>
      <c r="H1069" s="5" t="s">
        <v>1409</v>
      </c>
      <c r="J1069" s="5">
        <v>23.4</v>
      </c>
    </row>
    <row r="1070" spans="3:10" hidden="1" x14ac:dyDescent="0.25">
      <c r="C1070" s="149">
        <v>20</v>
      </c>
      <c r="D1070" s="150" t="str">
        <f>IF(C1070&lt;&gt;"",TEXT(C1070,"00")&amp;"/01/"&amp;'Configurações Básicas'!$E$5,"")</f>
        <v>20/01/2017</v>
      </c>
      <c r="E1070" s="5">
        <v>1</v>
      </c>
      <c r="F1070" s="149" t="s">
        <v>1408</v>
      </c>
      <c r="H1070" s="5" t="s">
        <v>1409</v>
      </c>
      <c r="J1070" s="5">
        <v>23.4</v>
      </c>
    </row>
    <row r="1071" spans="3:10" hidden="1" x14ac:dyDescent="0.25">
      <c r="C1071" s="149">
        <v>20</v>
      </c>
      <c r="D1071" s="150" t="str">
        <f>IF(C1071&lt;&gt;"",TEXT(C1071,"00")&amp;"/01/"&amp;'Configurações Básicas'!$E$5,"")</f>
        <v>20/01/2017</v>
      </c>
      <c r="E1071" s="5">
        <v>1</v>
      </c>
      <c r="F1071" s="149" t="s">
        <v>1408</v>
      </c>
      <c r="H1071" s="5" t="s">
        <v>1409</v>
      </c>
      <c r="J1071" s="5">
        <v>23.4</v>
      </c>
    </row>
    <row r="1072" spans="3:10" hidden="1" x14ac:dyDescent="0.25">
      <c r="C1072" s="149">
        <v>20</v>
      </c>
      <c r="D1072" s="150" t="str">
        <f>IF(C1072&lt;&gt;"",TEXT(C1072,"00")&amp;"/01/"&amp;'Configurações Básicas'!$E$5,"")</f>
        <v>20/01/2017</v>
      </c>
      <c r="E1072" s="5">
        <v>1</v>
      </c>
      <c r="F1072" s="149" t="s">
        <v>1408</v>
      </c>
      <c r="H1072" s="5" t="s">
        <v>1409</v>
      </c>
      <c r="J1072" s="5">
        <v>23.4</v>
      </c>
    </row>
    <row r="1073" spans="3:10" hidden="1" x14ac:dyDescent="0.25">
      <c r="C1073" s="149">
        <v>20</v>
      </c>
      <c r="D1073" s="150" t="str">
        <f>IF(C1073&lt;&gt;"",TEXT(C1073,"00")&amp;"/01/"&amp;'Configurações Básicas'!$E$5,"")</f>
        <v>20/01/2017</v>
      </c>
      <c r="E1073" s="5">
        <v>1</v>
      </c>
      <c r="F1073" s="149" t="s">
        <v>1408</v>
      </c>
      <c r="H1073" s="5" t="s">
        <v>1409</v>
      </c>
      <c r="J1073" s="5">
        <v>23.4</v>
      </c>
    </row>
    <row r="1074" spans="3:10" hidden="1" x14ac:dyDescent="0.25">
      <c r="C1074" s="149">
        <v>20</v>
      </c>
      <c r="D1074" s="150" t="str">
        <f>IF(C1074&lt;&gt;"",TEXT(C1074,"00")&amp;"/01/"&amp;'Configurações Básicas'!$E$5,"")</f>
        <v>20/01/2017</v>
      </c>
      <c r="E1074" s="5">
        <v>1</v>
      </c>
      <c r="F1074" s="149" t="s">
        <v>1408</v>
      </c>
      <c r="H1074" s="5" t="s">
        <v>1409</v>
      </c>
      <c r="J1074" s="5">
        <v>23.4</v>
      </c>
    </row>
    <row r="1075" spans="3:10" hidden="1" x14ac:dyDescent="0.25">
      <c r="C1075" s="149">
        <v>20</v>
      </c>
      <c r="D1075" s="150" t="str">
        <f>IF(C1075&lt;&gt;"",TEXT(C1075,"00")&amp;"/01/"&amp;'Configurações Básicas'!$E$5,"")</f>
        <v>20/01/2017</v>
      </c>
      <c r="E1075" s="5">
        <v>1</v>
      </c>
      <c r="F1075" s="149" t="s">
        <v>1408</v>
      </c>
      <c r="H1075" s="5" t="s">
        <v>1409</v>
      </c>
      <c r="J1075" s="5">
        <v>23.4</v>
      </c>
    </row>
    <row r="1076" spans="3:10" hidden="1" x14ac:dyDescent="0.25">
      <c r="C1076" s="149">
        <v>20</v>
      </c>
      <c r="D1076" s="150" t="str">
        <f>IF(C1076&lt;&gt;"",TEXT(C1076,"00")&amp;"/01/"&amp;'Configurações Básicas'!$E$5,"")</f>
        <v>20/01/2017</v>
      </c>
      <c r="E1076" s="5">
        <v>1</v>
      </c>
      <c r="F1076" s="149" t="s">
        <v>1408</v>
      </c>
      <c r="H1076" s="5" t="s">
        <v>1409</v>
      </c>
      <c r="J1076" s="5">
        <v>23.4</v>
      </c>
    </row>
    <row r="1077" spans="3:10" hidden="1" x14ac:dyDescent="0.25">
      <c r="C1077" s="149">
        <v>20</v>
      </c>
      <c r="D1077" s="150" t="str">
        <f>IF(C1077&lt;&gt;"",TEXT(C1077,"00")&amp;"/01/"&amp;'Configurações Básicas'!$E$5,"")</f>
        <v>20/01/2017</v>
      </c>
      <c r="E1077" s="5">
        <v>1</v>
      </c>
      <c r="F1077" s="149" t="s">
        <v>1408</v>
      </c>
      <c r="H1077" s="5" t="s">
        <v>1409</v>
      </c>
      <c r="J1077" s="5">
        <v>23.4</v>
      </c>
    </row>
    <row r="1078" spans="3:10" hidden="1" x14ac:dyDescent="0.25">
      <c r="C1078" s="149">
        <v>20</v>
      </c>
      <c r="D1078" s="150" t="str">
        <f>IF(C1078&lt;&gt;"",TEXT(C1078,"00")&amp;"/01/"&amp;'Configurações Básicas'!$E$5,"")</f>
        <v>20/01/2017</v>
      </c>
      <c r="E1078" s="5">
        <v>1</v>
      </c>
      <c r="F1078" s="149" t="s">
        <v>1408</v>
      </c>
      <c r="H1078" s="5" t="s">
        <v>1409</v>
      </c>
      <c r="J1078" s="5">
        <v>23.4</v>
      </c>
    </row>
    <row r="1079" spans="3:10" hidden="1" x14ac:dyDescent="0.25">
      <c r="C1079" s="149">
        <v>20</v>
      </c>
      <c r="D1079" s="150" t="str">
        <f>IF(C1079&lt;&gt;"",TEXT(C1079,"00")&amp;"/01/"&amp;'Configurações Básicas'!$E$5,"")</f>
        <v>20/01/2017</v>
      </c>
      <c r="E1079" s="5">
        <v>1</v>
      </c>
      <c r="F1079" s="149" t="s">
        <v>1408</v>
      </c>
      <c r="H1079" s="5" t="s">
        <v>1409</v>
      </c>
      <c r="J1079" s="5">
        <v>23.4</v>
      </c>
    </row>
    <row r="1080" spans="3:10" hidden="1" x14ac:dyDescent="0.25">
      <c r="C1080" s="149">
        <v>20</v>
      </c>
      <c r="D1080" s="150" t="str">
        <f>IF(C1080&lt;&gt;"",TEXT(C1080,"00")&amp;"/01/"&amp;'Configurações Básicas'!$E$5,"")</f>
        <v>20/01/2017</v>
      </c>
      <c r="E1080" s="5">
        <v>1</v>
      </c>
      <c r="F1080" s="149" t="s">
        <v>1408</v>
      </c>
      <c r="H1080" s="5" t="s">
        <v>1409</v>
      </c>
      <c r="J1080" s="5">
        <v>23.4</v>
      </c>
    </row>
    <row r="1081" spans="3:10" hidden="1" x14ac:dyDescent="0.25">
      <c r="C1081" s="149">
        <v>20</v>
      </c>
      <c r="D1081" s="150" t="str">
        <f>IF(C1081&lt;&gt;"",TEXT(C1081,"00")&amp;"/01/"&amp;'Configurações Básicas'!$E$5,"")</f>
        <v>20/01/2017</v>
      </c>
      <c r="E1081" s="5">
        <v>1</v>
      </c>
      <c r="F1081" s="149" t="s">
        <v>1408</v>
      </c>
      <c r="H1081" s="5" t="s">
        <v>1409</v>
      </c>
      <c r="J1081" s="5">
        <v>23.4</v>
      </c>
    </row>
    <row r="1082" spans="3:10" hidden="1" x14ac:dyDescent="0.25">
      <c r="C1082" s="149">
        <v>20</v>
      </c>
      <c r="D1082" s="150" t="str">
        <f>IF(C1082&lt;&gt;"",TEXT(C1082,"00")&amp;"/01/"&amp;'Configurações Básicas'!$E$5,"")</f>
        <v>20/01/2017</v>
      </c>
      <c r="E1082" s="5">
        <v>1</v>
      </c>
      <c r="F1082" s="149" t="s">
        <v>1408</v>
      </c>
      <c r="H1082" s="5" t="s">
        <v>1409</v>
      </c>
      <c r="J1082" s="5">
        <v>23.4</v>
      </c>
    </row>
    <row r="1083" spans="3:10" hidden="1" x14ac:dyDescent="0.25">
      <c r="C1083" s="149">
        <v>20</v>
      </c>
      <c r="D1083" s="150" t="str">
        <f>IF(C1083&lt;&gt;"",TEXT(C1083,"00")&amp;"/01/"&amp;'Configurações Básicas'!$E$5,"")</f>
        <v>20/01/2017</v>
      </c>
      <c r="E1083" s="5">
        <v>1</v>
      </c>
      <c r="F1083" s="149" t="s">
        <v>1408</v>
      </c>
      <c r="H1083" s="5" t="s">
        <v>1409</v>
      </c>
      <c r="J1083" s="5">
        <v>23.4</v>
      </c>
    </row>
    <row r="1084" spans="3:10" hidden="1" x14ac:dyDescent="0.25">
      <c r="C1084" s="149">
        <v>20</v>
      </c>
      <c r="D1084" s="150" t="str">
        <f>IF(C1084&lt;&gt;"",TEXT(C1084,"00")&amp;"/01/"&amp;'Configurações Básicas'!$E$5,"")</f>
        <v>20/01/2017</v>
      </c>
      <c r="E1084" s="5">
        <v>1</v>
      </c>
      <c r="F1084" s="149" t="s">
        <v>1408</v>
      </c>
      <c r="H1084" s="5" t="s">
        <v>1409</v>
      </c>
      <c r="J1084" s="5">
        <v>23.4</v>
      </c>
    </row>
    <row r="1085" spans="3:10" hidden="1" x14ac:dyDescent="0.25">
      <c r="C1085" s="149">
        <v>20</v>
      </c>
      <c r="D1085" s="150" t="str">
        <f>IF(C1085&lt;&gt;"",TEXT(C1085,"00")&amp;"/01/"&amp;'Configurações Básicas'!$E$5,"")</f>
        <v>20/01/2017</v>
      </c>
      <c r="E1085" s="5">
        <v>1</v>
      </c>
      <c r="F1085" s="149" t="s">
        <v>1408</v>
      </c>
      <c r="H1085" s="5" t="s">
        <v>1409</v>
      </c>
      <c r="J1085" s="5">
        <v>23.4</v>
      </c>
    </row>
    <row r="1086" spans="3:10" hidden="1" x14ac:dyDescent="0.25">
      <c r="C1086" s="149">
        <v>20</v>
      </c>
      <c r="D1086" s="150" t="str">
        <f>IF(C1086&lt;&gt;"",TEXT(C1086,"00")&amp;"/01/"&amp;'Configurações Básicas'!$E$5,"")</f>
        <v>20/01/2017</v>
      </c>
      <c r="E1086" s="5">
        <v>1</v>
      </c>
      <c r="F1086" s="149" t="s">
        <v>1408</v>
      </c>
      <c r="H1086" s="5" t="s">
        <v>1409</v>
      </c>
      <c r="J1086" s="5">
        <v>23.4</v>
      </c>
    </row>
    <row r="1087" spans="3:10" hidden="1" x14ac:dyDescent="0.25">
      <c r="C1087" s="149">
        <v>20</v>
      </c>
      <c r="D1087" s="150" t="str">
        <f>IF(C1087&lt;&gt;"",TEXT(C1087,"00")&amp;"/01/"&amp;'Configurações Básicas'!$E$5,"")</f>
        <v>20/01/2017</v>
      </c>
      <c r="E1087" s="5">
        <v>1</v>
      </c>
      <c r="F1087" s="149" t="s">
        <v>1408</v>
      </c>
      <c r="H1087" s="5" t="s">
        <v>1409</v>
      </c>
      <c r="J1087" s="5">
        <v>23.4</v>
      </c>
    </row>
    <row r="1088" spans="3:10" hidden="1" x14ac:dyDescent="0.25">
      <c r="C1088" s="149">
        <v>20</v>
      </c>
      <c r="D1088" s="150" t="str">
        <f>IF(C1088&lt;&gt;"",TEXT(C1088,"00")&amp;"/01/"&amp;'Configurações Básicas'!$E$5,"")</f>
        <v>20/01/2017</v>
      </c>
      <c r="E1088" s="5">
        <v>1</v>
      </c>
      <c r="F1088" s="149" t="s">
        <v>1408</v>
      </c>
      <c r="H1088" s="5" t="s">
        <v>1409</v>
      </c>
      <c r="J1088" s="5">
        <v>23.4</v>
      </c>
    </row>
    <row r="1089" spans="3:10" hidden="1" x14ac:dyDescent="0.25">
      <c r="C1089" s="149">
        <v>20</v>
      </c>
      <c r="D1089" s="150" t="str">
        <f>IF(C1089&lt;&gt;"",TEXT(C1089,"00")&amp;"/01/"&amp;'Configurações Básicas'!$E$5,"")</f>
        <v>20/01/2017</v>
      </c>
      <c r="E1089" s="5">
        <v>1</v>
      </c>
      <c r="F1089" s="149" t="s">
        <v>1408</v>
      </c>
      <c r="H1089" s="5" t="s">
        <v>1409</v>
      </c>
      <c r="J1089" s="5">
        <v>23.4</v>
      </c>
    </row>
    <row r="1090" spans="3:10" hidden="1" x14ac:dyDescent="0.25">
      <c r="C1090" s="149">
        <v>20</v>
      </c>
      <c r="D1090" s="150" t="str">
        <f>IF(C1090&lt;&gt;"",TEXT(C1090,"00")&amp;"/01/"&amp;'Configurações Básicas'!$E$5,"")</f>
        <v>20/01/2017</v>
      </c>
      <c r="E1090" s="5">
        <v>1</v>
      </c>
      <c r="F1090" s="149" t="s">
        <v>1408</v>
      </c>
      <c r="H1090" s="5" t="s">
        <v>1409</v>
      </c>
      <c r="J1090" s="5">
        <v>23.4</v>
      </c>
    </row>
    <row r="1091" spans="3:10" hidden="1" x14ac:dyDescent="0.25">
      <c r="C1091" s="149">
        <v>20</v>
      </c>
      <c r="D1091" s="150" t="str">
        <f>IF(C1091&lt;&gt;"",TEXT(C1091,"00")&amp;"/01/"&amp;'Configurações Básicas'!$E$5,"")</f>
        <v>20/01/2017</v>
      </c>
      <c r="E1091" s="5">
        <v>1</v>
      </c>
      <c r="F1091" s="149" t="s">
        <v>1408</v>
      </c>
      <c r="H1091" s="5" t="s">
        <v>1409</v>
      </c>
      <c r="J1091" s="5">
        <v>23.4</v>
      </c>
    </row>
    <row r="1092" spans="3:10" hidden="1" x14ac:dyDescent="0.25">
      <c r="C1092" s="149">
        <v>20</v>
      </c>
      <c r="D1092" s="150" t="str">
        <f>IF(C1092&lt;&gt;"",TEXT(C1092,"00")&amp;"/01/"&amp;'Configurações Básicas'!$E$5,"")</f>
        <v>20/01/2017</v>
      </c>
      <c r="E1092" s="5">
        <v>1</v>
      </c>
      <c r="F1092" s="149" t="s">
        <v>1408</v>
      </c>
      <c r="H1092" s="5" t="s">
        <v>1409</v>
      </c>
      <c r="J1092" s="5">
        <v>23.4</v>
      </c>
    </row>
    <row r="1093" spans="3:10" hidden="1" x14ac:dyDescent="0.25">
      <c r="C1093" s="149">
        <v>20</v>
      </c>
      <c r="D1093" s="150" t="str">
        <f>IF(C1093&lt;&gt;"",TEXT(C1093,"00")&amp;"/01/"&amp;'Configurações Básicas'!$E$5,"")</f>
        <v>20/01/2017</v>
      </c>
      <c r="E1093" s="5">
        <v>1</v>
      </c>
      <c r="F1093" s="149" t="s">
        <v>1408</v>
      </c>
      <c r="H1093" s="5" t="s">
        <v>1409</v>
      </c>
      <c r="J1093" s="5">
        <v>23.4</v>
      </c>
    </row>
    <row r="1094" spans="3:10" hidden="1" x14ac:dyDescent="0.25">
      <c r="C1094" s="149">
        <v>20</v>
      </c>
      <c r="D1094" s="150" t="str">
        <f>IF(C1094&lt;&gt;"",TEXT(C1094,"00")&amp;"/01/"&amp;'Configurações Básicas'!$E$5,"")</f>
        <v>20/01/2017</v>
      </c>
      <c r="E1094" s="5">
        <v>1</v>
      </c>
      <c r="F1094" s="149" t="s">
        <v>1408</v>
      </c>
      <c r="H1094" s="5" t="s">
        <v>1409</v>
      </c>
      <c r="J1094" s="5">
        <v>23.4</v>
      </c>
    </row>
    <row r="1095" spans="3:10" hidden="1" x14ac:dyDescent="0.25">
      <c r="C1095" s="149">
        <v>20</v>
      </c>
      <c r="D1095" s="150" t="str">
        <f>IF(C1095&lt;&gt;"",TEXT(C1095,"00")&amp;"/01/"&amp;'Configurações Básicas'!$E$5,"")</f>
        <v>20/01/2017</v>
      </c>
      <c r="E1095" s="5">
        <v>1</v>
      </c>
      <c r="F1095" s="149" t="s">
        <v>1408</v>
      </c>
      <c r="H1095" s="5" t="s">
        <v>1409</v>
      </c>
      <c r="J1095" s="5">
        <v>23.4</v>
      </c>
    </row>
    <row r="1096" spans="3:10" hidden="1" x14ac:dyDescent="0.25">
      <c r="C1096" s="149">
        <v>20</v>
      </c>
      <c r="D1096" s="150" t="str">
        <f>IF(C1096&lt;&gt;"",TEXT(C1096,"00")&amp;"/01/"&amp;'Configurações Básicas'!$E$5,"")</f>
        <v>20/01/2017</v>
      </c>
      <c r="E1096" s="5">
        <v>1</v>
      </c>
      <c r="F1096" s="149" t="s">
        <v>1408</v>
      </c>
      <c r="H1096" s="5" t="s">
        <v>1409</v>
      </c>
      <c r="J1096" s="5">
        <v>23.4</v>
      </c>
    </row>
    <row r="1097" spans="3:10" hidden="1" x14ac:dyDescent="0.25">
      <c r="C1097" s="149">
        <v>20</v>
      </c>
      <c r="D1097" s="150" t="str">
        <f>IF(C1097&lt;&gt;"",TEXT(C1097,"00")&amp;"/01/"&amp;'Configurações Básicas'!$E$5,"")</f>
        <v>20/01/2017</v>
      </c>
      <c r="E1097" s="5">
        <v>1</v>
      </c>
      <c r="F1097" s="149" t="s">
        <v>1408</v>
      </c>
      <c r="H1097" s="5" t="s">
        <v>1409</v>
      </c>
      <c r="J1097" s="5">
        <v>23.4</v>
      </c>
    </row>
    <row r="1098" spans="3:10" hidden="1" x14ac:dyDescent="0.25">
      <c r="C1098" s="149">
        <v>20</v>
      </c>
      <c r="D1098" s="150" t="str">
        <f>IF(C1098&lt;&gt;"",TEXT(C1098,"00")&amp;"/01/"&amp;'Configurações Básicas'!$E$5,"")</f>
        <v>20/01/2017</v>
      </c>
      <c r="E1098" s="5">
        <v>1</v>
      </c>
      <c r="F1098" s="149" t="s">
        <v>1408</v>
      </c>
      <c r="H1098" s="5" t="s">
        <v>1409</v>
      </c>
      <c r="J1098" s="5">
        <v>23.4</v>
      </c>
    </row>
    <row r="1099" spans="3:10" hidden="1" x14ac:dyDescent="0.25">
      <c r="C1099" s="149">
        <v>20</v>
      </c>
      <c r="D1099" s="150" t="str">
        <f>IF(C1099&lt;&gt;"",TEXT(C1099,"00")&amp;"/01/"&amp;'Configurações Básicas'!$E$5,"")</f>
        <v>20/01/2017</v>
      </c>
      <c r="E1099" s="5">
        <v>1</v>
      </c>
      <c r="F1099" s="149" t="s">
        <v>1408</v>
      </c>
      <c r="H1099" s="5" t="s">
        <v>1409</v>
      </c>
      <c r="J1099" s="5">
        <v>23.4</v>
      </c>
    </row>
    <row r="1100" spans="3:10" hidden="1" x14ac:dyDescent="0.25">
      <c r="C1100" s="149">
        <v>20</v>
      </c>
      <c r="D1100" s="150" t="str">
        <f>IF(C1100&lt;&gt;"",TEXT(C1100,"00")&amp;"/01/"&amp;'Configurações Básicas'!$E$5,"")</f>
        <v>20/01/2017</v>
      </c>
      <c r="E1100" s="5">
        <v>1</v>
      </c>
      <c r="F1100" s="149" t="s">
        <v>1408</v>
      </c>
      <c r="H1100" s="5" t="s">
        <v>1409</v>
      </c>
      <c r="J1100" s="5">
        <v>23.4</v>
      </c>
    </row>
    <row r="1101" spans="3:10" hidden="1" x14ac:dyDescent="0.25">
      <c r="C1101" s="149">
        <v>20</v>
      </c>
      <c r="D1101" s="150" t="str">
        <f>IF(C1101&lt;&gt;"",TEXT(C1101,"00")&amp;"/01/"&amp;'Configurações Básicas'!$E$5,"")</f>
        <v>20/01/2017</v>
      </c>
      <c r="E1101" s="5">
        <v>1</v>
      </c>
      <c r="F1101" s="149" t="s">
        <v>1408</v>
      </c>
      <c r="H1101" s="5" t="s">
        <v>1409</v>
      </c>
      <c r="J1101" s="5">
        <v>23.4</v>
      </c>
    </row>
    <row r="1102" spans="3:10" hidden="1" x14ac:dyDescent="0.25">
      <c r="C1102" s="149">
        <v>20</v>
      </c>
      <c r="D1102" s="150" t="str">
        <f>IF(C1102&lt;&gt;"",TEXT(C1102,"00")&amp;"/01/"&amp;'Configurações Básicas'!$E$5,"")</f>
        <v>20/01/2017</v>
      </c>
      <c r="E1102" s="5">
        <v>1</v>
      </c>
      <c r="F1102" s="149" t="s">
        <v>1408</v>
      </c>
      <c r="H1102" s="5" t="s">
        <v>1409</v>
      </c>
      <c r="J1102" s="5">
        <v>23.4</v>
      </c>
    </row>
    <row r="1103" spans="3:10" hidden="1" x14ac:dyDescent="0.25">
      <c r="C1103" s="149">
        <v>20</v>
      </c>
      <c r="D1103" s="150" t="str">
        <f>IF(C1103&lt;&gt;"",TEXT(C1103,"00")&amp;"/01/"&amp;'Configurações Básicas'!$E$5,"")</f>
        <v>20/01/2017</v>
      </c>
      <c r="E1103" s="5">
        <v>1</v>
      </c>
      <c r="F1103" s="149" t="s">
        <v>1408</v>
      </c>
      <c r="H1103" s="5" t="s">
        <v>1409</v>
      </c>
      <c r="J1103" s="5">
        <v>23.4</v>
      </c>
    </row>
    <row r="1104" spans="3:10" hidden="1" x14ac:dyDescent="0.25">
      <c r="C1104" s="149">
        <v>20</v>
      </c>
      <c r="D1104" s="150" t="str">
        <f>IF(C1104&lt;&gt;"",TEXT(C1104,"00")&amp;"/01/"&amp;'Configurações Básicas'!$E$5,"")</f>
        <v>20/01/2017</v>
      </c>
      <c r="E1104" s="5">
        <v>1</v>
      </c>
      <c r="F1104" s="149" t="s">
        <v>1408</v>
      </c>
      <c r="H1104" s="5" t="s">
        <v>1409</v>
      </c>
      <c r="J1104" s="5">
        <v>23.4</v>
      </c>
    </row>
    <row r="1105" spans="3:10" hidden="1" x14ac:dyDescent="0.25">
      <c r="C1105" s="149">
        <v>20</v>
      </c>
      <c r="D1105" s="150" t="str">
        <f>IF(C1105&lt;&gt;"",TEXT(C1105,"00")&amp;"/01/"&amp;'Configurações Básicas'!$E$5,"")</f>
        <v>20/01/2017</v>
      </c>
      <c r="E1105" s="5">
        <v>1</v>
      </c>
      <c r="F1105" s="149" t="s">
        <v>1408</v>
      </c>
      <c r="H1105" s="5" t="s">
        <v>1409</v>
      </c>
      <c r="J1105" s="5">
        <v>23.4</v>
      </c>
    </row>
    <row r="1106" spans="3:10" hidden="1" x14ac:dyDescent="0.25">
      <c r="C1106" s="149">
        <v>20</v>
      </c>
      <c r="D1106" s="150" t="str">
        <f>IF(C1106&lt;&gt;"",TEXT(C1106,"00")&amp;"/01/"&amp;'Configurações Básicas'!$E$5,"")</f>
        <v>20/01/2017</v>
      </c>
      <c r="E1106" s="5">
        <v>1</v>
      </c>
      <c r="F1106" s="149" t="s">
        <v>1408</v>
      </c>
      <c r="H1106" s="5" t="s">
        <v>1409</v>
      </c>
      <c r="J1106" s="5">
        <v>23.4</v>
      </c>
    </row>
    <row r="1107" spans="3:10" hidden="1" x14ac:dyDescent="0.25">
      <c r="C1107" s="149">
        <v>20</v>
      </c>
      <c r="D1107" s="150" t="str">
        <f>IF(C1107&lt;&gt;"",TEXT(C1107,"00")&amp;"/01/"&amp;'Configurações Básicas'!$E$5,"")</f>
        <v>20/01/2017</v>
      </c>
      <c r="E1107" s="5">
        <v>1</v>
      </c>
      <c r="F1107" s="149" t="s">
        <v>1408</v>
      </c>
      <c r="H1107" s="5" t="s">
        <v>1409</v>
      </c>
      <c r="J1107" s="5">
        <v>23.4</v>
      </c>
    </row>
    <row r="1108" spans="3:10" hidden="1" x14ac:dyDescent="0.25">
      <c r="C1108" s="149">
        <v>20</v>
      </c>
      <c r="D1108" s="150" t="str">
        <f>IF(C1108&lt;&gt;"",TEXT(C1108,"00")&amp;"/01/"&amp;'Configurações Básicas'!$E$5,"")</f>
        <v>20/01/2017</v>
      </c>
      <c r="E1108" s="5">
        <v>1</v>
      </c>
      <c r="F1108" s="149" t="s">
        <v>1408</v>
      </c>
      <c r="H1108" s="5" t="s">
        <v>1409</v>
      </c>
      <c r="J1108" s="5">
        <v>23.4</v>
      </c>
    </row>
    <row r="1109" spans="3:10" hidden="1" x14ac:dyDescent="0.25">
      <c r="C1109" s="149">
        <v>20</v>
      </c>
      <c r="D1109" s="150" t="str">
        <f>IF(C1109&lt;&gt;"",TEXT(C1109,"00")&amp;"/01/"&amp;'Configurações Básicas'!$E$5,"")</f>
        <v>20/01/2017</v>
      </c>
      <c r="E1109" s="5">
        <v>1</v>
      </c>
      <c r="F1109" s="149" t="s">
        <v>1408</v>
      </c>
      <c r="H1109" s="5" t="s">
        <v>1409</v>
      </c>
      <c r="J1109" s="5">
        <v>23.4</v>
      </c>
    </row>
    <row r="1110" spans="3:10" hidden="1" x14ac:dyDescent="0.25">
      <c r="C1110" s="149">
        <v>20</v>
      </c>
      <c r="D1110" s="150" t="str">
        <f>IF(C1110&lt;&gt;"",TEXT(C1110,"00")&amp;"/01/"&amp;'Configurações Básicas'!$E$5,"")</f>
        <v>20/01/2017</v>
      </c>
      <c r="E1110" s="5">
        <v>1</v>
      </c>
      <c r="F1110" s="149" t="s">
        <v>1408</v>
      </c>
      <c r="H1110" s="5" t="s">
        <v>1409</v>
      </c>
      <c r="J1110" s="5">
        <v>23.4</v>
      </c>
    </row>
    <row r="1111" spans="3:10" hidden="1" x14ac:dyDescent="0.25">
      <c r="C1111" s="149">
        <v>20</v>
      </c>
      <c r="D1111" s="150" t="str">
        <f>IF(C1111&lt;&gt;"",TEXT(C1111,"00")&amp;"/01/"&amp;'Configurações Básicas'!$E$5,"")</f>
        <v>20/01/2017</v>
      </c>
      <c r="E1111" s="5">
        <v>1</v>
      </c>
      <c r="F1111" s="149" t="s">
        <v>1408</v>
      </c>
      <c r="H1111" s="5" t="s">
        <v>1409</v>
      </c>
      <c r="J1111" s="5">
        <v>23.4</v>
      </c>
    </row>
    <row r="1112" spans="3:10" hidden="1" x14ac:dyDescent="0.25">
      <c r="C1112" s="149">
        <v>20</v>
      </c>
      <c r="D1112" s="150" t="str">
        <f>IF(C1112&lt;&gt;"",TEXT(C1112,"00")&amp;"/01/"&amp;'Configurações Básicas'!$E$5,"")</f>
        <v>20/01/2017</v>
      </c>
      <c r="E1112" s="5">
        <v>1</v>
      </c>
      <c r="F1112" s="149" t="s">
        <v>1408</v>
      </c>
      <c r="H1112" s="5" t="s">
        <v>1409</v>
      </c>
      <c r="J1112" s="5">
        <v>23.4</v>
      </c>
    </row>
    <row r="1113" spans="3:10" hidden="1" x14ac:dyDescent="0.25">
      <c r="C1113" s="149">
        <v>20</v>
      </c>
      <c r="D1113" s="150" t="str">
        <f>IF(C1113&lt;&gt;"",TEXT(C1113,"00")&amp;"/01/"&amp;'Configurações Básicas'!$E$5,"")</f>
        <v>20/01/2017</v>
      </c>
      <c r="E1113" s="5">
        <v>1</v>
      </c>
      <c r="F1113" s="149" t="s">
        <v>1408</v>
      </c>
      <c r="H1113" s="5" t="s">
        <v>1409</v>
      </c>
      <c r="J1113" s="5">
        <v>23.4</v>
      </c>
    </row>
    <row r="1114" spans="3:10" hidden="1" x14ac:dyDescent="0.25">
      <c r="C1114" s="149">
        <v>20</v>
      </c>
      <c r="D1114" s="150" t="str">
        <f>IF(C1114&lt;&gt;"",TEXT(C1114,"00")&amp;"/01/"&amp;'Configurações Básicas'!$E$5,"")</f>
        <v>20/01/2017</v>
      </c>
      <c r="E1114" s="5">
        <v>1</v>
      </c>
      <c r="F1114" s="149" t="s">
        <v>1408</v>
      </c>
      <c r="H1114" s="5" t="s">
        <v>1409</v>
      </c>
      <c r="J1114" s="5">
        <v>23.4</v>
      </c>
    </row>
    <row r="1115" spans="3:10" hidden="1" x14ac:dyDescent="0.25">
      <c r="C1115" s="149">
        <v>20</v>
      </c>
      <c r="D1115" s="150" t="str">
        <f>IF(C1115&lt;&gt;"",TEXT(C1115,"00")&amp;"/01/"&amp;'Configurações Básicas'!$E$5,"")</f>
        <v>20/01/2017</v>
      </c>
      <c r="E1115" s="5">
        <v>1</v>
      </c>
      <c r="F1115" s="149" t="s">
        <v>1408</v>
      </c>
      <c r="H1115" s="5" t="s">
        <v>1409</v>
      </c>
      <c r="J1115" s="5">
        <v>23.4</v>
      </c>
    </row>
    <row r="1116" spans="3:10" hidden="1" x14ac:dyDescent="0.25">
      <c r="C1116" s="149">
        <v>20</v>
      </c>
      <c r="D1116" s="150" t="str">
        <f>IF(C1116&lt;&gt;"",TEXT(C1116,"00")&amp;"/01/"&amp;'Configurações Básicas'!$E$5,"")</f>
        <v>20/01/2017</v>
      </c>
      <c r="E1116" s="5">
        <v>1</v>
      </c>
      <c r="F1116" s="149" t="s">
        <v>1408</v>
      </c>
      <c r="H1116" s="5" t="s">
        <v>1409</v>
      </c>
      <c r="J1116" s="5">
        <v>23.4</v>
      </c>
    </row>
    <row r="1117" spans="3:10" hidden="1" x14ac:dyDescent="0.25">
      <c r="C1117" s="149">
        <v>20</v>
      </c>
      <c r="D1117" s="150" t="str">
        <f>IF(C1117&lt;&gt;"",TEXT(C1117,"00")&amp;"/01/"&amp;'Configurações Básicas'!$E$5,"")</f>
        <v>20/01/2017</v>
      </c>
      <c r="E1117" s="5">
        <v>1</v>
      </c>
      <c r="F1117" s="149" t="s">
        <v>1408</v>
      </c>
      <c r="H1117" s="5" t="s">
        <v>1409</v>
      </c>
      <c r="J1117" s="5">
        <v>23.4</v>
      </c>
    </row>
    <row r="1118" spans="3:10" hidden="1" x14ac:dyDescent="0.25">
      <c r="C1118" s="149">
        <v>20</v>
      </c>
      <c r="D1118" s="150" t="str">
        <f>IF(C1118&lt;&gt;"",TEXT(C1118,"00")&amp;"/01/"&amp;'Configurações Básicas'!$E$5,"")</f>
        <v>20/01/2017</v>
      </c>
      <c r="E1118" s="5">
        <v>1</v>
      </c>
      <c r="F1118" s="149" t="s">
        <v>1408</v>
      </c>
      <c r="H1118" s="5" t="s">
        <v>1409</v>
      </c>
      <c r="J1118" s="5">
        <v>23.4</v>
      </c>
    </row>
    <row r="1119" spans="3:10" hidden="1" x14ac:dyDescent="0.25">
      <c r="C1119" s="149">
        <v>20</v>
      </c>
      <c r="D1119" s="150" t="str">
        <f>IF(C1119&lt;&gt;"",TEXT(C1119,"00")&amp;"/01/"&amp;'Configurações Básicas'!$E$5,"")</f>
        <v>20/01/2017</v>
      </c>
      <c r="E1119" s="5">
        <v>1</v>
      </c>
      <c r="F1119" s="149" t="s">
        <v>1408</v>
      </c>
      <c r="H1119" s="5" t="s">
        <v>1409</v>
      </c>
      <c r="J1119" s="5">
        <v>23.4</v>
      </c>
    </row>
    <row r="1120" spans="3:10" hidden="1" x14ac:dyDescent="0.25">
      <c r="C1120" s="149">
        <v>20</v>
      </c>
      <c r="D1120" s="150" t="str">
        <f>IF(C1120&lt;&gt;"",TEXT(C1120,"00")&amp;"/01/"&amp;'Configurações Básicas'!$E$5,"")</f>
        <v>20/01/2017</v>
      </c>
      <c r="E1120" s="5">
        <v>1</v>
      </c>
      <c r="F1120" s="149" t="s">
        <v>1408</v>
      </c>
      <c r="H1120" s="5" t="s">
        <v>1409</v>
      </c>
      <c r="J1120" s="5">
        <v>23.4</v>
      </c>
    </row>
    <row r="1121" spans="3:10" hidden="1" x14ac:dyDescent="0.25">
      <c r="C1121" s="149">
        <v>20</v>
      </c>
      <c r="D1121" s="150" t="str">
        <f>IF(C1121&lt;&gt;"",TEXT(C1121,"00")&amp;"/01/"&amp;'Configurações Básicas'!$E$5,"")</f>
        <v>20/01/2017</v>
      </c>
      <c r="E1121" s="5">
        <v>1</v>
      </c>
      <c r="F1121" s="149" t="s">
        <v>1408</v>
      </c>
      <c r="H1121" s="5" t="s">
        <v>1409</v>
      </c>
      <c r="J1121" s="5">
        <v>23.4</v>
      </c>
    </row>
    <row r="1122" spans="3:10" hidden="1" x14ac:dyDescent="0.25">
      <c r="C1122" s="149">
        <v>20</v>
      </c>
      <c r="D1122" s="150" t="str">
        <f>IF(C1122&lt;&gt;"",TEXT(C1122,"00")&amp;"/01/"&amp;'Configurações Básicas'!$E$5,"")</f>
        <v>20/01/2017</v>
      </c>
      <c r="E1122" s="5">
        <v>1</v>
      </c>
      <c r="F1122" s="149" t="s">
        <v>1408</v>
      </c>
      <c r="H1122" s="5" t="s">
        <v>1409</v>
      </c>
      <c r="J1122" s="5">
        <v>23.4</v>
      </c>
    </row>
    <row r="1123" spans="3:10" hidden="1" x14ac:dyDescent="0.25">
      <c r="C1123" s="149">
        <v>20</v>
      </c>
      <c r="D1123" s="150" t="str">
        <f>IF(C1123&lt;&gt;"",TEXT(C1123,"00")&amp;"/01/"&amp;'Configurações Básicas'!$E$5,"")</f>
        <v>20/01/2017</v>
      </c>
      <c r="E1123" s="5">
        <v>1</v>
      </c>
      <c r="F1123" s="149" t="s">
        <v>1408</v>
      </c>
      <c r="H1123" s="5" t="s">
        <v>1409</v>
      </c>
      <c r="J1123" s="5">
        <v>23.4</v>
      </c>
    </row>
    <row r="1124" spans="3:10" hidden="1" x14ac:dyDescent="0.25">
      <c r="C1124" s="149">
        <v>20</v>
      </c>
      <c r="D1124" s="150" t="str">
        <f>IF(C1124&lt;&gt;"",TEXT(C1124,"00")&amp;"/01/"&amp;'Configurações Básicas'!$E$5,"")</f>
        <v>20/01/2017</v>
      </c>
      <c r="E1124" s="5">
        <v>1</v>
      </c>
      <c r="F1124" s="149" t="s">
        <v>1408</v>
      </c>
      <c r="H1124" s="5" t="s">
        <v>1409</v>
      </c>
      <c r="J1124" s="5">
        <v>23.4</v>
      </c>
    </row>
    <row r="1125" spans="3:10" hidden="1" x14ac:dyDescent="0.25">
      <c r="C1125" s="149">
        <v>20</v>
      </c>
      <c r="D1125" s="150" t="str">
        <f>IF(C1125&lt;&gt;"",TEXT(C1125,"00")&amp;"/01/"&amp;'Configurações Básicas'!$E$5,"")</f>
        <v>20/01/2017</v>
      </c>
      <c r="E1125" s="5">
        <v>1</v>
      </c>
      <c r="F1125" s="149" t="s">
        <v>1408</v>
      </c>
      <c r="H1125" s="5" t="s">
        <v>1409</v>
      </c>
      <c r="J1125" s="5">
        <v>23.4</v>
      </c>
    </row>
    <row r="1126" spans="3:10" hidden="1" x14ac:dyDescent="0.25">
      <c r="C1126" s="149">
        <v>20</v>
      </c>
      <c r="D1126" s="150" t="str">
        <f>IF(C1126&lt;&gt;"",TEXT(C1126,"00")&amp;"/01/"&amp;'Configurações Básicas'!$E$5,"")</f>
        <v>20/01/2017</v>
      </c>
      <c r="E1126" s="5">
        <v>1</v>
      </c>
      <c r="F1126" s="149" t="s">
        <v>1408</v>
      </c>
      <c r="H1126" s="5" t="s">
        <v>1409</v>
      </c>
      <c r="J1126" s="5">
        <v>23.4</v>
      </c>
    </row>
    <row r="1127" spans="3:10" hidden="1" x14ac:dyDescent="0.25">
      <c r="C1127" s="149">
        <v>20</v>
      </c>
      <c r="D1127" s="150" t="str">
        <f>IF(C1127&lt;&gt;"",TEXT(C1127,"00")&amp;"/01/"&amp;'Configurações Básicas'!$E$5,"")</f>
        <v>20/01/2017</v>
      </c>
      <c r="E1127" s="5">
        <v>1</v>
      </c>
      <c r="F1127" s="149" t="s">
        <v>1408</v>
      </c>
      <c r="H1127" s="5" t="s">
        <v>1409</v>
      </c>
      <c r="J1127" s="5">
        <v>23.4</v>
      </c>
    </row>
    <row r="1128" spans="3:10" hidden="1" x14ac:dyDescent="0.25">
      <c r="C1128" s="149">
        <v>20</v>
      </c>
      <c r="D1128" s="150" t="str">
        <f>IF(C1128&lt;&gt;"",TEXT(C1128,"00")&amp;"/01/"&amp;'Configurações Básicas'!$E$5,"")</f>
        <v>20/01/2017</v>
      </c>
      <c r="E1128" s="5">
        <v>1</v>
      </c>
      <c r="F1128" s="149" t="s">
        <v>1408</v>
      </c>
      <c r="H1128" s="5" t="s">
        <v>1409</v>
      </c>
      <c r="J1128" s="5">
        <v>23.4</v>
      </c>
    </row>
    <row r="1129" spans="3:10" hidden="1" x14ac:dyDescent="0.25">
      <c r="C1129" s="149">
        <v>20</v>
      </c>
      <c r="D1129" s="150" t="str">
        <f>IF(C1129&lt;&gt;"",TEXT(C1129,"00")&amp;"/01/"&amp;'Configurações Básicas'!$E$5,"")</f>
        <v>20/01/2017</v>
      </c>
      <c r="E1129" s="5">
        <v>1</v>
      </c>
      <c r="F1129" s="149" t="s">
        <v>1408</v>
      </c>
      <c r="H1129" s="5" t="s">
        <v>1409</v>
      </c>
      <c r="J1129" s="5">
        <v>23.4</v>
      </c>
    </row>
    <row r="1130" spans="3:10" hidden="1" x14ac:dyDescent="0.25">
      <c r="C1130" s="149">
        <v>20</v>
      </c>
      <c r="D1130" s="150" t="str">
        <f>IF(C1130&lt;&gt;"",TEXT(C1130,"00")&amp;"/01/"&amp;'Configurações Básicas'!$E$5,"")</f>
        <v>20/01/2017</v>
      </c>
      <c r="E1130" s="5">
        <v>1</v>
      </c>
      <c r="F1130" s="149" t="s">
        <v>1408</v>
      </c>
      <c r="H1130" s="5" t="s">
        <v>1409</v>
      </c>
      <c r="J1130" s="5">
        <v>23.4</v>
      </c>
    </row>
    <row r="1131" spans="3:10" hidden="1" x14ac:dyDescent="0.25">
      <c r="C1131" s="149">
        <v>20</v>
      </c>
      <c r="D1131" s="150" t="str">
        <f>IF(C1131&lt;&gt;"",TEXT(C1131,"00")&amp;"/01/"&amp;'Configurações Básicas'!$E$5,"")</f>
        <v>20/01/2017</v>
      </c>
      <c r="E1131" s="5">
        <v>1</v>
      </c>
      <c r="F1131" s="149" t="s">
        <v>1408</v>
      </c>
      <c r="H1131" s="5" t="s">
        <v>1409</v>
      </c>
      <c r="J1131" s="5">
        <v>23.4</v>
      </c>
    </row>
    <row r="1132" spans="3:10" hidden="1" x14ac:dyDescent="0.25">
      <c r="C1132" s="149">
        <v>20</v>
      </c>
      <c r="D1132" s="150" t="str">
        <f>IF(C1132&lt;&gt;"",TEXT(C1132,"00")&amp;"/01/"&amp;'Configurações Básicas'!$E$5,"")</f>
        <v>20/01/2017</v>
      </c>
      <c r="E1132" s="5">
        <v>1</v>
      </c>
      <c r="F1132" s="149" t="s">
        <v>1408</v>
      </c>
      <c r="H1132" s="5" t="s">
        <v>1409</v>
      </c>
      <c r="J1132" s="5">
        <v>23.4</v>
      </c>
    </row>
    <row r="1133" spans="3:10" hidden="1" x14ac:dyDescent="0.25">
      <c r="C1133" s="149">
        <v>20</v>
      </c>
      <c r="D1133" s="150" t="str">
        <f>IF(C1133&lt;&gt;"",TEXT(C1133,"00")&amp;"/01/"&amp;'Configurações Básicas'!$E$5,"")</f>
        <v>20/01/2017</v>
      </c>
      <c r="E1133" s="5">
        <v>1</v>
      </c>
      <c r="F1133" s="149" t="s">
        <v>1408</v>
      </c>
      <c r="H1133" s="5" t="s">
        <v>1409</v>
      </c>
      <c r="J1133" s="5">
        <v>23.4</v>
      </c>
    </row>
    <row r="1134" spans="3:10" hidden="1" x14ac:dyDescent="0.25">
      <c r="C1134" s="149">
        <v>20</v>
      </c>
      <c r="D1134" s="150" t="str">
        <f>IF(C1134&lt;&gt;"",TEXT(C1134,"00")&amp;"/01/"&amp;'Configurações Básicas'!$E$5,"")</f>
        <v>20/01/2017</v>
      </c>
      <c r="E1134" s="5">
        <v>1</v>
      </c>
      <c r="F1134" s="149" t="s">
        <v>1408</v>
      </c>
      <c r="H1134" s="5" t="s">
        <v>1409</v>
      </c>
      <c r="J1134" s="5">
        <v>23.4</v>
      </c>
    </row>
    <row r="1135" spans="3:10" hidden="1" x14ac:dyDescent="0.25">
      <c r="C1135" s="149">
        <v>20</v>
      </c>
      <c r="D1135" s="150" t="str">
        <f>IF(C1135&lt;&gt;"",TEXT(C1135,"00")&amp;"/01/"&amp;'Configurações Básicas'!$E$5,"")</f>
        <v>20/01/2017</v>
      </c>
      <c r="E1135" s="5">
        <v>1</v>
      </c>
      <c r="F1135" s="149" t="s">
        <v>1408</v>
      </c>
      <c r="H1135" s="5" t="s">
        <v>1409</v>
      </c>
      <c r="J1135" s="5">
        <v>23.4</v>
      </c>
    </row>
    <row r="1136" spans="3:10" hidden="1" x14ac:dyDescent="0.25">
      <c r="C1136" s="149">
        <v>20</v>
      </c>
      <c r="D1136" s="150" t="str">
        <f>IF(C1136&lt;&gt;"",TEXT(C1136,"00")&amp;"/01/"&amp;'Configurações Básicas'!$E$5,"")</f>
        <v>20/01/2017</v>
      </c>
      <c r="E1136" s="5">
        <v>1</v>
      </c>
      <c r="F1136" s="149" t="s">
        <v>1408</v>
      </c>
      <c r="H1136" s="5" t="s">
        <v>1409</v>
      </c>
      <c r="J1136" s="5">
        <v>23.4</v>
      </c>
    </row>
    <row r="1137" spans="3:10" hidden="1" x14ac:dyDescent="0.25">
      <c r="C1137" s="149">
        <v>20</v>
      </c>
      <c r="D1137" s="150" t="str">
        <f>IF(C1137&lt;&gt;"",TEXT(C1137,"00")&amp;"/01/"&amp;'Configurações Básicas'!$E$5,"")</f>
        <v>20/01/2017</v>
      </c>
      <c r="E1137" s="5">
        <v>1</v>
      </c>
      <c r="F1137" s="149" t="s">
        <v>1408</v>
      </c>
      <c r="H1137" s="5" t="s">
        <v>1409</v>
      </c>
      <c r="J1137" s="5">
        <v>23.4</v>
      </c>
    </row>
    <row r="1138" spans="3:10" hidden="1" x14ac:dyDescent="0.25">
      <c r="C1138" s="149">
        <v>20</v>
      </c>
      <c r="D1138" s="150" t="str">
        <f>IF(C1138&lt;&gt;"",TEXT(C1138,"00")&amp;"/01/"&amp;'Configurações Básicas'!$E$5,"")</f>
        <v>20/01/2017</v>
      </c>
      <c r="E1138" s="5">
        <v>1</v>
      </c>
      <c r="F1138" s="149" t="s">
        <v>1408</v>
      </c>
      <c r="H1138" s="5" t="s">
        <v>1409</v>
      </c>
      <c r="J1138" s="5">
        <v>23.4</v>
      </c>
    </row>
    <row r="1139" spans="3:10" hidden="1" x14ac:dyDescent="0.25">
      <c r="C1139" s="149">
        <v>20</v>
      </c>
      <c r="D1139" s="150" t="str">
        <f>IF(C1139&lt;&gt;"",TEXT(C1139,"00")&amp;"/01/"&amp;'Configurações Básicas'!$E$5,"")</f>
        <v>20/01/2017</v>
      </c>
      <c r="E1139" s="5">
        <v>1</v>
      </c>
      <c r="F1139" s="149" t="s">
        <v>1408</v>
      </c>
      <c r="H1139" s="5" t="s">
        <v>1409</v>
      </c>
      <c r="J1139" s="5">
        <v>23.4</v>
      </c>
    </row>
    <row r="1140" spans="3:10" hidden="1" x14ac:dyDescent="0.25">
      <c r="C1140" s="149">
        <v>20</v>
      </c>
      <c r="D1140" s="150" t="str">
        <f>IF(C1140&lt;&gt;"",TEXT(C1140,"00")&amp;"/01/"&amp;'Configurações Básicas'!$E$5,"")</f>
        <v>20/01/2017</v>
      </c>
      <c r="E1140" s="5">
        <v>1</v>
      </c>
      <c r="F1140" s="149" t="s">
        <v>1408</v>
      </c>
      <c r="H1140" s="5" t="s">
        <v>1409</v>
      </c>
      <c r="J1140" s="5">
        <v>23.4</v>
      </c>
    </row>
    <row r="1141" spans="3:10" hidden="1" x14ac:dyDescent="0.25">
      <c r="C1141" s="149">
        <v>20</v>
      </c>
      <c r="D1141" s="150" t="str">
        <f>IF(C1141&lt;&gt;"",TEXT(C1141,"00")&amp;"/01/"&amp;'Configurações Básicas'!$E$5,"")</f>
        <v>20/01/2017</v>
      </c>
      <c r="E1141" s="5">
        <v>1</v>
      </c>
      <c r="F1141" s="149" t="s">
        <v>1408</v>
      </c>
      <c r="H1141" s="5" t="s">
        <v>1409</v>
      </c>
      <c r="J1141" s="5">
        <v>23.4</v>
      </c>
    </row>
    <row r="1142" spans="3:10" hidden="1" x14ac:dyDescent="0.25">
      <c r="C1142" s="149">
        <v>20</v>
      </c>
      <c r="D1142" s="150" t="str">
        <f>IF(C1142&lt;&gt;"",TEXT(C1142,"00")&amp;"/01/"&amp;'Configurações Básicas'!$E$5,"")</f>
        <v>20/01/2017</v>
      </c>
      <c r="E1142" s="5">
        <v>1</v>
      </c>
      <c r="F1142" s="149" t="s">
        <v>1408</v>
      </c>
      <c r="H1142" s="5" t="s">
        <v>1409</v>
      </c>
      <c r="J1142" s="5">
        <v>23.4</v>
      </c>
    </row>
    <row r="1143" spans="3:10" hidden="1" x14ac:dyDescent="0.25">
      <c r="C1143" s="149">
        <v>20</v>
      </c>
      <c r="D1143" s="150" t="str">
        <f>IF(C1143&lt;&gt;"",TEXT(C1143,"00")&amp;"/01/"&amp;'Configurações Básicas'!$E$5,"")</f>
        <v>20/01/2017</v>
      </c>
      <c r="E1143" s="5">
        <v>1</v>
      </c>
      <c r="F1143" s="149" t="s">
        <v>1408</v>
      </c>
      <c r="H1143" s="5" t="s">
        <v>1409</v>
      </c>
      <c r="J1143" s="5">
        <v>23.4</v>
      </c>
    </row>
    <row r="1144" spans="3:10" hidden="1" x14ac:dyDescent="0.25">
      <c r="C1144" s="149">
        <v>20</v>
      </c>
      <c r="D1144" s="150" t="str">
        <f>IF(C1144&lt;&gt;"",TEXT(C1144,"00")&amp;"/01/"&amp;'Configurações Básicas'!$E$5,"")</f>
        <v>20/01/2017</v>
      </c>
      <c r="E1144" s="5">
        <v>1</v>
      </c>
      <c r="F1144" s="149" t="s">
        <v>1408</v>
      </c>
      <c r="H1144" s="5" t="s">
        <v>1409</v>
      </c>
      <c r="J1144" s="5">
        <v>23.4</v>
      </c>
    </row>
    <row r="1145" spans="3:10" hidden="1" x14ac:dyDescent="0.25">
      <c r="C1145" s="149">
        <v>20</v>
      </c>
      <c r="D1145" s="150" t="str">
        <f>IF(C1145&lt;&gt;"",TEXT(C1145,"00")&amp;"/01/"&amp;'Configurações Básicas'!$E$5,"")</f>
        <v>20/01/2017</v>
      </c>
      <c r="E1145" s="5">
        <v>1</v>
      </c>
      <c r="F1145" s="149" t="s">
        <v>1408</v>
      </c>
      <c r="H1145" s="5" t="s">
        <v>1409</v>
      </c>
      <c r="J1145" s="5">
        <v>23.4</v>
      </c>
    </row>
    <row r="1146" spans="3:10" hidden="1" x14ac:dyDescent="0.25">
      <c r="C1146" s="149">
        <v>20</v>
      </c>
      <c r="D1146" s="150" t="str">
        <f>IF(C1146&lt;&gt;"",TEXT(C1146,"00")&amp;"/01/"&amp;'Configurações Básicas'!$E$5,"")</f>
        <v>20/01/2017</v>
      </c>
      <c r="E1146" s="5">
        <v>1</v>
      </c>
      <c r="F1146" s="149" t="s">
        <v>1408</v>
      </c>
      <c r="H1146" s="5" t="s">
        <v>1409</v>
      </c>
      <c r="J1146" s="5">
        <v>23.4</v>
      </c>
    </row>
    <row r="1147" spans="3:10" hidden="1" x14ac:dyDescent="0.25">
      <c r="C1147" s="149">
        <v>20</v>
      </c>
      <c r="D1147" s="150" t="str">
        <f>IF(C1147&lt;&gt;"",TEXT(C1147,"00")&amp;"/01/"&amp;'Configurações Básicas'!$E$5,"")</f>
        <v>20/01/2017</v>
      </c>
      <c r="E1147" s="5">
        <v>1</v>
      </c>
      <c r="F1147" s="149" t="s">
        <v>1408</v>
      </c>
      <c r="H1147" s="5" t="s">
        <v>1409</v>
      </c>
      <c r="J1147" s="5">
        <v>23.4</v>
      </c>
    </row>
    <row r="1148" spans="3:10" hidden="1" x14ac:dyDescent="0.25">
      <c r="C1148" s="149">
        <v>20</v>
      </c>
      <c r="D1148" s="150" t="str">
        <f>IF(C1148&lt;&gt;"",TEXT(C1148,"00")&amp;"/01/"&amp;'Configurações Básicas'!$E$5,"")</f>
        <v>20/01/2017</v>
      </c>
      <c r="E1148" s="5">
        <v>1</v>
      </c>
      <c r="F1148" s="149" t="s">
        <v>1408</v>
      </c>
      <c r="H1148" s="5" t="s">
        <v>1409</v>
      </c>
      <c r="J1148" s="5">
        <v>23.4</v>
      </c>
    </row>
    <row r="1149" spans="3:10" hidden="1" x14ac:dyDescent="0.25">
      <c r="C1149" s="149">
        <v>20</v>
      </c>
      <c r="D1149" s="150" t="str">
        <f>IF(C1149&lt;&gt;"",TEXT(C1149,"00")&amp;"/01/"&amp;'Configurações Básicas'!$E$5,"")</f>
        <v>20/01/2017</v>
      </c>
      <c r="E1149" s="5">
        <v>1</v>
      </c>
      <c r="F1149" s="149" t="s">
        <v>1408</v>
      </c>
      <c r="H1149" s="5" t="s">
        <v>1409</v>
      </c>
      <c r="J1149" s="5">
        <v>23.4</v>
      </c>
    </row>
    <row r="1150" spans="3:10" hidden="1" x14ac:dyDescent="0.25">
      <c r="C1150" s="149">
        <v>20</v>
      </c>
      <c r="D1150" s="150" t="str">
        <f>IF(C1150&lt;&gt;"",TEXT(C1150,"00")&amp;"/01/"&amp;'Configurações Básicas'!$E$5,"")</f>
        <v>20/01/2017</v>
      </c>
      <c r="E1150" s="5">
        <v>1</v>
      </c>
      <c r="F1150" s="149" t="s">
        <v>1408</v>
      </c>
      <c r="H1150" s="5" t="s">
        <v>1409</v>
      </c>
      <c r="J1150" s="5">
        <v>23.4</v>
      </c>
    </row>
    <row r="1151" spans="3:10" hidden="1" x14ac:dyDescent="0.25">
      <c r="C1151" s="149">
        <v>20</v>
      </c>
      <c r="D1151" s="150" t="str">
        <f>IF(C1151&lt;&gt;"",TEXT(C1151,"00")&amp;"/01/"&amp;'Configurações Básicas'!$E$5,"")</f>
        <v>20/01/2017</v>
      </c>
      <c r="E1151" s="5">
        <v>1</v>
      </c>
      <c r="F1151" s="149" t="s">
        <v>1408</v>
      </c>
      <c r="H1151" s="5" t="s">
        <v>1409</v>
      </c>
      <c r="J1151" s="5">
        <v>23.4</v>
      </c>
    </row>
    <row r="1152" spans="3:10" hidden="1" x14ac:dyDescent="0.25">
      <c r="C1152" s="149">
        <v>20</v>
      </c>
      <c r="D1152" s="150" t="str">
        <f>IF(C1152&lt;&gt;"",TEXT(C1152,"00")&amp;"/01/"&amp;'Configurações Básicas'!$E$5,"")</f>
        <v>20/01/2017</v>
      </c>
      <c r="E1152" s="5">
        <v>1</v>
      </c>
      <c r="F1152" s="149" t="s">
        <v>1408</v>
      </c>
      <c r="H1152" s="5" t="s">
        <v>1409</v>
      </c>
      <c r="J1152" s="5">
        <v>23.4</v>
      </c>
    </row>
    <row r="1153" spans="3:10" hidden="1" x14ac:dyDescent="0.25">
      <c r="C1153" s="149">
        <v>20</v>
      </c>
      <c r="D1153" s="150" t="str">
        <f>IF(C1153&lt;&gt;"",TEXT(C1153,"00")&amp;"/01/"&amp;'Configurações Básicas'!$E$5,"")</f>
        <v>20/01/2017</v>
      </c>
      <c r="E1153" s="5">
        <v>1</v>
      </c>
      <c r="F1153" s="149" t="s">
        <v>1408</v>
      </c>
      <c r="H1153" s="5" t="s">
        <v>1409</v>
      </c>
      <c r="J1153" s="5">
        <v>23.4</v>
      </c>
    </row>
    <row r="1154" spans="3:10" hidden="1" x14ac:dyDescent="0.25">
      <c r="C1154" s="149">
        <v>20</v>
      </c>
      <c r="D1154" s="150" t="str">
        <f>IF(C1154&lt;&gt;"",TEXT(C1154,"00")&amp;"/01/"&amp;'Configurações Básicas'!$E$5,"")</f>
        <v>20/01/2017</v>
      </c>
      <c r="E1154" s="5">
        <v>1</v>
      </c>
      <c r="F1154" s="149" t="s">
        <v>1408</v>
      </c>
      <c r="H1154" s="5" t="s">
        <v>1409</v>
      </c>
      <c r="J1154" s="5">
        <v>23.4</v>
      </c>
    </row>
    <row r="1155" spans="3:10" hidden="1" x14ac:dyDescent="0.25">
      <c r="C1155" s="149">
        <v>20</v>
      </c>
      <c r="D1155" s="150" t="str">
        <f>IF(C1155&lt;&gt;"",TEXT(C1155,"00")&amp;"/01/"&amp;'Configurações Básicas'!$E$5,"")</f>
        <v>20/01/2017</v>
      </c>
      <c r="E1155" s="5">
        <v>1</v>
      </c>
      <c r="F1155" s="149" t="s">
        <v>1408</v>
      </c>
      <c r="H1155" s="5" t="s">
        <v>1409</v>
      </c>
      <c r="J1155" s="5">
        <v>23.4</v>
      </c>
    </row>
    <row r="1156" spans="3:10" hidden="1" x14ac:dyDescent="0.25">
      <c r="C1156" s="149">
        <v>20</v>
      </c>
      <c r="D1156" s="150" t="str">
        <f>IF(C1156&lt;&gt;"",TEXT(C1156,"00")&amp;"/01/"&amp;'Configurações Básicas'!$E$5,"")</f>
        <v>20/01/2017</v>
      </c>
      <c r="E1156" s="5">
        <v>1</v>
      </c>
      <c r="F1156" s="149" t="s">
        <v>1408</v>
      </c>
      <c r="H1156" s="5" t="s">
        <v>1409</v>
      </c>
      <c r="J1156" s="5">
        <v>23.4</v>
      </c>
    </row>
    <row r="1157" spans="3:10" hidden="1" x14ac:dyDescent="0.25">
      <c r="C1157" s="149">
        <v>20</v>
      </c>
      <c r="D1157" s="150" t="str">
        <f>IF(C1157&lt;&gt;"",TEXT(C1157,"00")&amp;"/01/"&amp;'Configurações Básicas'!$E$5,"")</f>
        <v>20/01/2017</v>
      </c>
      <c r="E1157" s="5">
        <v>1</v>
      </c>
      <c r="F1157" s="149" t="s">
        <v>1408</v>
      </c>
      <c r="H1157" s="5" t="s">
        <v>1409</v>
      </c>
      <c r="J1157" s="5">
        <v>23.4</v>
      </c>
    </row>
    <row r="1158" spans="3:10" hidden="1" x14ac:dyDescent="0.25">
      <c r="C1158" s="149">
        <v>20</v>
      </c>
      <c r="D1158" s="150" t="str">
        <f>IF(C1158&lt;&gt;"",TEXT(C1158,"00")&amp;"/01/"&amp;'Configurações Básicas'!$E$5,"")</f>
        <v>20/01/2017</v>
      </c>
      <c r="E1158" s="5">
        <v>1</v>
      </c>
      <c r="F1158" s="149" t="s">
        <v>1408</v>
      </c>
      <c r="H1158" s="5" t="s">
        <v>1409</v>
      </c>
      <c r="J1158" s="5">
        <v>23.4</v>
      </c>
    </row>
    <row r="1159" spans="3:10" hidden="1" x14ac:dyDescent="0.25">
      <c r="C1159" s="149">
        <v>20</v>
      </c>
      <c r="D1159" s="150" t="str">
        <f>IF(C1159&lt;&gt;"",TEXT(C1159,"00")&amp;"/01/"&amp;'Configurações Básicas'!$E$5,"")</f>
        <v>20/01/2017</v>
      </c>
      <c r="E1159" s="5">
        <v>1</v>
      </c>
      <c r="F1159" s="149" t="s">
        <v>1408</v>
      </c>
      <c r="H1159" s="5" t="s">
        <v>1409</v>
      </c>
      <c r="J1159" s="5">
        <v>23.4</v>
      </c>
    </row>
    <row r="1160" spans="3:10" hidden="1" x14ac:dyDescent="0.25">
      <c r="C1160" s="149">
        <v>20</v>
      </c>
      <c r="D1160" s="150" t="str">
        <f>IF(C1160&lt;&gt;"",TEXT(C1160,"00")&amp;"/01/"&amp;'Configurações Básicas'!$E$5,"")</f>
        <v>20/01/2017</v>
      </c>
      <c r="E1160" s="5">
        <v>1</v>
      </c>
      <c r="F1160" s="149" t="s">
        <v>1408</v>
      </c>
      <c r="H1160" s="5" t="s">
        <v>1409</v>
      </c>
      <c r="J1160" s="5">
        <v>23.4</v>
      </c>
    </row>
    <row r="1161" spans="3:10" hidden="1" x14ac:dyDescent="0.25">
      <c r="C1161" s="149">
        <v>20</v>
      </c>
      <c r="D1161" s="150" t="str">
        <f>IF(C1161&lt;&gt;"",TEXT(C1161,"00")&amp;"/01/"&amp;'Configurações Básicas'!$E$5,"")</f>
        <v>20/01/2017</v>
      </c>
      <c r="E1161" s="5">
        <v>1</v>
      </c>
      <c r="F1161" s="149" t="s">
        <v>1408</v>
      </c>
      <c r="H1161" s="5" t="s">
        <v>1409</v>
      </c>
      <c r="J1161" s="5">
        <v>23.4</v>
      </c>
    </row>
    <row r="1162" spans="3:10" hidden="1" x14ac:dyDescent="0.25">
      <c r="C1162" s="149">
        <v>20</v>
      </c>
      <c r="D1162" s="150" t="str">
        <f>IF(C1162&lt;&gt;"",TEXT(C1162,"00")&amp;"/01/"&amp;'Configurações Básicas'!$E$5,"")</f>
        <v>20/01/2017</v>
      </c>
      <c r="E1162" s="5">
        <v>1</v>
      </c>
      <c r="F1162" s="149" t="s">
        <v>1408</v>
      </c>
      <c r="H1162" s="5" t="s">
        <v>1409</v>
      </c>
      <c r="J1162" s="5">
        <v>23.4</v>
      </c>
    </row>
    <row r="1163" spans="3:10" hidden="1" x14ac:dyDescent="0.25">
      <c r="C1163" s="149">
        <v>20</v>
      </c>
      <c r="D1163" s="150" t="str">
        <f>IF(C1163&lt;&gt;"",TEXT(C1163,"00")&amp;"/01/"&amp;'Configurações Básicas'!$E$5,"")</f>
        <v>20/01/2017</v>
      </c>
      <c r="E1163" s="5">
        <v>1</v>
      </c>
      <c r="F1163" s="149" t="s">
        <v>1408</v>
      </c>
      <c r="H1163" s="5" t="s">
        <v>1409</v>
      </c>
      <c r="J1163" s="5">
        <v>23.4</v>
      </c>
    </row>
    <row r="1164" spans="3:10" hidden="1" x14ac:dyDescent="0.25">
      <c r="C1164" s="149">
        <v>20</v>
      </c>
      <c r="D1164" s="150" t="str">
        <f>IF(C1164&lt;&gt;"",TEXT(C1164,"00")&amp;"/01/"&amp;'Configurações Básicas'!$E$5,"")</f>
        <v>20/01/2017</v>
      </c>
      <c r="E1164" s="5">
        <v>1</v>
      </c>
      <c r="F1164" s="149" t="s">
        <v>1408</v>
      </c>
      <c r="H1164" s="5" t="s">
        <v>1409</v>
      </c>
      <c r="J1164" s="5">
        <v>23.4</v>
      </c>
    </row>
    <row r="1165" spans="3:10" hidden="1" x14ac:dyDescent="0.25">
      <c r="C1165" s="149">
        <v>20</v>
      </c>
      <c r="D1165" s="150" t="str">
        <f>IF(C1165&lt;&gt;"",TEXT(C1165,"00")&amp;"/01/"&amp;'Configurações Básicas'!$E$5,"")</f>
        <v>20/01/2017</v>
      </c>
      <c r="E1165" s="5">
        <v>1</v>
      </c>
      <c r="F1165" s="149" t="s">
        <v>1408</v>
      </c>
      <c r="H1165" s="5" t="s">
        <v>1409</v>
      </c>
      <c r="J1165" s="5">
        <v>23.4</v>
      </c>
    </row>
    <row r="1166" spans="3:10" hidden="1"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598" priority="88" operator="greaterThan">
      <formula>0</formula>
    </cfRule>
    <cfRule type="cellIs" dxfId="597" priority="89" operator="lessThan">
      <formula>0</formula>
    </cfRule>
  </conditionalFormatting>
  <conditionalFormatting sqref="E21:E586">
    <cfRule type="containsText" dxfId="596" priority="86" operator="containsText" text="Despesa">
      <formula>NOT(ISERROR(SEARCH("Despesa",E21)))</formula>
    </cfRule>
    <cfRule type="containsText" dxfId="595" priority="87" operator="containsText" text="Receita">
      <formula>NOT(ISERROR(SEARCH("Receita",E21)))</formula>
    </cfRule>
  </conditionalFormatting>
  <conditionalFormatting sqref="Q7:Q8">
    <cfRule type="cellIs" dxfId="594" priority="71" operator="greaterThan">
      <formula>0</formula>
    </cfRule>
  </conditionalFormatting>
  <conditionalFormatting sqref="Q9:Q10">
    <cfRule type="cellIs" dxfId="593" priority="70" operator="greaterThan">
      <formula>0</formula>
    </cfRule>
  </conditionalFormatting>
  <conditionalFormatting sqref="Q11:Q12">
    <cfRule type="cellIs" dxfId="592" priority="68" operator="greaterThan">
      <formula>0</formula>
    </cfRule>
    <cfRule type="cellIs" dxfId="591" priority="69" operator="lessThan">
      <formula>0</formula>
    </cfRule>
  </conditionalFormatting>
  <conditionalFormatting sqref="Q13:Q14">
    <cfRule type="cellIs" dxfId="590" priority="66" operator="lessThan">
      <formula>0</formula>
    </cfRule>
    <cfRule type="cellIs" dxfId="589" priority="67" operator="greaterThan">
      <formula>0</formula>
    </cfRule>
  </conditionalFormatting>
  <conditionalFormatting sqref="E21:E586">
    <cfRule type="expression" dxfId="588" priority="102" stopIfTrue="1">
      <formula>NOT(ISERROR(SEARCH("Investimentos",E21)))</formula>
    </cfRule>
  </conditionalFormatting>
  <conditionalFormatting sqref="Q5:Q6">
    <cfRule type="cellIs" dxfId="587" priority="45" operator="greaterThan">
      <formula>0</formula>
    </cfRule>
  </conditionalFormatting>
  <conditionalFormatting sqref="E5:E586">
    <cfRule type="containsText" dxfId="586" priority="43" operator="containsText" text="Despesa">
      <formula>NOT(ISERROR(SEARCH("Despesa",E5)))</formula>
    </cfRule>
    <cfRule type="containsText" dxfId="585" priority="44" operator="containsText" text="Receita">
      <formula>NOT(ISERROR(SEARCH("Receita",E5)))</formula>
    </cfRule>
    <cfRule type="containsText" dxfId="584" priority="7" operator="containsText" text="IMPOSTOS">
      <formula>NOT(ISERROR(SEARCH("IMPOSTOS",E5)))</formula>
    </cfRule>
    <cfRule type="containsText" dxfId="583" priority="6" operator="containsText" text="DESPESAS COM PRODUTOS">
      <formula>NOT(ISERROR(SEARCH("DESPESAS COM PRODUTOS",E5)))</formula>
    </cfRule>
    <cfRule type="containsText" dxfId="582" priority="5" operator="containsText" text="DESPESAS COM SERVIÇOS">
      <formula>NOT(ISERROR(SEARCH("DESPESAS COM SERVIÇOS",E5)))</formula>
    </cfRule>
    <cfRule type="containsText" dxfId="581" priority="4" operator="containsText" text="DESPESAS COM RH">
      <formula>NOT(ISERROR(SEARCH("DESPESAS COM RH",E5)))</formula>
    </cfRule>
    <cfRule type="containsText" dxfId="580" priority="3" operator="containsText" text="DESPESAS NÃO OPERACIONAIS">
      <formula>NOT(ISERROR(SEARCH("DESPESAS NÃO OPERACIONAIS",E5)))</formula>
    </cfRule>
    <cfRule type="containsText" dxfId="579" priority="2" operator="containsText" text="DESPESAS DE MARKETING">
      <formula>NOT(ISERROR(SEARCH("DESPESAS DE MARKETING",E5)))</formula>
    </cfRule>
    <cfRule type="containsText" dxfId="578" priority="1" operator="containsText" text="INVESTIMENTOS">
      <formula>NOT(ISERROR(SEARCH("INVESTIMENTOS",E5)))</formula>
    </cfRule>
  </conditionalFormatting>
  <conditionalFormatting sqref="E5:E586">
    <cfRule type="expression" dxfId="577" priority="116" stopIfTrue="1">
      <formula>NOT(ISERROR(SEARCH("Investimentos",E5)))</formula>
    </cfRule>
  </conditionalFormatting>
  <conditionalFormatting sqref="E20">
    <cfRule type="containsText" dxfId="576" priority="37" operator="containsText" text="Despesa">
      <formula>NOT(ISERROR(SEARCH("Despesa",E20)))</formula>
    </cfRule>
    <cfRule type="containsText" dxfId="575" priority="38" operator="containsText" text="Receita">
      <formula>NOT(ISERROR(SEARCH("Receita",E20)))</formula>
    </cfRule>
  </conditionalFormatting>
  <conditionalFormatting sqref="E20">
    <cfRule type="expression" dxfId="574" priority="123" stopIfTrue="1">
      <formula>NOT(ISERROR(SEARCH("Investimentos",E20)))</formula>
    </cfRule>
  </conditionalFormatting>
  <conditionalFormatting sqref="M22:M586 L21:L586">
    <cfRule type="containsText" dxfId="573" priority="31" operator="containsText" text="Não Pago">
      <formula>NOT(ISERROR(SEARCH("Não Pago",L21)))</formula>
    </cfRule>
    <cfRule type="containsText" dxfId="572" priority="32" operator="containsText" text="Pago">
      <formula>NOT(ISERROR(SEARCH("Pago",L21)))</formula>
    </cfRule>
  </conditionalFormatting>
  <conditionalFormatting sqref="M21">
    <cfRule type="containsText" dxfId="571" priority="27" operator="containsText" text="Não Pago">
      <formula>NOT(ISERROR(SEARCH("Não Pago",M21)))</formula>
    </cfRule>
    <cfRule type="containsText" dxfId="570" priority="28" operator="containsText" text="Pago">
      <formula>NOT(ISERROR(SEARCH("Pago",M21)))</formula>
    </cfRule>
  </conditionalFormatting>
  <conditionalFormatting sqref="M5:M19">
    <cfRule type="containsText" dxfId="569" priority="25" operator="containsText" text="Não Pago">
      <formula>NOT(ISERROR(SEARCH("Não Pago",M5)))</formula>
    </cfRule>
    <cfRule type="containsText" dxfId="568" priority="26" operator="containsText" text="Pago">
      <formula>NOT(ISERROR(SEARCH("Pago",M5)))</formula>
    </cfRule>
  </conditionalFormatting>
  <conditionalFormatting sqref="M20">
    <cfRule type="containsText" dxfId="567" priority="23" operator="containsText" text="Não Pago">
      <formula>NOT(ISERROR(SEARCH("Não Pago",M20)))</formula>
    </cfRule>
    <cfRule type="containsText" dxfId="566" priority="24" operator="containsText" text="Pago">
      <formula>NOT(ISERROR(SEARCH("Pago",M20)))</formula>
    </cfRule>
  </conditionalFormatting>
  <conditionalFormatting sqref="L5:L586">
    <cfRule type="containsText" dxfId="565" priority="17" operator="containsText" text="Não Pago">
      <formula>NOT(ISERROR(SEARCH("Não Pago",L5)))</formula>
    </cfRule>
    <cfRule type="containsText" dxfId="564" priority="18" operator="containsText" text="Pago">
      <formula>NOT(ISERROR(SEARCH("Pago",L5)))</formula>
    </cfRule>
  </conditionalFormatting>
  <conditionalFormatting sqref="L20">
    <cfRule type="containsText" dxfId="563" priority="15" operator="containsText" text="Não Pago">
      <formula>NOT(ISERROR(SEARCH("Não Pago",L20)))</formula>
    </cfRule>
    <cfRule type="containsText" dxfId="562" priority="16" operator="containsText" text="Pago">
      <formula>NOT(ISERROR(SEARCH("Pago",L20)))</formula>
    </cfRule>
  </conditionalFormatting>
  <conditionalFormatting sqref="L5:L586">
    <cfRule type="cellIs" dxfId="561" priority="14" operator="equal">
      <formula>"Realizado"</formula>
    </cfRule>
  </conditionalFormatting>
  <conditionalFormatting sqref="L22">
    <cfRule type="containsText" dxfId="560" priority="12" operator="containsText" text="Não Pago">
      <formula>NOT(ISERROR(SEARCH("Não Pago",L22)))</formula>
    </cfRule>
    <cfRule type="containsText" dxfId="559" priority="13" operator="containsText" text="Pago">
      <formula>NOT(ISERROR(SEARCH("Pago",L22)))</formula>
    </cfRule>
  </conditionalFormatting>
  <conditionalFormatting sqref="L27">
    <cfRule type="containsText" dxfId="558" priority="10" operator="containsText" text="Não Pago">
      <formula>NOT(ISERROR(SEARCH("Não Pago",L27)))</formula>
    </cfRule>
    <cfRule type="containsText" dxfId="557" priority="11" operator="containsText" text="Pago">
      <formula>NOT(ISERROR(SEARCH("Pago",L27)))</formula>
    </cfRule>
  </conditionalFormatting>
  <conditionalFormatting sqref="L34">
    <cfRule type="containsText" dxfId="556" priority="8" operator="containsText" text="Não Pago">
      <formula>NOT(ISERROR(SEARCH("Não Pago",L34)))</formula>
    </cfRule>
    <cfRule type="containsText" dxfId="555"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IF(C5&lt;&gt;"",TEXT(C5,"00")&amp;"/02/"&amp;'Configurações Básicas'!$E$5,"")</f>
        <v/>
      </c>
      <c r="E5" s="43"/>
      <c r="F5" s="148"/>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229</v>
      </c>
      <c r="Q5" s="248">
        <f>Jan!Q13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IF(C6&lt;&gt;"",TEXT(C6,"00")&amp;"/02/"&amp;'Configurações Básicas'!$E$5,"")</f>
        <v/>
      </c>
      <c r="E6" s="43"/>
      <c r="F6" s="148"/>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IF(C7&lt;&gt;"",TEXT(C7,"00")&amp;"/02/"&amp;'Configurações Básicas'!$E$5,"")</f>
        <v/>
      </c>
      <c r="E7" s="43"/>
      <c r="F7" s="148"/>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IF(C8&lt;&gt;"",TEXT(C8,"00")&amp;"/02/"&amp;'Configurações Básicas'!$E$5,"")</f>
        <v/>
      </c>
      <c r="E8" s="43"/>
      <c r="F8" s="148"/>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IF(C9&lt;&gt;"",TEXT(C9,"00")&amp;"/02/"&amp;'Configurações Básicas'!$E$5,"")</f>
        <v/>
      </c>
      <c r="E9" s="43"/>
      <c r="F9" s="148"/>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IF(C10&lt;&gt;"",TEXT(C10,"00")&amp;"/02/"&amp;'Configurações Básicas'!$E$5,"")</f>
        <v/>
      </c>
      <c r="E10" s="43"/>
      <c r="F10" s="148"/>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IF(C11&lt;&gt;"",TEXT(C11,"00")&amp;"/02/"&amp;'Configurações Básicas'!$E$5,"")</f>
        <v/>
      </c>
      <c r="E11" s="43"/>
      <c r="F11" s="148"/>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IF(C12&lt;&gt;"",TEXT(C12,"00")&amp;"/02/"&amp;'Configurações Básicas'!$E$5,"")</f>
        <v/>
      </c>
      <c r="E12" s="43"/>
      <c r="F12" s="148"/>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IF(C13&lt;&gt;"",TEXT(C13,"00")&amp;"/02/"&amp;'Configurações Básicas'!$E$5,"")</f>
        <v/>
      </c>
      <c r="E13" s="43"/>
      <c r="F13" s="148"/>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IF(C14&lt;&gt;"",TEXT(C14,"00")&amp;"/02/"&amp;'Configurações Básicas'!$E$5,"")</f>
        <v/>
      </c>
      <c r="E14" s="43"/>
      <c r="F14" s="148"/>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IF(C15&lt;&gt;"",TEXT(C15,"00")&amp;"/02/"&amp;'Configurações Básicas'!$E$5,"")</f>
        <v/>
      </c>
      <c r="E15" s="43"/>
      <c r="F15" s="148"/>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IF(C16&lt;&gt;"",TEXT(C16,"00")&amp;"/02/"&amp;'Configurações Básicas'!$E$5,"")</f>
        <v/>
      </c>
      <c r="E16" s="43"/>
      <c r="F16" s="148"/>
      <c r="G16" s="23"/>
      <c r="H16" s="23"/>
      <c r="I16" s="2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IF(C17&lt;&gt;"",TEXT(C17,"00")&amp;"/02/"&amp;'Configurações Básicas'!$E$5,"")</f>
        <v/>
      </c>
      <c r="E17" s="43"/>
      <c r="F17" s="148"/>
      <c r="G17" s="23"/>
      <c r="H17" s="23"/>
      <c r="I17" s="2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IF(C18&lt;&gt;"",TEXT(C18,"00")&amp;"/02/"&amp;'Configurações Básicas'!$E$5,"")</f>
        <v/>
      </c>
      <c r="E18" s="43"/>
      <c r="F18" s="148"/>
      <c r="G18" s="23"/>
      <c r="H18" s="23"/>
      <c r="I18" s="2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IF(C19&lt;&gt;"",TEXT(C19,"00")&amp;"/02/"&amp;'Configurações Básicas'!$E$5,"")</f>
        <v/>
      </c>
      <c r="E19" s="43"/>
      <c r="F19" s="148"/>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IF(C20&lt;&gt;"",TEXT(C20,"00")&amp;"/02/"&amp;'Configurações Básicas'!$E$5,"")</f>
        <v/>
      </c>
      <c r="E20" s="43"/>
      <c r="F20" s="148"/>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IF(C21&lt;&gt;"",TEXT(C21,"00")&amp;"/02/"&amp;'Configurações Básicas'!$E$5,"")</f>
        <v/>
      </c>
      <c r="E21" s="43"/>
      <c r="F21" s="148"/>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IF(C22&lt;&gt;"",TEXT(C22,"00")&amp;"/02/"&amp;'Configurações Básicas'!$E$5,"")</f>
        <v/>
      </c>
      <c r="E22" s="43"/>
      <c r="F22" s="148"/>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IF(C23&lt;&gt;"",TEXT(C23,"00")&amp;"/02/"&amp;'Configurações Básicas'!$E$5,"")</f>
        <v/>
      </c>
      <c r="E23" s="43"/>
      <c r="F23" s="148"/>
      <c r="G23" s="23"/>
      <c r="H23" s="23"/>
      <c r="I23" s="2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IF(C24&lt;&gt;"",TEXT(C24,"00")&amp;"/02/"&amp;'Configurações Básicas'!$E$5,"")</f>
        <v/>
      </c>
      <c r="E24" s="43"/>
      <c r="F24" s="148"/>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IF(C25&lt;&gt;"",TEXT(C25,"00")&amp;"/02/"&amp;'Configurações Básicas'!$E$5,"")</f>
        <v/>
      </c>
      <c r="E25" s="43"/>
      <c r="F25" s="148"/>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IF(C26&lt;&gt;"",TEXT(C26,"00")&amp;"/02/"&amp;'Configurações Básicas'!$E$5,"")</f>
        <v/>
      </c>
      <c r="E26" s="43"/>
      <c r="F26" s="148"/>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IF(C27&lt;&gt;"",TEXT(C27,"00")&amp;"/02/"&amp;'Configurações Básicas'!$E$5,"")</f>
        <v/>
      </c>
      <c r="E27" s="43"/>
      <c r="F27" s="148"/>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IF(C28&lt;&gt;"",TEXT(C28,"00")&amp;"/02/"&amp;'Configurações Básicas'!$E$5,"")</f>
        <v/>
      </c>
      <c r="E28" s="43"/>
      <c r="F28" s="148"/>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IF(C29&lt;&gt;"",TEXT(C29,"00")&amp;"/02/"&amp;'Configurações Básicas'!$E$5,"")</f>
        <v/>
      </c>
      <c r="E29" s="43"/>
      <c r="F29" s="148"/>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IF(C30&lt;&gt;"",TEXT(C30,"00")&amp;"/02/"&amp;'Configurações Básicas'!$E$5,"")</f>
        <v/>
      </c>
      <c r="E30" s="43"/>
      <c r="F30" s="148"/>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IF(C31&lt;&gt;"",TEXT(C31,"00")&amp;"/02/"&amp;'Configurações Básicas'!$E$5,"")</f>
        <v/>
      </c>
      <c r="E31" s="43"/>
      <c r="F31" s="148"/>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IF(C32&lt;&gt;"",TEXT(C32,"00")&amp;"/02/"&amp;'Configurações Básicas'!$E$5,"")</f>
        <v/>
      </c>
      <c r="E32" s="43"/>
      <c r="F32" s="148"/>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IF(C33&lt;&gt;"",TEXT(C33,"00")&amp;"/02/"&amp;'Configurações Básicas'!$E$5,"")</f>
        <v/>
      </c>
      <c r="E33" s="43"/>
      <c r="F33" s="148"/>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IF(C34&lt;&gt;"",TEXT(C34,"00")&amp;"/02/"&amp;'Configurações Básicas'!$E$5,"")</f>
        <v/>
      </c>
      <c r="E34" s="43"/>
      <c r="F34" s="148"/>
      <c r="G34" s="43"/>
      <c r="H34" s="43"/>
      <c r="I34" s="4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IF(C35&lt;&gt;"",TEXT(C35,"00")&amp;"/02/"&amp;'Configurações Básicas'!$E$5,"")</f>
        <v/>
      </c>
      <c r="E35" s="43"/>
      <c r="F35" s="148"/>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IF(C36&lt;&gt;"",TEXT(C36,"00")&amp;"/02/"&amp;'Configurações Básicas'!$E$5,"")</f>
        <v/>
      </c>
      <c r="E36" s="43"/>
      <c r="F36" s="148"/>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IF(C37&lt;&gt;"",TEXT(C37,"00")&amp;"/02/"&amp;'Configurações Básicas'!$E$5,"")</f>
        <v/>
      </c>
      <c r="E37" s="43"/>
      <c r="F37" s="148"/>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IF(C38&lt;&gt;"",TEXT(C38,"00")&amp;"/02/"&amp;'Configurações Básicas'!$E$5,"")</f>
        <v/>
      </c>
      <c r="E38" s="43"/>
      <c r="F38" s="148"/>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IF(C39&lt;&gt;"",TEXT(C39,"00")&amp;"/02/"&amp;'Configurações Básicas'!$E$5,"")</f>
        <v/>
      </c>
      <c r="E39" s="43"/>
      <c r="F39" s="148"/>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IF(C40&lt;&gt;"",TEXT(C40,"00")&amp;"/02/"&amp;'Configurações Básicas'!$E$5,"")</f>
        <v/>
      </c>
      <c r="E40" s="43"/>
      <c r="F40" s="148"/>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IF(C41&lt;&gt;"",TEXT(C41,"00")&amp;"/02/"&amp;'Configurações Básicas'!$E$5,"")</f>
        <v/>
      </c>
      <c r="E41" s="43"/>
      <c r="F41" s="148"/>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IF(C42&lt;&gt;"",TEXT(C42,"00")&amp;"/02/"&amp;'Configurações Básicas'!$E$5,"")</f>
        <v/>
      </c>
      <c r="E42" s="43"/>
      <c r="F42" s="148"/>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IF(C43&lt;&gt;"",TEXT(C43,"00")&amp;"/02/"&amp;'Configurações Básicas'!$E$5,"")</f>
        <v/>
      </c>
      <c r="E43" s="43"/>
      <c r="F43" s="148"/>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IF(C44&lt;&gt;"",TEXT(C44,"00")&amp;"/02/"&amp;'Configurações Básicas'!$E$5,"")</f>
        <v/>
      </c>
      <c r="E44" s="43"/>
      <c r="F44" s="148"/>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IF(C45&lt;&gt;"",TEXT(C45,"00")&amp;"/02/"&amp;'Configurações Básicas'!$E$5,"")</f>
        <v/>
      </c>
      <c r="E45" s="43"/>
      <c r="F45" s="148"/>
      <c r="G45" s="23"/>
      <c r="H45" s="23"/>
      <c r="I45" s="2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IF(C46&lt;&gt;"",TEXT(C46,"00")&amp;"/02/"&amp;'Configurações Básicas'!$E$5,"")</f>
        <v/>
      </c>
      <c r="E46" s="43"/>
      <c r="F46" s="148"/>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IF(C47&lt;&gt;"",TEXT(C47,"00")&amp;"/02/"&amp;'Configurações Básicas'!$E$5,"")</f>
        <v/>
      </c>
      <c r="E47" s="43"/>
      <c r="F47" s="148"/>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IF(C48&lt;&gt;"",TEXT(C48,"00")&amp;"/02/"&amp;'Configurações Básicas'!$E$5,"")</f>
        <v/>
      </c>
      <c r="E48" s="43"/>
      <c r="F48" s="148"/>
      <c r="G48" s="23"/>
      <c r="H48" s="23"/>
      <c r="I48" s="2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IF(C49&lt;&gt;"",TEXT(C49,"00")&amp;"/02/"&amp;'Configurações Básicas'!$E$5,"")</f>
        <v/>
      </c>
      <c r="E49" s="43"/>
      <c r="F49" s="148"/>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IF(C50&lt;&gt;"",TEXT(C50,"00")&amp;"/02/"&amp;'Configurações Básicas'!$E$5,"")</f>
        <v/>
      </c>
      <c r="E50" s="43"/>
      <c r="F50" s="148"/>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IF(C51&lt;&gt;"",TEXT(C51,"00")&amp;"/02/"&amp;'Configurações Básicas'!$E$5,"")</f>
        <v/>
      </c>
      <c r="E51" s="43"/>
      <c r="F51" s="148"/>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IF(C52&lt;&gt;"",TEXT(C52,"00")&amp;"/02/"&amp;'Configurações Básicas'!$E$5,"")</f>
        <v/>
      </c>
      <c r="E52" s="43"/>
      <c r="F52" s="148"/>
      <c r="G52" s="23"/>
      <c r="H52" s="23"/>
      <c r="I52" s="2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IF(C53&lt;&gt;"",TEXT(C53,"00")&amp;"/02/"&amp;'Configurações Básicas'!$E$5,"")</f>
        <v/>
      </c>
      <c r="E53" s="43"/>
      <c r="F53" s="148"/>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IF(C54&lt;&gt;"",TEXT(C54,"00")&amp;"/02/"&amp;'Configurações Básicas'!$E$5,"")</f>
        <v/>
      </c>
      <c r="E54" s="43"/>
      <c r="F54" s="148"/>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IF(C55&lt;&gt;"",TEXT(C55,"00")&amp;"/02/"&amp;'Configurações Básicas'!$E$5,"")</f>
        <v/>
      </c>
      <c r="E55" s="43"/>
      <c r="F55" s="148"/>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IF(C56&lt;&gt;"",TEXT(C56,"00")&amp;"/02/"&amp;'Configurações Básicas'!$E$5,"")</f>
        <v/>
      </c>
      <c r="E56" s="43"/>
      <c r="F56" s="148"/>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IF(C57&lt;&gt;"",TEXT(C57,"00")&amp;"/02/"&amp;'Configurações Básicas'!$E$5,"")</f>
        <v/>
      </c>
      <c r="E57" s="43"/>
      <c r="F57" s="148"/>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IF(C58&lt;&gt;"",TEXT(C58,"00")&amp;"/02/"&amp;'Configurações Básicas'!$E$5,"")</f>
        <v/>
      </c>
      <c r="E58" s="43"/>
      <c r="F58" s="148"/>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IF(C59&lt;&gt;"",TEXT(C59,"00")&amp;"/02/"&amp;'Configurações Básicas'!$E$5,"")</f>
        <v/>
      </c>
      <c r="E59" s="43"/>
      <c r="F59" s="148"/>
      <c r="G59" s="43"/>
      <c r="H59" s="43"/>
      <c r="I59" s="4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IF(C60&lt;&gt;"",TEXT(C60,"00")&amp;"/02/"&amp;'Configurações Básicas'!$E$5,"")</f>
        <v/>
      </c>
      <c r="E60" s="43"/>
      <c r="F60" s="148"/>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IF(C61&lt;&gt;"",TEXT(C61,"00")&amp;"/02/"&amp;'Configurações Básicas'!$E$5,"")</f>
        <v/>
      </c>
      <c r="E61" s="43"/>
      <c r="F61" s="148"/>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IF(C62&lt;&gt;"",TEXT(C62,"00")&amp;"/02/"&amp;'Configurações Básicas'!$E$5,"")</f>
        <v/>
      </c>
      <c r="E62" s="43"/>
      <c r="F62" s="148"/>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IF(C63&lt;&gt;"",TEXT(C63,"00")&amp;"/02/"&amp;'Configurações Básicas'!$E$5,"")</f>
        <v/>
      </c>
      <c r="E63" s="43"/>
      <c r="F63" s="148"/>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IF(C64&lt;&gt;"",TEXT(C64,"00")&amp;"/02/"&amp;'Configurações Básicas'!$E$5,"")</f>
        <v/>
      </c>
      <c r="E64" s="43"/>
      <c r="F64" s="148"/>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IF(C65&lt;&gt;"",TEXT(C65,"00")&amp;"/02/"&amp;'Configurações Básicas'!$E$5,"")</f>
        <v/>
      </c>
      <c r="E65" s="43"/>
      <c r="F65" s="148"/>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IF(C66&lt;&gt;"",TEXT(C66,"00")&amp;"/02/"&amp;'Configurações Básicas'!$E$5,"")</f>
        <v/>
      </c>
      <c r="E66" s="43"/>
      <c r="F66" s="148"/>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IF(C67&lt;&gt;"",TEXT(C67,"00")&amp;"/02/"&amp;'Configurações Básicas'!$E$5,"")</f>
        <v/>
      </c>
      <c r="E67" s="43"/>
      <c r="F67" s="148"/>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IF(C68&lt;&gt;"",TEXT(C68,"00")&amp;"/02/"&amp;'Configurações Básicas'!$E$5,"")</f>
        <v/>
      </c>
      <c r="E68" s="43"/>
      <c r="F68" s="148"/>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IF(C69&lt;&gt;"",TEXT(C69,"00")&amp;"/02/"&amp;'Configurações Básicas'!$E$5,"")</f>
        <v/>
      </c>
      <c r="E69" s="43"/>
      <c r="F69" s="148"/>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IF(C70&lt;&gt;"",TEXT(C70,"00")&amp;"/02/"&amp;'Configurações Básicas'!$E$5,"")</f>
        <v/>
      </c>
      <c r="E70" s="43"/>
      <c r="F70" s="148"/>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IF(C71&lt;&gt;"",TEXT(C71,"00")&amp;"/02/"&amp;'Configurações Básicas'!$E$5,"")</f>
        <v/>
      </c>
      <c r="E71" s="43"/>
      <c r="F71" s="148"/>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IF(C72&lt;&gt;"",TEXT(C72,"00")&amp;"/02/"&amp;'Configurações Básicas'!$E$5,"")</f>
        <v/>
      </c>
      <c r="E72" s="43"/>
      <c r="F72" s="148"/>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IF(C73&lt;&gt;"",TEXT(C73,"00")&amp;"/02/"&amp;'Configurações Básicas'!$E$5,"")</f>
        <v/>
      </c>
      <c r="E73" s="43"/>
      <c r="F73" s="148"/>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IF(C74&lt;&gt;"",TEXT(C74,"00")&amp;"/02/"&amp;'Configurações Básicas'!$E$5,"")</f>
        <v/>
      </c>
      <c r="E74" s="43"/>
      <c r="F74" s="148"/>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IF(C75&lt;&gt;"",TEXT(C75,"00")&amp;"/02/"&amp;'Configurações Básicas'!$E$5,"")</f>
        <v/>
      </c>
      <c r="E75" s="43"/>
      <c r="F75" s="148"/>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IF(C76&lt;&gt;"",TEXT(C76,"00")&amp;"/02/"&amp;'Configurações Básicas'!$E$5,"")</f>
        <v/>
      </c>
      <c r="E76" s="43"/>
      <c r="F76" s="148"/>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IF(C77&lt;&gt;"",TEXT(C77,"00")&amp;"/02/"&amp;'Configurações Básicas'!$E$5,"")</f>
        <v/>
      </c>
      <c r="E77" s="43"/>
      <c r="F77" s="148"/>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IF(C78&lt;&gt;"",TEXT(C78,"00")&amp;"/02/"&amp;'Configurações Básicas'!$E$5,"")</f>
        <v/>
      </c>
      <c r="E78" s="43"/>
      <c r="F78" s="148"/>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IF(C79&lt;&gt;"",TEXT(C79,"00")&amp;"/02/"&amp;'Configurações Básicas'!$E$5,"")</f>
        <v/>
      </c>
      <c r="E79" s="43"/>
      <c r="F79" s="148"/>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IF(C80&lt;&gt;"",TEXT(C80,"00")&amp;"/02/"&amp;'Configurações Básicas'!$E$5,"")</f>
        <v/>
      </c>
      <c r="E80" s="43"/>
      <c r="F80" s="148"/>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IF(C81&lt;&gt;"",TEXT(C81,"00")&amp;"/02/"&amp;'Configurações Básicas'!$E$5,"")</f>
        <v/>
      </c>
      <c r="E81" s="43"/>
      <c r="F81" s="148"/>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IF(C82&lt;&gt;"",TEXT(C82,"00")&amp;"/02/"&amp;'Configurações Básicas'!$E$5,"")</f>
        <v/>
      </c>
      <c r="E82" s="43"/>
      <c r="F82" s="148"/>
      <c r="G82" s="23"/>
      <c r="H82" s="23"/>
      <c r="I82" s="2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IF(C83&lt;&gt;"",TEXT(C83,"00")&amp;"/02/"&amp;'Configurações Básicas'!$E$5,"")</f>
        <v/>
      </c>
      <c r="E83" s="43"/>
      <c r="F83" s="148"/>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IF(C84&lt;&gt;"",TEXT(C84,"00")&amp;"/02/"&amp;'Configurações Básicas'!$E$5,"")</f>
        <v/>
      </c>
      <c r="E84" s="43"/>
      <c r="F84" s="148"/>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IF(C85&lt;&gt;"",TEXT(C85,"00")&amp;"/02/"&amp;'Configurações Básicas'!$E$5,"")</f>
        <v/>
      </c>
      <c r="E85" s="43"/>
      <c r="F85" s="148"/>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IF(C86&lt;&gt;"",TEXT(C86,"00")&amp;"/02/"&amp;'Configurações Básicas'!$E$5,"")</f>
        <v/>
      </c>
      <c r="E86" s="43"/>
      <c r="F86" s="148"/>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IF(C87&lt;&gt;"",TEXT(C87,"00")&amp;"/02/"&amp;'Configurações Básicas'!$E$5,"")</f>
        <v/>
      </c>
      <c r="E87" s="43"/>
      <c r="F87" s="148"/>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IF(C88&lt;&gt;"",TEXT(C88,"00")&amp;"/02/"&amp;'Configurações Básicas'!$E$5,"")</f>
        <v/>
      </c>
      <c r="E88" s="43"/>
      <c r="F88" s="148"/>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IF(C89&lt;&gt;"",TEXT(C89,"00")&amp;"/02/"&amp;'Configurações Básicas'!$E$5,"")</f>
        <v/>
      </c>
      <c r="E89" s="43"/>
      <c r="F89" s="148"/>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IF(C90&lt;&gt;"",TEXT(C90,"00")&amp;"/02/"&amp;'Configurações Básicas'!$E$5,"")</f>
        <v/>
      </c>
      <c r="E90" s="43"/>
      <c r="F90" s="148"/>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IF(C91&lt;&gt;"",TEXT(C91,"00")&amp;"/02/"&amp;'Configurações Básicas'!$E$5,"")</f>
        <v/>
      </c>
      <c r="E91" s="43"/>
      <c r="F91" s="148"/>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IF(C92&lt;&gt;"",TEXT(C92,"00")&amp;"/02/"&amp;'Configurações Básicas'!$E$5,"")</f>
        <v/>
      </c>
      <c r="E92" s="43"/>
      <c r="F92" s="148"/>
      <c r="G92" s="43"/>
      <c r="H92" s="43"/>
      <c r="I92" s="4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IF(C93&lt;&gt;"",TEXT(C93,"00")&amp;"/02/"&amp;'Configurações Básicas'!$E$5,"")</f>
        <v/>
      </c>
      <c r="E93" s="43"/>
      <c r="F93" s="148"/>
      <c r="G93" s="23"/>
      <c r="H93" s="23"/>
      <c r="I93" s="2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IF(C94&lt;&gt;"",TEXT(C94,"00")&amp;"/02/"&amp;'Configurações Básicas'!$E$5,"")</f>
        <v/>
      </c>
      <c r="E94" s="43"/>
      <c r="F94" s="148"/>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IF(C95&lt;&gt;"",TEXT(C95,"00")&amp;"/02/"&amp;'Configurações Básicas'!$E$5,"")</f>
        <v/>
      </c>
      <c r="E95" s="43"/>
      <c r="F95" s="148"/>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IF(C96&lt;&gt;"",TEXT(C96,"00")&amp;"/02/"&amp;'Configurações Básicas'!$E$5,"")</f>
        <v/>
      </c>
      <c r="E96" s="43"/>
      <c r="F96" s="148"/>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IF(C97&lt;&gt;"",TEXT(C97,"00")&amp;"/02/"&amp;'Configurações Básicas'!$E$5,"")</f>
        <v/>
      </c>
      <c r="E97" s="43"/>
      <c r="F97" s="148"/>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IF(C98&lt;&gt;"",TEXT(C98,"00")&amp;"/02/"&amp;'Configurações Básicas'!$E$5,"")</f>
        <v/>
      </c>
      <c r="E98" s="43"/>
      <c r="F98" s="148"/>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IF(C99&lt;&gt;"",TEXT(C99,"00")&amp;"/02/"&amp;'Configurações Básicas'!$E$5,"")</f>
        <v/>
      </c>
      <c r="E99" s="43"/>
      <c r="F99" s="148"/>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IF(C100&lt;&gt;"",TEXT(C100,"00")&amp;"/02/"&amp;'Configurações Básicas'!$E$5,"")</f>
        <v/>
      </c>
      <c r="E100" s="43"/>
      <c r="F100" s="148"/>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IF(C101&lt;&gt;"",TEXT(C101,"00")&amp;"/02/"&amp;'Configurações Básicas'!$E$5,"")</f>
        <v/>
      </c>
      <c r="E101" s="43"/>
      <c r="F101" s="148"/>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IF(C102&lt;&gt;"",TEXT(C102,"00")&amp;"/02/"&amp;'Configurações Básicas'!$E$5,"")</f>
        <v/>
      </c>
      <c r="E102" s="43"/>
      <c r="F102" s="148"/>
      <c r="G102" s="43"/>
      <c r="H102" s="43"/>
      <c r="I102" s="4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IF(C103&lt;&gt;"",TEXT(C103,"00")&amp;"/02/"&amp;'Configurações Básicas'!$E$5,"")</f>
        <v/>
      </c>
      <c r="E103" s="43"/>
      <c r="F103" s="148"/>
      <c r="G103" s="43"/>
      <c r="H103" s="43"/>
      <c r="I103" s="4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IF(C104&lt;&gt;"",TEXT(C104,"00")&amp;"/02/"&amp;'Configurações Básicas'!$E$5,"")</f>
        <v/>
      </c>
      <c r="E104" s="43"/>
      <c r="F104" s="148"/>
      <c r="G104" s="43"/>
      <c r="H104" s="43"/>
      <c r="I104" s="4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IF(C105&lt;&gt;"",TEXT(C105,"00")&amp;"/02/"&amp;'Configurações Básicas'!$E$5,"")</f>
        <v/>
      </c>
      <c r="E105" s="43"/>
      <c r="F105" s="148"/>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IF(C106&lt;&gt;"",TEXT(C106,"00")&amp;"/02/"&amp;'Configurações Básicas'!$E$5,"")</f>
        <v/>
      </c>
      <c r="E106" s="43"/>
      <c r="F106" s="148"/>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IF(C107&lt;&gt;"",TEXT(C107,"00")&amp;"/02/"&amp;'Configurações Básicas'!$E$5,"")</f>
        <v/>
      </c>
      <c r="E107" s="43"/>
      <c r="F107" s="148"/>
      <c r="G107" s="23"/>
      <c r="H107" s="23"/>
      <c r="I107" s="2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IF(C108&lt;&gt;"",TEXT(C108,"00")&amp;"/02/"&amp;'Configurações Básicas'!$E$5,"")</f>
        <v/>
      </c>
      <c r="E108" s="43"/>
      <c r="F108" s="148"/>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IF(C109&lt;&gt;"",TEXT(C109,"00")&amp;"/02/"&amp;'Configurações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IF(C110&lt;&gt;"",TEXT(C110,"00")&amp;"/02/"&amp;'Configurações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IF(C111&lt;&gt;"",TEXT(C111,"00")&amp;"/02/"&amp;'Configurações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IF(C112&lt;&gt;"",TEXT(C112,"00")&amp;"/02/"&amp;'Configurações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IF(C113&lt;&gt;"",TEXT(C113,"00")&amp;"/02/"&amp;'Configurações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IF(C114&lt;&gt;"",TEXT(C114,"00")&amp;"/02/"&amp;'Configurações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IF(C115&lt;&gt;"",TEXT(C115,"00")&amp;"/02/"&amp;'Configurações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IF(C116&lt;&gt;"",TEXT(C116,"00")&amp;"/02/"&amp;'Configurações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IF(C117&lt;&gt;"",TEXT(C117,"00")&amp;"/02/"&amp;'Configurações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IF(C118&lt;&gt;"",TEXT(C118,"00")&amp;"/02/"&amp;'Configurações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IF(C119&lt;&gt;"",TEXT(C119,"00")&amp;"/02/"&amp;'Configurações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IF(C120&lt;&gt;"",TEXT(C120,"00")&amp;"/02/"&amp;'Configurações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IF(C121&lt;&gt;"",TEXT(C121,"00")&amp;"/02/"&amp;'Configurações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IF(C122&lt;&gt;"",TEXT(C122,"00")&amp;"/02/"&amp;'Configurações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IF(C123&lt;&gt;"",TEXT(C123,"00")&amp;"/02/"&amp;'Configurações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IF(C124&lt;&gt;"",TEXT(C124,"00")&amp;"/02/"&amp;'Configurações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IF(C125&lt;&gt;"",TEXT(C125,"00")&amp;"/02/"&amp;'Configurações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IF(C126&lt;&gt;"",TEXT(C126,"00")&amp;"/02/"&amp;'Configurações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IF(C127&lt;&gt;"",TEXT(C127,"00")&amp;"/02/"&amp;'Configurações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IF(C128&lt;&gt;"",TEXT(C128,"00")&amp;"/02/"&amp;'Configurações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IF(C129&lt;&gt;"",TEXT(C129,"00")&amp;"/02/"&amp;'Configurações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IF(C130&lt;&gt;"",TEXT(C130,"00")&amp;"/02/"&amp;'Configurações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IF(C131&lt;&gt;"",TEXT(C131,"00")&amp;"/02/"&amp;'Configurações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IF(C132&lt;&gt;"",TEXT(C132,"00")&amp;"/02/"&amp;'Configurações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IF(C133&lt;&gt;"",TEXT(C133,"00")&amp;"/02/"&amp;'Configurações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IF(C134&lt;&gt;"",TEXT(C134,"00")&amp;"/02/"&amp;'Configurações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IF(C135&lt;&gt;"",TEXT(C135,"00")&amp;"/02/"&amp;'Configurações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IF(C136&lt;&gt;"",TEXT(C136,"00")&amp;"/02/"&amp;'Configurações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IF(C137&lt;&gt;"",TEXT(C137,"00")&amp;"/02/"&amp;'Configurações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IF(C138&lt;&gt;"",TEXT(C138,"00")&amp;"/02/"&amp;'Configurações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IF(C139&lt;&gt;"",TEXT(C139,"00")&amp;"/02/"&amp;'Configurações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IF(C140&lt;&gt;"",TEXT(C140,"00")&amp;"/02/"&amp;'Configurações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IF(C141&lt;&gt;"",TEXT(C141,"00")&amp;"/02/"&amp;'Configurações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IF(C142&lt;&gt;"",TEXT(C142,"00")&amp;"/02/"&amp;'Configurações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IF(C143&lt;&gt;"",TEXT(C143,"00")&amp;"/02/"&amp;'Configurações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IF(C144&lt;&gt;"",TEXT(C144,"00")&amp;"/02/"&amp;'Configurações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IF(C145&lt;&gt;"",TEXT(C145,"00")&amp;"/02/"&amp;'Configurações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IF(C146&lt;&gt;"",TEXT(C146,"00")&amp;"/02/"&amp;'Configurações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IF(C147&lt;&gt;"",TEXT(C147,"00")&amp;"/02/"&amp;'Configurações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IF(C148&lt;&gt;"",TEXT(C148,"00")&amp;"/02/"&amp;'Configurações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IF(C149&lt;&gt;"",TEXT(C149,"00")&amp;"/02/"&amp;'Configurações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IF(C150&lt;&gt;"",TEXT(C150,"00")&amp;"/02/"&amp;'Configurações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IF(C151&lt;&gt;"",TEXT(C151,"00")&amp;"/02/"&amp;'Configurações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IF(C152&lt;&gt;"",TEXT(C152,"00")&amp;"/02/"&amp;'Configurações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IF(C153&lt;&gt;"",TEXT(C153,"00")&amp;"/02/"&amp;'Configurações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IF(C154&lt;&gt;"",TEXT(C154,"00")&amp;"/02/"&amp;'Configurações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IF(C155&lt;&gt;"",TEXT(C155,"00")&amp;"/02/"&amp;'Configurações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IF(C156&lt;&gt;"",TEXT(C156,"00")&amp;"/02/"&amp;'Configurações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IF(C157&lt;&gt;"",TEXT(C157,"00")&amp;"/02/"&amp;'Configurações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IF(C158&lt;&gt;"",TEXT(C158,"00")&amp;"/02/"&amp;'Configurações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IF(C159&lt;&gt;"",TEXT(C159,"00")&amp;"/02/"&amp;'Configurações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IF(C160&lt;&gt;"",TEXT(C160,"00")&amp;"/02/"&amp;'Configurações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IF(C161&lt;&gt;"",TEXT(C161,"00")&amp;"/02/"&amp;'Configurações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IF(C162&lt;&gt;"",TEXT(C162,"00")&amp;"/02/"&amp;'Configurações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IF(C163&lt;&gt;"",TEXT(C163,"00")&amp;"/02/"&amp;'Configurações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IF(C164&lt;&gt;"",TEXT(C164,"00")&amp;"/02/"&amp;'Configurações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IF(C165&lt;&gt;"",TEXT(C165,"00")&amp;"/02/"&amp;'Configurações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IF(C166&lt;&gt;"",TEXT(C166,"00")&amp;"/02/"&amp;'Configurações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IF(C167&lt;&gt;"",TEXT(C167,"00")&amp;"/02/"&amp;'Configurações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IF(C168&lt;&gt;"",TEXT(C168,"00")&amp;"/02/"&amp;'Configurações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IF(C169&lt;&gt;"",TEXT(C169,"00")&amp;"/02/"&amp;'Configurações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IF(C170&lt;&gt;"",TEXT(C170,"00")&amp;"/02/"&amp;'Configurações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IF(C171&lt;&gt;"",TEXT(C171,"00")&amp;"/02/"&amp;'Configurações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IF(C172&lt;&gt;"",TEXT(C172,"00")&amp;"/02/"&amp;'Configurações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IF(C173&lt;&gt;"",TEXT(C173,"00")&amp;"/02/"&amp;'Configurações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IF(C174&lt;&gt;"",TEXT(C174,"00")&amp;"/02/"&amp;'Configurações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IF(C175&lt;&gt;"",TEXT(C175,"00")&amp;"/02/"&amp;'Configurações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IF(C176&lt;&gt;"",TEXT(C176,"00")&amp;"/02/"&amp;'Configurações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IF(C177&lt;&gt;"",TEXT(C177,"00")&amp;"/02/"&amp;'Configurações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IF(C178&lt;&gt;"",TEXT(C178,"00")&amp;"/02/"&amp;'Configurações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IF(C179&lt;&gt;"",TEXT(C179,"00")&amp;"/02/"&amp;'Configurações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IF(C180&lt;&gt;"",TEXT(C180,"00")&amp;"/02/"&amp;'Configurações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IF(C181&lt;&gt;"",TEXT(C181,"00")&amp;"/02/"&amp;'Configurações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IF(C182&lt;&gt;"",TEXT(C182,"00")&amp;"/02/"&amp;'Configurações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IF(C183&lt;&gt;"",TEXT(C183,"00")&amp;"/02/"&amp;'Configurações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IF(C184&lt;&gt;"",TEXT(C184,"00")&amp;"/02/"&amp;'Configurações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IF(C185&lt;&gt;"",TEXT(C185,"00")&amp;"/02/"&amp;'Configurações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IF(C186&lt;&gt;"",TEXT(C186,"00")&amp;"/02/"&amp;'Configurações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IF(C187&lt;&gt;"",TEXT(C187,"00")&amp;"/02/"&amp;'Configurações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IF(C188&lt;&gt;"",TEXT(C188,"00")&amp;"/02/"&amp;'Configurações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IF(C189&lt;&gt;"",TEXT(C189,"00")&amp;"/02/"&amp;'Configurações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IF(C190&lt;&gt;"",TEXT(C190,"00")&amp;"/02/"&amp;'Configurações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IF(C191&lt;&gt;"",TEXT(C191,"00")&amp;"/02/"&amp;'Configurações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IF(C192&lt;&gt;"",TEXT(C192,"00")&amp;"/02/"&amp;'Configurações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IF(C193&lt;&gt;"",TEXT(C193,"00")&amp;"/02/"&amp;'Configurações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IF(C194&lt;&gt;"",TEXT(C194,"00")&amp;"/02/"&amp;'Configurações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IF(C195&lt;&gt;"",TEXT(C195,"00")&amp;"/02/"&amp;'Configurações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IF(C196&lt;&gt;"",TEXT(C196,"00")&amp;"/02/"&amp;'Configurações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IF(C197&lt;&gt;"",TEXT(C197,"00")&amp;"/02/"&amp;'Configurações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IF(C198&lt;&gt;"",TEXT(C198,"00")&amp;"/02/"&amp;'Configurações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IF(C199&lt;&gt;"",TEXT(C199,"00")&amp;"/02/"&amp;'Configurações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IF(C200&lt;&gt;"",TEXT(C200,"00")&amp;"/02/"&amp;'Configurações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IF(C201&lt;&gt;"",TEXT(C201,"00")&amp;"/02/"&amp;'Configurações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IF(C202&lt;&gt;"",TEXT(C202,"00")&amp;"/02/"&amp;'Configurações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IF(C203&lt;&gt;"",TEXT(C203,"00")&amp;"/02/"&amp;'Configurações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IF(C204&lt;&gt;"",TEXT(C204,"00")&amp;"/02/"&amp;'Configurações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IF(C205&lt;&gt;"",TEXT(C205,"00")&amp;"/02/"&amp;'Configurações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IF(C206&lt;&gt;"",TEXT(C206,"00")&amp;"/02/"&amp;'Configurações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IF(C207&lt;&gt;"",TEXT(C207,"00")&amp;"/02/"&amp;'Configurações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IF(C208&lt;&gt;"",TEXT(C208,"00")&amp;"/02/"&amp;'Configurações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IF(C209&lt;&gt;"",TEXT(C209,"00")&amp;"/02/"&amp;'Configurações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IF(C210&lt;&gt;"",TEXT(C210,"00")&amp;"/02/"&amp;'Configurações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IF(C211&lt;&gt;"",TEXT(C211,"00")&amp;"/02/"&amp;'Configurações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IF(C212&lt;&gt;"",TEXT(C212,"00")&amp;"/02/"&amp;'Configurações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IF(C213&lt;&gt;"",TEXT(C213,"00")&amp;"/02/"&amp;'Configurações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IF(C214&lt;&gt;"",TEXT(C214,"00")&amp;"/02/"&amp;'Configurações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IF(C215&lt;&gt;"",TEXT(C215,"00")&amp;"/02/"&amp;'Configurações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IF(C216&lt;&gt;"",TEXT(C216,"00")&amp;"/02/"&amp;'Configurações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IF(C217&lt;&gt;"",TEXT(C217,"00")&amp;"/02/"&amp;'Configurações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IF(C218&lt;&gt;"",TEXT(C218,"00")&amp;"/02/"&amp;'Configurações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IF(C219&lt;&gt;"",TEXT(C219,"00")&amp;"/02/"&amp;'Configurações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IF(C220&lt;&gt;"",TEXT(C220,"00")&amp;"/02/"&amp;'Configurações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IF(C221&lt;&gt;"",TEXT(C221,"00")&amp;"/02/"&amp;'Configurações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IF(C222&lt;&gt;"",TEXT(C222,"00")&amp;"/02/"&amp;'Configurações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IF(C223&lt;&gt;"",TEXT(C223,"00")&amp;"/02/"&amp;'Configurações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IF(C224&lt;&gt;"",TEXT(C224,"00")&amp;"/02/"&amp;'Configurações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IF(C225&lt;&gt;"",TEXT(C225,"00")&amp;"/02/"&amp;'Configurações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IF(C226&lt;&gt;"",TEXT(C226,"00")&amp;"/02/"&amp;'Configurações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IF(C227&lt;&gt;"",TEXT(C227,"00")&amp;"/02/"&amp;'Configurações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IF(C228&lt;&gt;"",TEXT(C228,"00")&amp;"/02/"&amp;'Configurações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IF(C229&lt;&gt;"",TEXT(C229,"00")&amp;"/02/"&amp;'Configurações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IF(C230&lt;&gt;"",TEXT(C230,"00")&amp;"/02/"&amp;'Configurações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IF(C231&lt;&gt;"",TEXT(C231,"00")&amp;"/02/"&amp;'Configurações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IF(C232&lt;&gt;"",TEXT(C232,"00")&amp;"/02/"&amp;'Configurações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IF(C233&lt;&gt;"",TEXT(C233,"00")&amp;"/02/"&amp;'Configurações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IF(C234&lt;&gt;"",TEXT(C234,"00")&amp;"/02/"&amp;'Configurações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IF(C235&lt;&gt;"",TEXT(C235,"00")&amp;"/02/"&amp;'Configurações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IF(C236&lt;&gt;"",TEXT(C236,"00")&amp;"/02/"&amp;'Configurações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IF(C237&lt;&gt;"",TEXT(C237,"00")&amp;"/02/"&amp;'Configurações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IF(C238&lt;&gt;"",TEXT(C238,"00")&amp;"/02/"&amp;'Configurações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IF(C239&lt;&gt;"",TEXT(C239,"00")&amp;"/02/"&amp;'Configurações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IF(C240&lt;&gt;"",TEXT(C240,"00")&amp;"/02/"&amp;'Configurações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IF(C241&lt;&gt;"",TEXT(C241,"00")&amp;"/02/"&amp;'Configurações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IF(C242&lt;&gt;"",TEXT(C242,"00")&amp;"/02/"&amp;'Configurações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IF(C243&lt;&gt;"",TEXT(C243,"00")&amp;"/02/"&amp;'Configurações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IF(C244&lt;&gt;"",TEXT(C244,"00")&amp;"/02/"&amp;'Configurações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IF(C245&lt;&gt;"",TEXT(C245,"00")&amp;"/02/"&amp;'Configurações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IF(C246&lt;&gt;"",TEXT(C246,"00")&amp;"/02/"&amp;'Configurações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IF(C247&lt;&gt;"",TEXT(C247,"00")&amp;"/02/"&amp;'Configurações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IF(C248&lt;&gt;"",TEXT(C248,"00")&amp;"/02/"&amp;'Configurações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IF(C249&lt;&gt;"",TEXT(C249,"00")&amp;"/02/"&amp;'Configurações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IF(C250&lt;&gt;"",TEXT(C250,"00")&amp;"/02/"&amp;'Configurações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IF(C251&lt;&gt;"",TEXT(C251,"00")&amp;"/02/"&amp;'Configurações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IF(C252&lt;&gt;"",TEXT(C252,"00")&amp;"/02/"&amp;'Configurações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IF(C253&lt;&gt;"",TEXT(C253,"00")&amp;"/02/"&amp;'Configurações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IF(C254&lt;&gt;"",TEXT(C254,"00")&amp;"/02/"&amp;'Configurações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IF(C255&lt;&gt;"",TEXT(C255,"00")&amp;"/02/"&amp;'Configurações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IF(C256&lt;&gt;"",TEXT(C256,"00")&amp;"/02/"&amp;'Configurações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IF(C257&lt;&gt;"",TEXT(C257,"00")&amp;"/02/"&amp;'Configurações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IF(C258&lt;&gt;"",TEXT(C258,"00")&amp;"/02/"&amp;'Configurações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IF(C259&lt;&gt;"",TEXT(C259,"00")&amp;"/02/"&amp;'Configurações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IF(C260&lt;&gt;"",TEXT(C260,"00")&amp;"/02/"&amp;'Configurações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IF(C261&lt;&gt;"",TEXT(C261,"00")&amp;"/02/"&amp;'Configurações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IF(C262&lt;&gt;"",TEXT(C262,"00")&amp;"/02/"&amp;'Configurações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IF(C263&lt;&gt;"",TEXT(C263,"00")&amp;"/02/"&amp;'Configurações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IF(C264&lt;&gt;"",TEXT(C264,"00")&amp;"/02/"&amp;'Configurações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IF(C265&lt;&gt;"",TEXT(C265,"00")&amp;"/02/"&amp;'Configurações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IF(C266&lt;&gt;"",TEXT(C266,"00")&amp;"/02/"&amp;'Configurações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IF(C267&lt;&gt;"",TEXT(C267,"00")&amp;"/02/"&amp;'Configurações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IF(C268&lt;&gt;"",TEXT(C268,"00")&amp;"/02/"&amp;'Configurações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IF(C269&lt;&gt;"",TEXT(C269,"00")&amp;"/02/"&amp;'Configurações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IF(C270&lt;&gt;"",TEXT(C270,"00")&amp;"/02/"&amp;'Configurações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IF(C271&lt;&gt;"",TEXT(C271,"00")&amp;"/02/"&amp;'Configurações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IF(C272&lt;&gt;"",TEXT(C272,"00")&amp;"/02/"&amp;'Configurações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IF(C273&lt;&gt;"",TEXT(C273,"00")&amp;"/02/"&amp;'Configurações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IF(C274&lt;&gt;"",TEXT(C274,"00")&amp;"/02/"&amp;'Configurações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IF(C275&lt;&gt;"",TEXT(C275,"00")&amp;"/02/"&amp;'Configurações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IF(C276&lt;&gt;"",TEXT(C276,"00")&amp;"/02/"&amp;'Configurações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IF(C277&lt;&gt;"",TEXT(C277,"00")&amp;"/02/"&amp;'Configurações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IF(C278&lt;&gt;"",TEXT(C278,"00")&amp;"/02/"&amp;'Configurações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IF(C279&lt;&gt;"",TEXT(C279,"00")&amp;"/02/"&amp;'Configurações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IF(C280&lt;&gt;"",TEXT(C280,"00")&amp;"/02/"&amp;'Configurações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IF(C281&lt;&gt;"",TEXT(C281,"00")&amp;"/02/"&amp;'Configurações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IF(C282&lt;&gt;"",TEXT(C282,"00")&amp;"/02/"&amp;'Configurações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IF(C283&lt;&gt;"",TEXT(C283,"00")&amp;"/02/"&amp;'Configurações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IF(C284&lt;&gt;"",TEXT(C284,"00")&amp;"/02/"&amp;'Configurações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IF(C285&lt;&gt;"",TEXT(C285,"00")&amp;"/02/"&amp;'Configurações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IF(C286&lt;&gt;"",TEXT(C286,"00")&amp;"/02/"&amp;'Configurações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IF(C287&lt;&gt;"",TEXT(C287,"00")&amp;"/02/"&amp;'Configurações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IF(C288&lt;&gt;"",TEXT(C288,"00")&amp;"/02/"&amp;'Configurações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IF(C289&lt;&gt;"",TEXT(C289,"00")&amp;"/02/"&amp;'Configurações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IF(C290&lt;&gt;"",TEXT(C290,"00")&amp;"/02/"&amp;'Configurações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IF(C291&lt;&gt;"",TEXT(C291,"00")&amp;"/02/"&amp;'Configurações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IF(C292&lt;&gt;"",TEXT(C292,"00")&amp;"/02/"&amp;'Configurações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IF(C293&lt;&gt;"",TEXT(C293,"00")&amp;"/02/"&amp;'Configurações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IF(C294&lt;&gt;"",TEXT(C294,"00")&amp;"/02/"&amp;'Configurações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IF(C295&lt;&gt;"",TEXT(C295,"00")&amp;"/02/"&amp;'Configurações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IF(C296&lt;&gt;"",TEXT(C296,"00")&amp;"/02/"&amp;'Configurações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IF(C297&lt;&gt;"",TEXT(C297,"00")&amp;"/02/"&amp;'Configurações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IF(C298&lt;&gt;"",TEXT(C298,"00")&amp;"/02/"&amp;'Configurações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IF(C299&lt;&gt;"",TEXT(C299,"00")&amp;"/02/"&amp;'Configurações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IF(C300&lt;&gt;"",TEXT(C300,"00")&amp;"/02/"&amp;'Configurações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IF(C301&lt;&gt;"",TEXT(C301,"00")&amp;"/02/"&amp;'Configurações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IF(C302&lt;&gt;"",TEXT(C302,"00")&amp;"/02/"&amp;'Configurações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IF(C303&lt;&gt;"",TEXT(C303,"00")&amp;"/02/"&amp;'Configurações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IF(C304&lt;&gt;"",TEXT(C304,"00")&amp;"/02/"&amp;'Configurações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IF(C305&lt;&gt;"",TEXT(C305,"00")&amp;"/02/"&amp;'Configurações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IF(C306&lt;&gt;"",TEXT(C306,"00")&amp;"/02/"&amp;'Configurações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IF(C307&lt;&gt;"",TEXT(C307,"00")&amp;"/02/"&amp;'Configurações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IF(C308&lt;&gt;"",TEXT(C308,"00")&amp;"/02/"&amp;'Configurações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IF(C309&lt;&gt;"",TEXT(C309,"00")&amp;"/02/"&amp;'Configurações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IF(C310&lt;&gt;"",TEXT(C310,"00")&amp;"/02/"&amp;'Configurações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IF(C311&lt;&gt;"",TEXT(C311,"00")&amp;"/02/"&amp;'Configurações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IF(C312&lt;&gt;"",TEXT(C312,"00")&amp;"/02/"&amp;'Configurações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IF(C313&lt;&gt;"",TEXT(C313,"00")&amp;"/02/"&amp;'Configurações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IF(C314&lt;&gt;"",TEXT(C314,"00")&amp;"/02/"&amp;'Configurações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IF(C315&lt;&gt;"",TEXT(C315,"00")&amp;"/02/"&amp;'Configurações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IF(C316&lt;&gt;"",TEXT(C316,"00")&amp;"/02/"&amp;'Configurações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IF(C317&lt;&gt;"",TEXT(C317,"00")&amp;"/02/"&amp;'Configurações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IF(C318&lt;&gt;"",TEXT(C318,"00")&amp;"/02/"&amp;'Configurações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IF(C319&lt;&gt;"",TEXT(C319,"00")&amp;"/02/"&amp;'Configurações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IF(C320&lt;&gt;"",TEXT(C320,"00")&amp;"/02/"&amp;'Configurações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IF(C321&lt;&gt;"",TEXT(C321,"00")&amp;"/02/"&amp;'Configurações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IF(C322&lt;&gt;"",TEXT(C322,"00")&amp;"/02/"&amp;'Configurações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IF(C323&lt;&gt;"",TEXT(C323,"00")&amp;"/02/"&amp;'Configurações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IF(C324&lt;&gt;"",TEXT(C324,"00")&amp;"/02/"&amp;'Configurações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IF(C325&lt;&gt;"",TEXT(C325,"00")&amp;"/02/"&amp;'Configurações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IF(C326&lt;&gt;"",TEXT(C326,"00")&amp;"/02/"&amp;'Configurações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IF(C327&lt;&gt;"",TEXT(C327,"00")&amp;"/02/"&amp;'Configurações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IF(C328&lt;&gt;"",TEXT(C328,"00")&amp;"/02/"&amp;'Configurações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IF(C329&lt;&gt;"",TEXT(C329,"00")&amp;"/02/"&amp;'Configurações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IF(C330&lt;&gt;"",TEXT(C330,"00")&amp;"/02/"&amp;'Configurações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IF(C331&lt;&gt;"",TEXT(C331,"00")&amp;"/02/"&amp;'Configurações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IF(C332&lt;&gt;"",TEXT(C332,"00")&amp;"/02/"&amp;'Configurações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IF(C333&lt;&gt;"",TEXT(C333,"00")&amp;"/02/"&amp;'Configurações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IF(C334&lt;&gt;"",TEXT(C334,"00")&amp;"/02/"&amp;'Configurações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IF(C335&lt;&gt;"",TEXT(C335,"00")&amp;"/02/"&amp;'Configurações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IF(C336&lt;&gt;"",TEXT(C336,"00")&amp;"/02/"&amp;'Configurações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IF(C337&lt;&gt;"",TEXT(C337,"00")&amp;"/02/"&amp;'Configurações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IF(C338&lt;&gt;"",TEXT(C338,"00")&amp;"/02/"&amp;'Configurações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IF(C339&lt;&gt;"",TEXT(C339,"00")&amp;"/02/"&amp;'Configurações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IF(C340&lt;&gt;"",TEXT(C340,"00")&amp;"/02/"&amp;'Configurações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IF(C341&lt;&gt;"",TEXT(C341,"00")&amp;"/02/"&amp;'Configurações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IF(C342&lt;&gt;"",TEXT(C342,"00")&amp;"/02/"&amp;'Configurações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IF(C343&lt;&gt;"",TEXT(C343,"00")&amp;"/02/"&amp;'Configurações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IF(C344&lt;&gt;"",TEXT(C344,"00")&amp;"/02/"&amp;'Configurações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IF(C345&lt;&gt;"",TEXT(C345,"00")&amp;"/02/"&amp;'Configurações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IF(C346&lt;&gt;"",TEXT(C346,"00")&amp;"/02/"&amp;'Configurações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IF(C347&lt;&gt;"",TEXT(C347,"00")&amp;"/02/"&amp;'Configurações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IF(C348&lt;&gt;"",TEXT(C348,"00")&amp;"/02/"&amp;'Configurações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IF(C349&lt;&gt;"",TEXT(C349,"00")&amp;"/02/"&amp;'Configurações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IF(C350&lt;&gt;"",TEXT(C350,"00")&amp;"/02/"&amp;'Configurações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IF(C351&lt;&gt;"",TEXT(C351,"00")&amp;"/02/"&amp;'Configurações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IF(C352&lt;&gt;"",TEXT(C352,"00")&amp;"/02/"&amp;'Configurações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IF(C353&lt;&gt;"",TEXT(C353,"00")&amp;"/02/"&amp;'Configurações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IF(C354&lt;&gt;"",TEXT(C354,"00")&amp;"/02/"&amp;'Configurações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IF(C355&lt;&gt;"",TEXT(C355,"00")&amp;"/02/"&amp;'Configurações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IF(C356&lt;&gt;"",TEXT(C356,"00")&amp;"/02/"&amp;'Configurações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IF(C357&lt;&gt;"",TEXT(C357,"00")&amp;"/02/"&amp;'Configurações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IF(C358&lt;&gt;"",TEXT(C358,"00")&amp;"/02/"&amp;'Configurações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IF(C359&lt;&gt;"",TEXT(C359,"00")&amp;"/02/"&amp;'Configurações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IF(C360&lt;&gt;"",TEXT(C360,"00")&amp;"/02/"&amp;'Configurações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IF(C361&lt;&gt;"",TEXT(C361,"00")&amp;"/02/"&amp;'Configurações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IF(C362&lt;&gt;"",TEXT(C362,"00")&amp;"/02/"&amp;'Configurações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IF(C363&lt;&gt;"",TEXT(C363,"00")&amp;"/02/"&amp;'Configurações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IF(C364&lt;&gt;"",TEXT(C364,"00")&amp;"/02/"&amp;'Configurações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IF(C365&lt;&gt;"",TEXT(C365,"00")&amp;"/02/"&amp;'Configurações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IF(C366&lt;&gt;"",TEXT(C366,"00")&amp;"/02/"&amp;'Configurações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IF(C367&lt;&gt;"",TEXT(C367,"00")&amp;"/02/"&amp;'Configurações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IF(C368&lt;&gt;"",TEXT(C368,"00")&amp;"/02/"&amp;'Configurações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IF(C369&lt;&gt;"",TEXT(C369,"00")&amp;"/02/"&amp;'Configurações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IF(C370&lt;&gt;"",TEXT(C370,"00")&amp;"/02/"&amp;'Configurações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IF(C371&lt;&gt;"",TEXT(C371,"00")&amp;"/02/"&amp;'Configurações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IF(C372&lt;&gt;"",TEXT(C372,"00")&amp;"/02/"&amp;'Configurações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IF(C373&lt;&gt;"",TEXT(C373,"00")&amp;"/02/"&amp;'Configurações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IF(C374&lt;&gt;"",TEXT(C374,"00")&amp;"/02/"&amp;'Configurações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IF(C375&lt;&gt;"",TEXT(C375,"00")&amp;"/02/"&amp;'Configurações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IF(C376&lt;&gt;"",TEXT(C376,"00")&amp;"/02/"&amp;'Configurações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IF(C377&lt;&gt;"",TEXT(C377,"00")&amp;"/02/"&amp;'Configurações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IF(C378&lt;&gt;"",TEXT(C378,"00")&amp;"/02/"&amp;'Configurações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IF(C379&lt;&gt;"",TEXT(C379,"00")&amp;"/02/"&amp;'Configurações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IF(C380&lt;&gt;"",TEXT(C380,"00")&amp;"/02/"&amp;'Configurações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IF(C381&lt;&gt;"",TEXT(C381,"00")&amp;"/02/"&amp;'Configurações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IF(C382&lt;&gt;"",TEXT(C382,"00")&amp;"/02/"&amp;'Configurações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IF(C383&lt;&gt;"",TEXT(C383,"00")&amp;"/02/"&amp;'Configurações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IF(C384&lt;&gt;"",TEXT(C384,"00")&amp;"/02/"&amp;'Configurações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IF(C385&lt;&gt;"",TEXT(C385,"00")&amp;"/02/"&amp;'Configurações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IF(C386&lt;&gt;"",TEXT(C386,"00")&amp;"/02/"&amp;'Configurações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IF(C387&lt;&gt;"",TEXT(C387,"00")&amp;"/02/"&amp;'Configurações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IF(C388&lt;&gt;"",TEXT(C388,"00")&amp;"/02/"&amp;'Configurações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IF(C389&lt;&gt;"",TEXT(C389,"00")&amp;"/02/"&amp;'Configurações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IF(C390&lt;&gt;"",TEXT(C390,"00")&amp;"/02/"&amp;'Configurações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IF(C391&lt;&gt;"",TEXT(C391,"00")&amp;"/02/"&amp;'Configurações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IF(C392&lt;&gt;"",TEXT(C392,"00")&amp;"/02/"&amp;'Configurações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IF(C393&lt;&gt;"",TEXT(C393,"00")&amp;"/02/"&amp;'Configurações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IF(C394&lt;&gt;"",TEXT(C394,"00")&amp;"/02/"&amp;'Configurações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IF(C395&lt;&gt;"",TEXT(C395,"00")&amp;"/02/"&amp;'Configurações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IF(C396&lt;&gt;"",TEXT(C396,"00")&amp;"/02/"&amp;'Configurações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IF(C397&lt;&gt;"",TEXT(C397,"00")&amp;"/02/"&amp;'Configurações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IF(C398&lt;&gt;"",TEXT(C398,"00")&amp;"/02/"&amp;'Configurações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IF(C399&lt;&gt;"",TEXT(C399,"00")&amp;"/02/"&amp;'Configurações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IF(C400&lt;&gt;"",TEXT(C400,"00")&amp;"/02/"&amp;'Configurações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IF(C401&lt;&gt;"",TEXT(C401,"00")&amp;"/02/"&amp;'Configurações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IF(C402&lt;&gt;"",TEXT(C402,"00")&amp;"/02/"&amp;'Configurações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IF(C403&lt;&gt;"",TEXT(C403,"00")&amp;"/02/"&amp;'Configurações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IF(C404&lt;&gt;"",TEXT(C404,"00")&amp;"/02/"&amp;'Configurações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IF(C405&lt;&gt;"",TEXT(C405,"00")&amp;"/02/"&amp;'Configurações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IF(C406&lt;&gt;"",TEXT(C406,"00")&amp;"/02/"&amp;'Configurações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IF(C407&lt;&gt;"",TEXT(C407,"00")&amp;"/02/"&amp;'Configurações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IF(C408&lt;&gt;"",TEXT(C408,"00")&amp;"/02/"&amp;'Configurações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IF(C409&lt;&gt;"",TEXT(C409,"00")&amp;"/02/"&amp;'Configurações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IF(C410&lt;&gt;"",TEXT(C410,"00")&amp;"/02/"&amp;'Configurações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IF(C411&lt;&gt;"",TEXT(C411,"00")&amp;"/02/"&amp;'Configurações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IF(C412&lt;&gt;"",TEXT(C412,"00")&amp;"/02/"&amp;'Configurações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IF(C413&lt;&gt;"",TEXT(C413,"00")&amp;"/02/"&amp;'Configurações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IF(C414&lt;&gt;"",TEXT(C414,"00")&amp;"/02/"&amp;'Configurações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IF(C415&lt;&gt;"",TEXT(C415,"00")&amp;"/02/"&amp;'Configurações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IF(C416&lt;&gt;"",TEXT(C416,"00")&amp;"/02/"&amp;'Configurações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IF(C417&lt;&gt;"",TEXT(C417,"00")&amp;"/02/"&amp;'Configurações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IF(C418&lt;&gt;"",TEXT(C418,"00")&amp;"/02/"&amp;'Configurações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IF(C419&lt;&gt;"",TEXT(C419,"00")&amp;"/02/"&amp;'Configurações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IF(C420&lt;&gt;"",TEXT(C420,"00")&amp;"/02/"&amp;'Configurações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IF(C421&lt;&gt;"",TEXT(C421,"00")&amp;"/02/"&amp;'Configurações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IF(C422&lt;&gt;"",TEXT(C422,"00")&amp;"/02/"&amp;'Configurações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IF(C423&lt;&gt;"",TEXT(C423,"00")&amp;"/02/"&amp;'Configurações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IF(C424&lt;&gt;"",TEXT(C424,"00")&amp;"/02/"&amp;'Configurações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IF(C425&lt;&gt;"",TEXT(C425,"00")&amp;"/02/"&amp;'Configurações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IF(C426&lt;&gt;"",TEXT(C426,"00")&amp;"/02/"&amp;'Configurações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IF(C427&lt;&gt;"",TEXT(C427,"00")&amp;"/02/"&amp;'Configurações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IF(C428&lt;&gt;"",TEXT(C428,"00")&amp;"/02/"&amp;'Configurações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IF(C429&lt;&gt;"",TEXT(C429,"00")&amp;"/02/"&amp;'Configurações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IF(C430&lt;&gt;"",TEXT(C430,"00")&amp;"/02/"&amp;'Configurações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IF(C431&lt;&gt;"",TEXT(C431,"00")&amp;"/02/"&amp;'Configurações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IF(C432&lt;&gt;"",TEXT(C432,"00")&amp;"/02/"&amp;'Configurações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IF(C433&lt;&gt;"",TEXT(C433,"00")&amp;"/02/"&amp;'Configurações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IF(C434&lt;&gt;"",TEXT(C434,"00")&amp;"/02/"&amp;'Configurações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IF(C435&lt;&gt;"",TEXT(C435,"00")&amp;"/02/"&amp;'Configurações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IF(C436&lt;&gt;"",TEXT(C436,"00")&amp;"/02/"&amp;'Configurações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IF(C437&lt;&gt;"",TEXT(C437,"00")&amp;"/02/"&amp;'Configurações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IF(C438&lt;&gt;"",TEXT(C438,"00")&amp;"/02/"&amp;'Configurações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IF(C439&lt;&gt;"",TEXT(C439,"00")&amp;"/02/"&amp;'Configurações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IF(C440&lt;&gt;"",TEXT(C440,"00")&amp;"/02/"&amp;'Configurações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IF(C441&lt;&gt;"",TEXT(C441,"00")&amp;"/02/"&amp;'Configurações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IF(C442&lt;&gt;"",TEXT(C442,"00")&amp;"/02/"&amp;'Configurações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IF(C443&lt;&gt;"",TEXT(C443,"00")&amp;"/02/"&amp;'Configurações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IF(C444&lt;&gt;"",TEXT(C444,"00")&amp;"/02/"&amp;'Configurações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IF(C445&lt;&gt;"",TEXT(C445,"00")&amp;"/02/"&amp;'Configurações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IF(C446&lt;&gt;"",TEXT(C446,"00")&amp;"/02/"&amp;'Configurações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IF(C447&lt;&gt;"",TEXT(C447,"00")&amp;"/02/"&amp;'Configurações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IF(C448&lt;&gt;"",TEXT(C448,"00")&amp;"/02/"&amp;'Configurações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IF(C449&lt;&gt;"",TEXT(C449,"00")&amp;"/02/"&amp;'Configurações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IF(C450&lt;&gt;"",TEXT(C450,"00")&amp;"/02/"&amp;'Configurações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IF(C451&lt;&gt;"",TEXT(C451,"00")&amp;"/02/"&amp;'Configurações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IF(C452&lt;&gt;"",TEXT(C452,"00")&amp;"/02/"&amp;'Configurações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IF(C453&lt;&gt;"",TEXT(C453,"00")&amp;"/02/"&amp;'Configurações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IF(C454&lt;&gt;"",TEXT(C454,"00")&amp;"/02/"&amp;'Configurações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IF(C455&lt;&gt;"",TEXT(C455,"00")&amp;"/02/"&amp;'Configurações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IF(C456&lt;&gt;"",TEXT(C456,"00")&amp;"/02/"&amp;'Configurações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IF(C457&lt;&gt;"",TEXT(C457,"00")&amp;"/02/"&amp;'Configurações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IF(C458&lt;&gt;"",TEXT(C458,"00")&amp;"/02/"&amp;'Configurações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IF(C459&lt;&gt;"",TEXT(C459,"00")&amp;"/02/"&amp;'Configurações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IF(C460&lt;&gt;"",TEXT(C460,"00")&amp;"/02/"&amp;'Configurações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IF(C461&lt;&gt;"",TEXT(C461,"00")&amp;"/02/"&amp;'Configurações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IF(C462&lt;&gt;"",TEXT(C462,"00")&amp;"/02/"&amp;'Configurações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IF(C463&lt;&gt;"",TEXT(C463,"00")&amp;"/02/"&amp;'Configurações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IF(C464&lt;&gt;"",TEXT(C464,"00")&amp;"/02/"&amp;'Configurações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IF(C465&lt;&gt;"",TEXT(C465,"00")&amp;"/02/"&amp;'Configurações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IF(C466&lt;&gt;"",TEXT(C466,"00")&amp;"/02/"&amp;'Configurações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IF(C467&lt;&gt;"",TEXT(C467,"00")&amp;"/02/"&amp;'Configurações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IF(C468&lt;&gt;"",TEXT(C468,"00")&amp;"/02/"&amp;'Configurações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IF(C469&lt;&gt;"",TEXT(C469,"00")&amp;"/02/"&amp;'Configurações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IF(C470&lt;&gt;"",TEXT(C470,"00")&amp;"/02/"&amp;'Configurações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IF(C471&lt;&gt;"",TEXT(C471,"00")&amp;"/02/"&amp;'Configurações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IF(C472&lt;&gt;"",TEXT(C472,"00")&amp;"/02/"&amp;'Configurações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IF(C473&lt;&gt;"",TEXT(C473,"00")&amp;"/02/"&amp;'Configurações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IF(C474&lt;&gt;"",TEXT(C474,"00")&amp;"/02/"&amp;'Configurações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IF(C475&lt;&gt;"",TEXT(C475,"00")&amp;"/02/"&amp;'Configurações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IF(C476&lt;&gt;"",TEXT(C476,"00")&amp;"/02/"&amp;'Configurações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IF(C477&lt;&gt;"",TEXT(C477,"00")&amp;"/02/"&amp;'Configurações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IF(C478&lt;&gt;"",TEXT(C478,"00")&amp;"/02/"&amp;'Configurações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IF(C479&lt;&gt;"",TEXT(C479,"00")&amp;"/02/"&amp;'Configurações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IF(C480&lt;&gt;"",TEXT(C480,"00")&amp;"/02/"&amp;'Configurações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IF(C481&lt;&gt;"",TEXT(C481,"00")&amp;"/02/"&amp;'Configurações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IF(C482&lt;&gt;"",TEXT(C482,"00")&amp;"/02/"&amp;'Configurações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IF(C483&lt;&gt;"",TEXT(C483,"00")&amp;"/02/"&amp;'Configurações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IF(C484&lt;&gt;"",TEXT(C484,"00")&amp;"/02/"&amp;'Configurações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IF(C485&lt;&gt;"",TEXT(C485,"00")&amp;"/02/"&amp;'Configurações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IF(C486&lt;&gt;"",TEXT(C486,"00")&amp;"/02/"&amp;'Configurações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IF(C487&lt;&gt;"",TEXT(C487,"00")&amp;"/02/"&amp;'Configurações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IF(C488&lt;&gt;"",TEXT(C488,"00")&amp;"/02/"&amp;'Configurações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IF(C489&lt;&gt;"",TEXT(C489,"00")&amp;"/02/"&amp;'Configurações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IF(C490&lt;&gt;"",TEXT(C490,"00")&amp;"/02/"&amp;'Configurações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IF(C491&lt;&gt;"",TEXT(C491,"00")&amp;"/02/"&amp;'Configurações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IF(C492&lt;&gt;"",TEXT(C492,"00")&amp;"/02/"&amp;'Configurações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IF(C493&lt;&gt;"",TEXT(C493,"00")&amp;"/02/"&amp;'Configurações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IF(C494&lt;&gt;"",TEXT(C494,"00")&amp;"/02/"&amp;'Configurações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IF(C495&lt;&gt;"",TEXT(C495,"00")&amp;"/02/"&amp;'Configurações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IF(C496&lt;&gt;"",TEXT(C496,"00")&amp;"/02/"&amp;'Configurações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IF(C497&lt;&gt;"",TEXT(C497,"00")&amp;"/02/"&amp;'Configurações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IF(C498&lt;&gt;"",TEXT(C498,"00")&amp;"/02/"&amp;'Configurações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IF(C499&lt;&gt;"",TEXT(C499,"00")&amp;"/02/"&amp;'Configurações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IF(C500&lt;&gt;"",TEXT(C500,"00")&amp;"/02/"&amp;'Configurações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IF(C501&lt;&gt;"",TEXT(C501,"00")&amp;"/02/"&amp;'Configurações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IF(C502&lt;&gt;"",TEXT(C502,"00")&amp;"/02/"&amp;'Configurações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IF(C503&lt;&gt;"",TEXT(C503,"00")&amp;"/02/"&amp;'Configurações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IF(C504&lt;&gt;"",TEXT(C504,"00")&amp;"/02/"&amp;'Configurações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IF(C505&lt;&gt;"",TEXT(C505,"00")&amp;"/02/"&amp;'Configurações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IF(C506&lt;&gt;"",TEXT(C506,"00")&amp;"/02/"&amp;'Configurações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IF(C507&lt;&gt;"",TEXT(C507,"00")&amp;"/02/"&amp;'Configurações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IF(C508&lt;&gt;"",TEXT(C508,"00")&amp;"/02/"&amp;'Configurações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IF(C509&lt;&gt;"",TEXT(C509,"00")&amp;"/02/"&amp;'Configurações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IF(C510&lt;&gt;"",TEXT(C510,"00")&amp;"/02/"&amp;'Configurações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IF(C511&lt;&gt;"",TEXT(C511,"00")&amp;"/02/"&amp;'Configurações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IF(C512&lt;&gt;"",TEXT(C512,"00")&amp;"/02/"&amp;'Configurações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IF(C513&lt;&gt;"",TEXT(C513,"00")&amp;"/02/"&amp;'Configurações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IF(C514&lt;&gt;"",TEXT(C514,"00")&amp;"/02/"&amp;'Configurações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IF(C515&lt;&gt;"",TEXT(C515,"00")&amp;"/02/"&amp;'Configurações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IF(C516&lt;&gt;"",TEXT(C516,"00")&amp;"/02/"&amp;'Configurações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IF(C517&lt;&gt;"",TEXT(C517,"00")&amp;"/02/"&amp;'Configurações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IF(C518&lt;&gt;"",TEXT(C518,"00")&amp;"/02/"&amp;'Configurações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IF(C519&lt;&gt;"",TEXT(C519,"00")&amp;"/02/"&amp;'Configurações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IF(C520&lt;&gt;"",TEXT(C520,"00")&amp;"/02/"&amp;'Configurações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IF(C521&lt;&gt;"",TEXT(C521,"00")&amp;"/02/"&amp;'Configurações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IF(C522&lt;&gt;"",TEXT(C522,"00")&amp;"/02/"&amp;'Configurações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IF(C523&lt;&gt;"",TEXT(C523,"00")&amp;"/02/"&amp;'Configurações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IF(C524&lt;&gt;"",TEXT(C524,"00")&amp;"/02/"&amp;'Configurações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IF(C525&lt;&gt;"",TEXT(C525,"00")&amp;"/02/"&amp;'Configurações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IF(C526&lt;&gt;"",TEXT(C526,"00")&amp;"/02/"&amp;'Configurações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IF(C527&lt;&gt;"",TEXT(C527,"00")&amp;"/02/"&amp;'Configurações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IF(C528&lt;&gt;"",TEXT(C528,"00")&amp;"/02/"&amp;'Configurações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IF(C529&lt;&gt;"",TEXT(C529,"00")&amp;"/02/"&amp;'Configurações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IF(C530&lt;&gt;"",TEXT(C530,"00")&amp;"/02/"&amp;'Configurações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IF(C531&lt;&gt;"",TEXT(C531,"00")&amp;"/02/"&amp;'Configurações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IF(C532&lt;&gt;"",TEXT(C532,"00")&amp;"/02/"&amp;'Configurações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IF(C533&lt;&gt;"",TEXT(C533,"00")&amp;"/02/"&amp;'Configurações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IF(C534&lt;&gt;"",TEXT(C534,"00")&amp;"/02/"&amp;'Configurações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IF(C535&lt;&gt;"",TEXT(C535,"00")&amp;"/02/"&amp;'Configurações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IF(C536&lt;&gt;"",TEXT(C536,"00")&amp;"/02/"&amp;'Configurações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IF(C537&lt;&gt;"",TEXT(C537,"00")&amp;"/02/"&amp;'Configurações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IF(C538&lt;&gt;"",TEXT(C538,"00")&amp;"/02/"&amp;'Configurações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IF(C539&lt;&gt;"",TEXT(C539,"00")&amp;"/02/"&amp;'Configurações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IF(C540&lt;&gt;"",TEXT(C540,"00")&amp;"/02/"&amp;'Configurações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IF(C541&lt;&gt;"",TEXT(C541,"00")&amp;"/02/"&amp;'Configurações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IF(C542&lt;&gt;"",TEXT(C542,"00")&amp;"/02/"&amp;'Configurações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IF(C543&lt;&gt;"",TEXT(C543,"00")&amp;"/02/"&amp;'Configurações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IF(C544&lt;&gt;"",TEXT(C544,"00")&amp;"/02/"&amp;'Configurações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IF(C545&lt;&gt;"",TEXT(C545,"00")&amp;"/02/"&amp;'Configurações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IF(C546&lt;&gt;"",TEXT(C546,"00")&amp;"/02/"&amp;'Configurações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IF(C547&lt;&gt;"",TEXT(C547,"00")&amp;"/02/"&amp;'Configurações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IF(C548&lt;&gt;"",TEXT(C548,"00")&amp;"/02/"&amp;'Configurações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IF(C549&lt;&gt;"",TEXT(C549,"00")&amp;"/02/"&amp;'Configurações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IF(C550&lt;&gt;"",TEXT(C550,"00")&amp;"/02/"&amp;'Configurações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IF(C551&lt;&gt;"",TEXT(C551,"00")&amp;"/02/"&amp;'Configurações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IF(C552&lt;&gt;"",TEXT(C552,"00")&amp;"/02/"&amp;'Configurações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IF(C553&lt;&gt;"",TEXT(C553,"00")&amp;"/02/"&amp;'Configurações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IF(C554&lt;&gt;"",TEXT(C554,"00")&amp;"/02/"&amp;'Configurações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IF(C555&lt;&gt;"",TEXT(C555,"00")&amp;"/02/"&amp;'Configurações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IF(C556&lt;&gt;"",TEXT(C556,"00")&amp;"/02/"&amp;'Configurações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IF(C557&lt;&gt;"",TEXT(C557,"00")&amp;"/02/"&amp;'Configurações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IF(C558&lt;&gt;"",TEXT(C558,"00")&amp;"/02/"&amp;'Configurações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IF(C559&lt;&gt;"",TEXT(C559,"00")&amp;"/02/"&amp;'Configurações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IF(C560&lt;&gt;"",TEXT(C560,"00")&amp;"/02/"&amp;'Configurações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IF(C561&lt;&gt;"",TEXT(C561,"00")&amp;"/02/"&amp;'Configurações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IF(C562&lt;&gt;"",TEXT(C562,"00")&amp;"/02/"&amp;'Configurações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IF(C563&lt;&gt;"",TEXT(C563,"00")&amp;"/02/"&amp;'Configurações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IF(C564&lt;&gt;"",TEXT(C564,"00")&amp;"/02/"&amp;'Configurações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IF(C565&lt;&gt;"",TEXT(C565,"00")&amp;"/02/"&amp;'Configurações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IF(C566&lt;&gt;"",TEXT(C566,"00")&amp;"/02/"&amp;'Configurações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IF(C567&lt;&gt;"",TEXT(C567,"00")&amp;"/02/"&amp;'Configurações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IF(C568&lt;&gt;"",TEXT(C568,"00")&amp;"/02/"&amp;'Configurações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IF(C569&lt;&gt;"",TEXT(C569,"00")&amp;"/02/"&amp;'Configurações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IF(C570&lt;&gt;"",TEXT(C570,"00")&amp;"/02/"&amp;'Configurações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IF(C571&lt;&gt;"",TEXT(C571,"00")&amp;"/02/"&amp;'Configurações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IF(C572&lt;&gt;"",TEXT(C572,"00")&amp;"/02/"&amp;'Configurações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IF(C573&lt;&gt;"",TEXT(C573,"00")&amp;"/02/"&amp;'Configurações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IF(C574&lt;&gt;"",TEXT(C574,"00")&amp;"/02/"&amp;'Configurações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IF(C575&lt;&gt;"",TEXT(C575,"00")&amp;"/02/"&amp;'Configurações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IF(C576&lt;&gt;"",TEXT(C576,"00")&amp;"/02/"&amp;'Configurações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IF(C577&lt;&gt;"",TEXT(C577,"00")&amp;"/02/"&amp;'Configurações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IF(C578&lt;&gt;"",TEXT(C578,"00")&amp;"/02/"&amp;'Configurações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IF(C579&lt;&gt;"",TEXT(C579,"00")&amp;"/02/"&amp;'Configurações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IF(C580&lt;&gt;"",TEXT(C580,"00")&amp;"/02/"&amp;'Configurações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IF(C581&lt;&gt;"",TEXT(C581,"00")&amp;"/02/"&amp;'Configurações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IF(C582&lt;&gt;"",TEXT(C582,"00")&amp;"/02/"&amp;'Configurações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IF(C583&lt;&gt;"",TEXT(C583,"00")&amp;"/02/"&amp;'Configurações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IF(C584&lt;&gt;"",TEXT(C584,"00")&amp;"/02/"&amp;'Configurações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IF(C585&lt;&gt;"",TEXT(C585,"00")&amp;"/02/"&amp;'Configurações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IF(C586&lt;&gt;"",TEXT(C586,"00")&amp;"/02/"&amp;'Configurações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IF(C587&lt;&gt;"",TEXT(C587,"00")&amp;"/02/"&amp;'Configurações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IF(C588&lt;&gt;"",TEXT(C588,"00")&amp;"/02/"&amp;'Configurações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IF(C589&lt;&gt;"",TEXT(C589,"00")&amp;"/02/"&amp;'Configurações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IF(C590&lt;&gt;"",TEXT(C590,"00")&amp;"/02/"&amp;'Configurações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IF(C591&lt;&gt;"",TEXT(C591,"00")&amp;"/02/"&amp;'Configurações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IF(C592&lt;&gt;"",TEXT(C592,"00")&amp;"/02/"&amp;'Configurações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IF(C593&lt;&gt;"",TEXT(C593,"00")&amp;"/02/"&amp;'Configurações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IF(C594&lt;&gt;"",TEXT(C594,"00")&amp;"/02/"&amp;'Configurações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IF(C595&lt;&gt;"",TEXT(C595,"00")&amp;"/02/"&amp;'Configurações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IF(C596&lt;&gt;"",TEXT(C596,"00")&amp;"/02/"&amp;'Configurações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IF(C597&lt;&gt;"",TEXT(C597,"00")&amp;"/02/"&amp;'Configurações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IF(C598&lt;&gt;"",TEXT(C598,"00")&amp;"/02/"&amp;'Configurações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IF(C599&lt;&gt;"",TEXT(C599,"00")&amp;"/02/"&amp;'Configurações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IF(C600&lt;&gt;"",TEXT(C600,"00")&amp;"/02/"&amp;'Configurações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IF(C601&lt;&gt;"",TEXT(C601,"00")&amp;"/02/"&amp;'Configurações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IF(C602&lt;&gt;"",TEXT(C602,"00")&amp;"/02/"&amp;'Configurações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IF(C603&lt;&gt;"",TEXT(C603,"00")&amp;"/02/"&amp;'Configurações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IF(C604&lt;&gt;"",TEXT(C604,"00")&amp;"/02/"&amp;'Configurações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IF(C605&lt;&gt;"",TEXT(C605,"00")&amp;"/02/"&amp;'Configurações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IF(C5&lt;&gt;"",TEXT(C5,"00")&amp;"/03/"&amp;'Configurações Básicas'!$E$5,"")</f>
        <v/>
      </c>
      <c r="E5" s="43"/>
      <c r="F5" s="219"/>
      <c r="G5" s="23"/>
      <c r="H5" s="23"/>
      <c r="I5" s="2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226</v>
      </c>
      <c r="Q5" s="248">
        <f>Fev!Q13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IF(C6&lt;&gt;"",TEXT(C6,"00")&amp;"/03/"&amp;'Configurações Básicas'!$E$5,"")</f>
        <v/>
      </c>
      <c r="E6" s="43"/>
      <c r="F6" s="219"/>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IF(C7&lt;&gt;"",TEXT(C7,"00")&amp;"/03/"&amp;'Configurações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IF(C8&lt;&gt;"",TEXT(C8,"00")&amp;"/03/"&amp;'Configurações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IF(C9&lt;&gt;"",TEXT(C9,"00")&amp;"/03/"&amp;'Configurações Básicas'!$E$5,"")</f>
        <v/>
      </c>
      <c r="E9" s="43"/>
      <c r="F9" s="219"/>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IF(C10&lt;&gt;"",TEXT(C10,"00")&amp;"/03/"&amp;'Configurações Básicas'!$E$5,"")</f>
        <v/>
      </c>
      <c r="E10" s="43"/>
      <c r="F10" s="219"/>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IF(C11&lt;&gt;"",TEXT(C11,"00")&amp;"/03/"&amp;'Configurações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IF(C12&lt;&gt;"",TEXT(C12,"00")&amp;"/03/"&amp;'Configurações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IF(C13&lt;&gt;"",TEXT(C13,"00")&amp;"/03/"&amp;'Configurações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IF(C14&lt;&gt;"",TEXT(C14,"00")&amp;"/03/"&amp;'Configurações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IF(C15&lt;&gt;"",TEXT(C15,"00")&amp;"/03/"&amp;'Configurações Básicas'!$E$5,"")</f>
        <v/>
      </c>
      <c r="E15" s="43"/>
      <c r="F15" s="219"/>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IF(C16&lt;&gt;"",TEXT(C16,"00")&amp;"/03/"&amp;'Configurações Básicas'!$E$5,"")</f>
        <v/>
      </c>
      <c r="E16" s="43"/>
      <c r="F16" s="219"/>
      <c r="G16" s="23"/>
      <c r="H16" s="23"/>
      <c r="I16" s="2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IF(C17&lt;&gt;"",TEXT(C17,"00")&amp;"/03/"&amp;'Configurações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IF(C18&lt;&gt;"",TEXT(C18,"00")&amp;"/03/"&amp;'Configurações Básicas'!$E$5,"")</f>
        <v/>
      </c>
      <c r="E18" s="43"/>
      <c r="F18" s="219"/>
      <c r="G18" s="23"/>
      <c r="H18" s="23"/>
      <c r="I18" s="2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IF(C19&lt;&gt;"",TEXT(C19,"00")&amp;"/03/"&amp;'Configurações Básicas'!$E$5,"")</f>
        <v/>
      </c>
      <c r="E19" s="43"/>
      <c r="F19" s="219"/>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IF(C20&lt;&gt;"",TEXT(C20,"00")&amp;"/03/"&amp;'Configurações Básicas'!$E$5,"")</f>
        <v/>
      </c>
      <c r="E20" s="43"/>
      <c r="F20" s="219"/>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IF(C21&lt;&gt;"",TEXT(C21,"00")&amp;"/03/"&amp;'Configurações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IF(C22&lt;&gt;"",TEXT(C22,"00")&amp;"/03/"&amp;'Configurações Básicas'!$E$5,"")</f>
        <v/>
      </c>
      <c r="E22" s="43"/>
      <c r="F22" s="219"/>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IF(C23&lt;&gt;"",TEXT(C23,"00")&amp;"/03/"&amp;'Configurações Básicas'!$E$5,"")</f>
        <v/>
      </c>
      <c r="E23" s="43"/>
      <c r="F23" s="219"/>
      <c r="G23" s="23"/>
      <c r="H23" s="23"/>
      <c r="I23" s="2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IF(C24&lt;&gt;"",TEXT(C24,"00")&amp;"/03/"&amp;'Configurações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IF(C25&lt;&gt;"",TEXT(C25,"00")&amp;"/03/"&amp;'Configurações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IF(C26&lt;&gt;"",TEXT(C26,"00")&amp;"/03/"&amp;'Configurações Básicas'!$E$5,"")</f>
        <v/>
      </c>
      <c r="E26" s="43"/>
      <c r="F26" s="219"/>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IF(C27&lt;&gt;"",TEXT(C27,"00")&amp;"/03/"&amp;'Configurações Básicas'!$E$5,"")</f>
        <v/>
      </c>
      <c r="E27" s="43"/>
      <c r="F27" s="219"/>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IF(C28&lt;&gt;"",TEXT(C28,"00")&amp;"/03/"&amp;'Configurações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IF(C29&lt;&gt;"",TEXT(C29,"00")&amp;"/03/"&amp;'Configurações Básicas'!$E$5,"")</f>
        <v/>
      </c>
      <c r="E29" s="43"/>
      <c r="F29" s="219"/>
      <c r="G29" s="23"/>
      <c r="H29" s="23"/>
      <c r="I29" s="2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IF(C30&lt;&gt;"",TEXT(C30,"00")&amp;"/03/"&amp;'Configurações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IF(C31&lt;&gt;"",TEXT(C31,"00")&amp;"/03/"&amp;'Configurações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IF(C32&lt;&gt;"",TEXT(C32,"00")&amp;"/03/"&amp;'Configurações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IF(C33&lt;&gt;"",TEXT(C33,"00")&amp;"/03/"&amp;'Configurações Básicas'!$E$5,"")</f>
        <v/>
      </c>
      <c r="E33" s="43"/>
      <c r="F33" s="219"/>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IF(C34&lt;&gt;"",TEXT(C34,"00")&amp;"/03/"&amp;'Configurações Básicas'!$E$5,"")</f>
        <v/>
      </c>
      <c r="E34" s="43"/>
      <c r="F34" s="219"/>
      <c r="G34" s="43"/>
      <c r="H34" s="43"/>
      <c r="I34" s="4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IF(C35&lt;&gt;"",TEXT(C35,"00")&amp;"/03/"&amp;'Configurações Básicas'!$E$5,"")</f>
        <v/>
      </c>
      <c r="E35" s="43"/>
      <c r="F35" s="219"/>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IF(C36&lt;&gt;"",TEXT(C36,"00")&amp;"/03/"&amp;'Configurações Básicas'!$E$5,"")</f>
        <v/>
      </c>
      <c r="E36" s="43"/>
      <c r="F36" s="219"/>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IF(C37&lt;&gt;"",TEXT(C37,"00")&amp;"/03/"&amp;'Configurações Básicas'!$E$5,"")</f>
        <v/>
      </c>
      <c r="E37" s="43"/>
      <c r="F37" s="219"/>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IF(C38&lt;&gt;"",TEXT(C38,"00")&amp;"/03/"&amp;'Configurações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IF(C39&lt;&gt;"",TEXT(C39,"00")&amp;"/03/"&amp;'Configurações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IF(C40&lt;&gt;"",TEXT(C40,"00")&amp;"/03/"&amp;'Configurações Básicas'!$E$5,"")</f>
        <v/>
      </c>
      <c r="E40" s="43"/>
      <c r="F40" s="219"/>
      <c r="G40" s="23"/>
      <c r="H40" s="23"/>
      <c r="I40" s="2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IF(C41&lt;&gt;"",TEXT(C41,"00")&amp;"/03/"&amp;'Configurações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IF(C42&lt;&gt;"",TEXT(C42,"00")&amp;"/03/"&amp;'Configurações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IF(C43&lt;&gt;"",TEXT(C43,"00")&amp;"/03/"&amp;'Configurações Básicas'!$E$5,"")</f>
        <v/>
      </c>
      <c r="E43" s="43"/>
      <c r="F43" s="219"/>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IF(C44&lt;&gt;"",TEXT(C44,"00")&amp;"/03/"&amp;'Configurações Básicas'!$E$5,"")</f>
        <v/>
      </c>
      <c r="E44" s="43"/>
      <c r="F44" s="219"/>
      <c r="G44" s="23"/>
      <c r="H44" s="23"/>
      <c r="I44" s="2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IF(C45&lt;&gt;"",TEXT(C45,"00")&amp;"/03/"&amp;'Configurações Básicas'!$E$5,"")</f>
        <v/>
      </c>
      <c r="E45" s="43"/>
      <c r="F45" s="219"/>
      <c r="G45" s="23"/>
      <c r="H45" s="23"/>
      <c r="I45" s="2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IF(C46&lt;&gt;"",TEXT(C46,"00")&amp;"/03/"&amp;'Configurações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IF(C47&lt;&gt;"",TEXT(C47,"00")&amp;"/03/"&amp;'Configurações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IF(C48&lt;&gt;"",TEXT(C48,"00")&amp;"/03/"&amp;'Configurações Básicas'!$E$5,"")</f>
        <v/>
      </c>
      <c r="E48" s="43"/>
      <c r="F48" s="219"/>
      <c r="G48" s="23"/>
      <c r="H48" s="23"/>
      <c r="I48" s="2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IF(C49&lt;&gt;"",TEXT(C49,"00")&amp;"/03/"&amp;'Configurações Básicas'!$E$5,"")</f>
        <v/>
      </c>
      <c r="E49" s="43"/>
      <c r="F49" s="219"/>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IF(C50&lt;&gt;"",TEXT(C50,"00")&amp;"/03/"&amp;'Configurações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IF(C51&lt;&gt;"",TEXT(C51,"00")&amp;"/03/"&amp;'Configurações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IF(C52&lt;&gt;"",TEXT(C52,"00")&amp;"/03/"&amp;'Configurações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IF(C53&lt;&gt;"",TEXT(C53,"00")&amp;"/03/"&amp;'Configurações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IF(C54&lt;&gt;"",TEXT(C54,"00")&amp;"/03/"&amp;'Configurações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IF(C55&lt;&gt;"",TEXT(C55,"00")&amp;"/03/"&amp;'Configurações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IF(C56&lt;&gt;"",TEXT(C56,"00")&amp;"/03/"&amp;'Configurações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IF(C57&lt;&gt;"",TEXT(C57,"00")&amp;"/03/"&amp;'Configurações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IF(C58&lt;&gt;"",TEXT(C58,"00")&amp;"/03/"&amp;'Configurações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IF(C59&lt;&gt;"",TEXT(C59,"00")&amp;"/03/"&amp;'Configurações Básicas'!$E$5,"")</f>
        <v/>
      </c>
      <c r="E59" s="43"/>
      <c r="F59" s="219"/>
      <c r="G59" s="43"/>
      <c r="H59" s="43"/>
      <c r="I59" s="4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IF(C60&lt;&gt;"",TEXT(C60,"00")&amp;"/03/"&amp;'Configurações Básicas'!$E$5,"")</f>
        <v/>
      </c>
      <c r="E60" s="43"/>
      <c r="F60" s="219"/>
      <c r="G60" s="23"/>
      <c r="H60" s="23"/>
      <c r="I60" s="2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IF(C61&lt;&gt;"",TEXT(C61,"00")&amp;"/03/"&amp;'Configurações Básicas'!$E$5,"")</f>
        <v/>
      </c>
      <c r="E61" s="43"/>
      <c r="F61" s="219"/>
      <c r="G61" s="23"/>
      <c r="H61" s="23"/>
      <c r="I61" s="2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IF(C62&lt;&gt;"",TEXT(C62,"00")&amp;"/03/"&amp;'Configurações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IF(C63&lt;&gt;"",TEXT(C63,"00")&amp;"/03/"&amp;'Configurações Básicas'!$E$5,"")</f>
        <v/>
      </c>
      <c r="E63" s="43"/>
      <c r="F63" s="219"/>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IF(C64&lt;&gt;"",TEXT(C64,"00")&amp;"/03/"&amp;'Configurações Básicas'!$E$5,"")</f>
        <v/>
      </c>
      <c r="E64" s="43"/>
      <c r="F64" s="219"/>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IF(C65&lt;&gt;"",TEXT(C65,"00")&amp;"/03/"&amp;'Configurações Básicas'!$E$5,"")</f>
        <v/>
      </c>
      <c r="E65" s="43"/>
      <c r="F65" s="219"/>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IF(C66&lt;&gt;"",TEXT(C66,"00")&amp;"/03/"&amp;'Configurações Básicas'!$E$5,"")</f>
        <v/>
      </c>
      <c r="E66" s="43"/>
      <c r="F66" s="219"/>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IF(C67&lt;&gt;"",TEXT(C67,"00")&amp;"/03/"&amp;'Configurações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IF(C68&lt;&gt;"",TEXT(C68,"00")&amp;"/03/"&amp;'Configurações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IF(C69&lt;&gt;"",TEXT(C69,"00")&amp;"/03/"&amp;'Configurações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IF(C70&lt;&gt;"",TEXT(C70,"00")&amp;"/03/"&amp;'Configurações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IF(C71&lt;&gt;"",TEXT(C71,"00")&amp;"/03/"&amp;'Configurações Básicas'!$E$5,"")</f>
        <v/>
      </c>
      <c r="E71" s="43"/>
      <c r="F71" s="219"/>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IF(C72&lt;&gt;"",TEXT(C72,"00")&amp;"/03/"&amp;'Configurações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IF(C73&lt;&gt;"",TEXT(C73,"00")&amp;"/03/"&amp;'Configurações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IF(C74&lt;&gt;"",TEXT(C74,"00")&amp;"/03/"&amp;'Configurações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IF(C75&lt;&gt;"",TEXT(C75,"00")&amp;"/03/"&amp;'Configurações Básicas'!$E$5,"")</f>
        <v/>
      </c>
      <c r="E75" s="43"/>
      <c r="F75" s="219"/>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IF(C76&lt;&gt;"",TEXT(C76,"00")&amp;"/03/"&amp;'Configurações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IF(C77&lt;&gt;"",TEXT(C77,"00")&amp;"/03/"&amp;'Configurações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IF(C78&lt;&gt;"",TEXT(C78,"00")&amp;"/03/"&amp;'Configurações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IF(C79&lt;&gt;"",TEXT(C79,"00")&amp;"/03/"&amp;'Configurações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IF(C80&lt;&gt;"",TEXT(C80,"00")&amp;"/03/"&amp;'Configurações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IF(C81&lt;&gt;"",TEXT(C81,"00")&amp;"/03/"&amp;'Configurações Básicas'!$E$5,"")</f>
        <v/>
      </c>
      <c r="E81" s="43"/>
      <c r="F81" s="219"/>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IF(C82&lt;&gt;"",TEXT(C82,"00")&amp;"/03/"&amp;'Configurações Básicas'!$E$5,"")</f>
        <v/>
      </c>
      <c r="E82" s="43"/>
      <c r="F82" s="219"/>
      <c r="G82" s="23"/>
      <c r="H82" s="23"/>
      <c r="I82" s="2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IF(C83&lt;&gt;"",TEXT(C83,"00")&amp;"/03/"&amp;'Configurações Básicas'!$E$5,"")</f>
        <v/>
      </c>
      <c r="E83" s="43"/>
      <c r="F83" s="219"/>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IF(C84&lt;&gt;"",TEXT(C84,"00")&amp;"/03/"&amp;'Configurações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IF(C85&lt;&gt;"",TEXT(C85,"00")&amp;"/03/"&amp;'Configurações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IF(C86&lt;&gt;"",TEXT(C86,"00")&amp;"/03/"&amp;'Configurações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IF(C87&lt;&gt;"",TEXT(C87,"00")&amp;"/03/"&amp;'Configurações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IF(C88&lt;&gt;"",TEXT(C88,"00")&amp;"/03/"&amp;'Configurações Básicas'!$E$5,"")</f>
        <v/>
      </c>
      <c r="E88" s="43"/>
      <c r="F88" s="219"/>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IF(C89&lt;&gt;"",TEXT(C89,"00")&amp;"/03/"&amp;'Configurações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IF(C90&lt;&gt;"",TEXT(C90,"00")&amp;"/03/"&amp;'Configurações Básicas'!$E$5,"")</f>
        <v/>
      </c>
      <c r="E90" s="43"/>
      <c r="F90" s="219"/>
      <c r="G90" s="23"/>
      <c r="H90" s="23"/>
      <c r="I90" s="2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IF(C91&lt;&gt;"",TEXT(C91,"00")&amp;"/03/"&amp;'Configurações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IF(C92&lt;&gt;"",TEXT(C92,"00")&amp;"/03/"&amp;'Configurações Básicas'!$E$5,"")</f>
        <v/>
      </c>
      <c r="E92" s="43"/>
      <c r="F92" s="219"/>
      <c r="G92" s="43"/>
      <c r="H92" s="43"/>
      <c r="I92" s="4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IF(C93&lt;&gt;"",TEXT(C93,"00")&amp;"/03/"&amp;'Configurações Básicas'!$E$5,"")</f>
        <v/>
      </c>
      <c r="E93" s="43"/>
      <c r="F93" s="219"/>
      <c r="G93" s="23"/>
      <c r="H93" s="23"/>
      <c r="I93" s="2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IF(C94&lt;&gt;"",TEXT(C94,"00")&amp;"/03/"&amp;'Configurações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IF(C95&lt;&gt;"",TEXT(C95,"00")&amp;"/03/"&amp;'Configurações Básicas'!$E$5,"")</f>
        <v/>
      </c>
      <c r="E95" s="43"/>
      <c r="F95" s="219"/>
      <c r="G95" s="43"/>
      <c r="H95" s="43"/>
      <c r="I95" s="4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IF(C96&lt;&gt;"",TEXT(C96,"00")&amp;"/03/"&amp;'Configurações Básicas'!$E$5,"")</f>
        <v/>
      </c>
      <c r="E96" s="43"/>
      <c r="F96" s="148"/>
      <c r="G96" s="43"/>
      <c r="H96" s="43"/>
      <c r="I96" s="43"/>
      <c r="J96" s="44"/>
      <c r="K96" s="141"/>
      <c r="L96" s="128"/>
      <c r="M96" s="45"/>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IF(C97&lt;&gt;"",TEXT(C97,"00")&amp;"/03/"&amp;'Configurações Básicas'!$E$5,"")</f>
        <v/>
      </c>
      <c r="E97" s="43"/>
      <c r="F97" s="148"/>
      <c r="G97" s="43"/>
      <c r="H97" s="43"/>
      <c r="I97" s="43"/>
      <c r="J97" s="44"/>
      <c r="K97" s="141"/>
      <c r="L97" s="128"/>
      <c r="M97" s="45"/>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IF(C98&lt;&gt;"",TEXT(C98,"00")&amp;"/03/"&amp;'Configurações Básicas'!$E$5,"")</f>
        <v/>
      </c>
      <c r="E98" s="43"/>
      <c r="F98" s="148"/>
      <c r="G98" s="43"/>
      <c r="H98" s="43"/>
      <c r="I98" s="43"/>
      <c r="J98" s="44"/>
      <c r="K98" s="141"/>
      <c r="L98" s="128"/>
      <c r="M98" s="45"/>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IF(C99&lt;&gt;"",TEXT(C99,"00")&amp;"/03/"&amp;'Configurações Básicas'!$E$5,"")</f>
        <v/>
      </c>
      <c r="E99" s="43"/>
      <c r="F99" s="148"/>
      <c r="G99" s="43"/>
      <c r="H99" s="43"/>
      <c r="I99" s="43"/>
      <c r="J99" s="44"/>
      <c r="K99" s="141"/>
      <c r="L99" s="128"/>
      <c r="M99" s="45"/>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IF(C100&lt;&gt;"",TEXT(C100,"00")&amp;"/03/"&amp;'Configurações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IF(C101&lt;&gt;"",TEXT(C101,"00")&amp;"/03/"&amp;'Configurações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IF(C102&lt;&gt;"",TEXT(C102,"00")&amp;"/03/"&amp;'Configurações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IF(C103&lt;&gt;"",TEXT(C103,"00")&amp;"/03/"&amp;'Configurações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IF(C104&lt;&gt;"",TEXT(C104,"00")&amp;"/03/"&amp;'Configurações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IF(C105&lt;&gt;"",TEXT(C105,"00")&amp;"/03/"&amp;'Configurações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IF(C106&lt;&gt;"",TEXT(C106,"00")&amp;"/03/"&amp;'Configurações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IF(C107&lt;&gt;"",TEXT(C107,"00")&amp;"/03/"&amp;'Configurações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IF(C108&lt;&gt;"",TEXT(C108,"00")&amp;"/03/"&amp;'Configurações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IF(C109&lt;&gt;"",TEXT(C109,"00")&amp;"/03/"&amp;'Configurações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IF(C110&lt;&gt;"",TEXT(C110,"00")&amp;"/03/"&amp;'Configurações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IF(C111&lt;&gt;"",TEXT(C111,"00")&amp;"/03/"&amp;'Configurações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IF(C112&lt;&gt;"",TEXT(C112,"00")&amp;"/03/"&amp;'Configurações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IF(C113&lt;&gt;"",TEXT(C113,"00")&amp;"/03/"&amp;'Configurações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IF(C114&lt;&gt;"",TEXT(C114,"00")&amp;"/03/"&amp;'Configurações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IF(C115&lt;&gt;"",TEXT(C115,"00")&amp;"/03/"&amp;'Configurações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IF(C116&lt;&gt;"",TEXT(C116,"00")&amp;"/03/"&amp;'Configurações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IF(C117&lt;&gt;"",TEXT(C117,"00")&amp;"/03/"&amp;'Configurações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IF(C118&lt;&gt;"",TEXT(C118,"00")&amp;"/03/"&amp;'Configurações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IF(C119&lt;&gt;"",TEXT(C119,"00")&amp;"/03/"&amp;'Configurações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IF(C120&lt;&gt;"",TEXT(C120,"00")&amp;"/03/"&amp;'Configurações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IF(C121&lt;&gt;"",TEXT(C121,"00")&amp;"/03/"&amp;'Configurações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IF(C122&lt;&gt;"",TEXT(C122,"00")&amp;"/03/"&amp;'Configurações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IF(C123&lt;&gt;"",TEXT(C123,"00")&amp;"/03/"&amp;'Configurações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IF(C124&lt;&gt;"",TEXT(C124,"00")&amp;"/03/"&amp;'Configurações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IF(C125&lt;&gt;"",TEXT(C125,"00")&amp;"/03/"&amp;'Configurações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IF(C126&lt;&gt;"",TEXT(C126,"00")&amp;"/03/"&amp;'Configurações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IF(C127&lt;&gt;"",TEXT(C127,"00")&amp;"/03/"&amp;'Configurações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IF(C128&lt;&gt;"",TEXT(C128,"00")&amp;"/03/"&amp;'Configurações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IF(C129&lt;&gt;"",TEXT(C129,"00")&amp;"/03/"&amp;'Configurações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IF(C130&lt;&gt;"",TEXT(C130,"00")&amp;"/03/"&amp;'Configurações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IF(C131&lt;&gt;"",TEXT(C131,"00")&amp;"/03/"&amp;'Configurações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IF(C132&lt;&gt;"",TEXT(C132,"00")&amp;"/03/"&amp;'Configurações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IF(C133&lt;&gt;"",TEXT(C133,"00")&amp;"/03/"&amp;'Configurações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IF(C134&lt;&gt;"",TEXT(C134,"00")&amp;"/03/"&amp;'Configurações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IF(C135&lt;&gt;"",TEXT(C135,"00")&amp;"/03/"&amp;'Configurações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IF(C136&lt;&gt;"",TEXT(C136,"00")&amp;"/03/"&amp;'Configurações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IF(C137&lt;&gt;"",TEXT(C137,"00")&amp;"/03/"&amp;'Configurações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IF(C138&lt;&gt;"",TEXT(C138,"00")&amp;"/03/"&amp;'Configurações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IF(C139&lt;&gt;"",TEXT(C139,"00")&amp;"/03/"&amp;'Configurações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IF(C140&lt;&gt;"",TEXT(C140,"00")&amp;"/03/"&amp;'Configurações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IF(C141&lt;&gt;"",TEXT(C141,"00")&amp;"/03/"&amp;'Configurações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IF(C142&lt;&gt;"",TEXT(C142,"00")&amp;"/03/"&amp;'Configurações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IF(C143&lt;&gt;"",TEXT(C143,"00")&amp;"/03/"&amp;'Configurações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IF(C144&lt;&gt;"",TEXT(C144,"00")&amp;"/03/"&amp;'Configurações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IF(C145&lt;&gt;"",TEXT(C145,"00")&amp;"/03/"&amp;'Configurações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IF(C146&lt;&gt;"",TEXT(C146,"00")&amp;"/03/"&amp;'Configurações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IF(C147&lt;&gt;"",TEXT(C147,"00")&amp;"/03/"&amp;'Configurações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IF(C148&lt;&gt;"",TEXT(C148,"00")&amp;"/03/"&amp;'Configurações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IF(C149&lt;&gt;"",TEXT(C149,"00")&amp;"/03/"&amp;'Configurações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IF(C150&lt;&gt;"",TEXT(C150,"00")&amp;"/03/"&amp;'Configurações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IF(C151&lt;&gt;"",TEXT(C151,"00")&amp;"/03/"&amp;'Configurações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IF(C152&lt;&gt;"",TEXT(C152,"00")&amp;"/03/"&amp;'Configurações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IF(C153&lt;&gt;"",TEXT(C153,"00")&amp;"/03/"&amp;'Configurações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IF(C154&lt;&gt;"",TEXT(C154,"00")&amp;"/03/"&amp;'Configurações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IF(C155&lt;&gt;"",TEXT(C155,"00")&amp;"/03/"&amp;'Configurações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IF(C156&lt;&gt;"",TEXT(C156,"00")&amp;"/03/"&amp;'Configurações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IF(C157&lt;&gt;"",TEXT(C157,"00")&amp;"/03/"&amp;'Configurações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IF(C158&lt;&gt;"",TEXT(C158,"00")&amp;"/03/"&amp;'Configurações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IF(C159&lt;&gt;"",TEXT(C159,"00")&amp;"/03/"&amp;'Configurações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IF(C160&lt;&gt;"",TEXT(C160,"00")&amp;"/03/"&amp;'Configurações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IF(C161&lt;&gt;"",TEXT(C161,"00")&amp;"/03/"&amp;'Configurações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IF(C162&lt;&gt;"",TEXT(C162,"00")&amp;"/03/"&amp;'Configurações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IF(C163&lt;&gt;"",TEXT(C163,"00")&amp;"/03/"&amp;'Configurações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IF(C164&lt;&gt;"",TEXT(C164,"00")&amp;"/03/"&amp;'Configurações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IF(C165&lt;&gt;"",TEXT(C165,"00")&amp;"/03/"&amp;'Configurações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IF(C166&lt;&gt;"",TEXT(C166,"00")&amp;"/03/"&amp;'Configurações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IF(C167&lt;&gt;"",TEXT(C167,"00")&amp;"/03/"&amp;'Configurações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IF(C168&lt;&gt;"",TEXT(C168,"00")&amp;"/03/"&amp;'Configurações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IF(C169&lt;&gt;"",TEXT(C169,"00")&amp;"/03/"&amp;'Configurações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IF(C170&lt;&gt;"",TEXT(C170,"00")&amp;"/03/"&amp;'Configurações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IF(C171&lt;&gt;"",TEXT(C171,"00")&amp;"/03/"&amp;'Configurações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IF(C172&lt;&gt;"",TEXT(C172,"00")&amp;"/03/"&amp;'Configurações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IF(C173&lt;&gt;"",TEXT(C173,"00")&amp;"/03/"&amp;'Configurações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IF(C174&lt;&gt;"",TEXT(C174,"00")&amp;"/03/"&amp;'Configurações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IF(C175&lt;&gt;"",TEXT(C175,"00")&amp;"/03/"&amp;'Configurações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IF(C176&lt;&gt;"",TEXT(C176,"00")&amp;"/03/"&amp;'Configurações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IF(C177&lt;&gt;"",TEXT(C177,"00")&amp;"/03/"&amp;'Configurações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IF(C178&lt;&gt;"",TEXT(C178,"00")&amp;"/03/"&amp;'Configurações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IF(C179&lt;&gt;"",TEXT(C179,"00")&amp;"/03/"&amp;'Configurações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IF(C180&lt;&gt;"",TEXT(C180,"00")&amp;"/03/"&amp;'Configurações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IF(C181&lt;&gt;"",TEXT(C181,"00")&amp;"/03/"&amp;'Configurações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IF(C182&lt;&gt;"",TEXT(C182,"00")&amp;"/03/"&amp;'Configurações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IF(C183&lt;&gt;"",TEXT(C183,"00")&amp;"/03/"&amp;'Configurações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IF(C184&lt;&gt;"",TEXT(C184,"00")&amp;"/03/"&amp;'Configurações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IF(C185&lt;&gt;"",TEXT(C185,"00")&amp;"/03/"&amp;'Configurações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IF(C186&lt;&gt;"",TEXT(C186,"00")&amp;"/03/"&amp;'Configurações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IF(C187&lt;&gt;"",TEXT(C187,"00")&amp;"/03/"&amp;'Configurações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IF(C188&lt;&gt;"",TEXT(C188,"00")&amp;"/03/"&amp;'Configurações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IF(C189&lt;&gt;"",TEXT(C189,"00")&amp;"/03/"&amp;'Configurações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IF(C190&lt;&gt;"",TEXT(C190,"00")&amp;"/03/"&amp;'Configurações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IF(C191&lt;&gt;"",TEXT(C191,"00")&amp;"/03/"&amp;'Configurações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IF(C192&lt;&gt;"",TEXT(C192,"00")&amp;"/03/"&amp;'Configurações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IF(C193&lt;&gt;"",TEXT(C193,"00")&amp;"/03/"&amp;'Configurações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IF(C194&lt;&gt;"",TEXT(C194,"00")&amp;"/03/"&amp;'Configurações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IF(C195&lt;&gt;"",TEXT(C195,"00")&amp;"/03/"&amp;'Configurações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IF(C196&lt;&gt;"",TEXT(C196,"00")&amp;"/03/"&amp;'Configurações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IF(C197&lt;&gt;"",TEXT(C197,"00")&amp;"/03/"&amp;'Configurações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IF(C198&lt;&gt;"",TEXT(C198,"00")&amp;"/03/"&amp;'Configurações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IF(C199&lt;&gt;"",TEXT(C199,"00")&amp;"/03/"&amp;'Configurações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IF(C200&lt;&gt;"",TEXT(C200,"00")&amp;"/03/"&amp;'Configurações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IF(C201&lt;&gt;"",TEXT(C201,"00")&amp;"/03/"&amp;'Configurações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IF(C202&lt;&gt;"",TEXT(C202,"00")&amp;"/03/"&amp;'Configurações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IF(C203&lt;&gt;"",TEXT(C203,"00")&amp;"/03/"&amp;'Configurações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IF(C204&lt;&gt;"",TEXT(C204,"00")&amp;"/03/"&amp;'Configurações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IF(C205&lt;&gt;"",TEXT(C205,"00")&amp;"/03/"&amp;'Configurações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IF(C206&lt;&gt;"",TEXT(C206,"00")&amp;"/03/"&amp;'Configurações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IF(C207&lt;&gt;"",TEXT(C207,"00")&amp;"/03/"&amp;'Configurações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IF(C208&lt;&gt;"",TEXT(C208,"00")&amp;"/03/"&amp;'Configurações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IF(C209&lt;&gt;"",TEXT(C209,"00")&amp;"/03/"&amp;'Configurações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IF(C210&lt;&gt;"",TEXT(C210,"00")&amp;"/03/"&amp;'Configurações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IF(C211&lt;&gt;"",TEXT(C211,"00")&amp;"/03/"&amp;'Configurações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IF(C212&lt;&gt;"",TEXT(C212,"00")&amp;"/03/"&amp;'Configurações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IF(C213&lt;&gt;"",TEXT(C213,"00")&amp;"/03/"&amp;'Configurações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IF(C214&lt;&gt;"",TEXT(C214,"00")&amp;"/03/"&amp;'Configurações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IF(C215&lt;&gt;"",TEXT(C215,"00")&amp;"/03/"&amp;'Configurações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IF(C216&lt;&gt;"",TEXT(C216,"00")&amp;"/03/"&amp;'Configurações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IF(C217&lt;&gt;"",TEXT(C217,"00")&amp;"/03/"&amp;'Configurações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IF(C218&lt;&gt;"",TEXT(C218,"00")&amp;"/03/"&amp;'Configurações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IF(C219&lt;&gt;"",TEXT(C219,"00")&amp;"/03/"&amp;'Configurações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IF(C220&lt;&gt;"",TEXT(C220,"00")&amp;"/03/"&amp;'Configurações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IF(C221&lt;&gt;"",TEXT(C221,"00")&amp;"/03/"&amp;'Configurações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IF(C222&lt;&gt;"",TEXT(C222,"00")&amp;"/03/"&amp;'Configurações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IF(C223&lt;&gt;"",TEXT(C223,"00")&amp;"/03/"&amp;'Configurações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IF(C224&lt;&gt;"",TEXT(C224,"00")&amp;"/03/"&amp;'Configurações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IF(C225&lt;&gt;"",TEXT(C225,"00")&amp;"/03/"&amp;'Configurações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IF(C226&lt;&gt;"",TEXT(C226,"00")&amp;"/03/"&amp;'Configurações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IF(C227&lt;&gt;"",TEXT(C227,"00")&amp;"/03/"&amp;'Configurações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IF(C228&lt;&gt;"",TEXT(C228,"00")&amp;"/03/"&amp;'Configurações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IF(C229&lt;&gt;"",TEXT(C229,"00")&amp;"/03/"&amp;'Configurações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IF(C230&lt;&gt;"",TEXT(C230,"00")&amp;"/03/"&amp;'Configurações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IF(C231&lt;&gt;"",TEXT(C231,"00")&amp;"/03/"&amp;'Configurações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IF(C232&lt;&gt;"",TEXT(C232,"00")&amp;"/03/"&amp;'Configurações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IF(C233&lt;&gt;"",TEXT(C233,"00")&amp;"/03/"&amp;'Configurações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IF(C234&lt;&gt;"",TEXT(C234,"00")&amp;"/03/"&amp;'Configurações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IF(C235&lt;&gt;"",TEXT(C235,"00")&amp;"/03/"&amp;'Configurações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IF(C236&lt;&gt;"",TEXT(C236,"00")&amp;"/03/"&amp;'Configurações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IF(C237&lt;&gt;"",TEXT(C237,"00")&amp;"/03/"&amp;'Configurações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IF(C238&lt;&gt;"",TEXT(C238,"00")&amp;"/03/"&amp;'Configurações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IF(C239&lt;&gt;"",TEXT(C239,"00")&amp;"/03/"&amp;'Configurações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IF(C240&lt;&gt;"",TEXT(C240,"00")&amp;"/03/"&amp;'Configurações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IF(C241&lt;&gt;"",TEXT(C241,"00")&amp;"/03/"&amp;'Configurações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IF(C242&lt;&gt;"",TEXT(C242,"00")&amp;"/03/"&amp;'Configurações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IF(C243&lt;&gt;"",TEXT(C243,"00")&amp;"/03/"&amp;'Configurações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IF(C244&lt;&gt;"",TEXT(C244,"00")&amp;"/03/"&amp;'Configurações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IF(C245&lt;&gt;"",TEXT(C245,"00")&amp;"/03/"&amp;'Configurações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IF(C246&lt;&gt;"",TEXT(C246,"00")&amp;"/03/"&amp;'Configurações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IF(C247&lt;&gt;"",TEXT(C247,"00")&amp;"/03/"&amp;'Configurações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IF(C248&lt;&gt;"",TEXT(C248,"00")&amp;"/03/"&amp;'Configurações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IF(C249&lt;&gt;"",TEXT(C249,"00")&amp;"/03/"&amp;'Configurações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IF(C5&lt;&gt;"",TEXT(C5,"00")&amp;"/04/"&amp;'Configurações Básicas'!$E$5,"")</f>
        <v/>
      </c>
      <c r="E5" s="43"/>
      <c r="F5" s="219"/>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227</v>
      </c>
      <c r="Q5" s="248">
        <f>Mar!Q13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IF(C6&lt;&gt;"",TEXT(C6,"00")&amp;"/04/"&amp;'Configurações Básicas'!$E$5,"")</f>
        <v/>
      </c>
      <c r="E6" s="43"/>
      <c r="F6" s="219"/>
      <c r="G6" s="43"/>
      <c r="H6" s="43"/>
      <c r="I6" s="43"/>
      <c r="J6" s="127"/>
      <c r="K6" s="140"/>
      <c r="L6" s="45"/>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IF(C7&lt;&gt;"",TEXT(C7,"00")&amp;"/04/"&amp;'Configurações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IF(C8&lt;&gt;"",TEXT(C8,"00")&amp;"/04/"&amp;'Configurações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IF(C9&lt;&gt;"",TEXT(C9,"00")&amp;"/04/"&amp;'Configurações Básicas'!$E$5,"")</f>
        <v/>
      </c>
      <c r="E9" s="43"/>
      <c r="F9" s="219"/>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IF(C10&lt;&gt;"",TEXT(C10,"00")&amp;"/04/"&amp;'Configurações Básicas'!$E$5,"")</f>
        <v/>
      </c>
      <c r="E10" s="43"/>
      <c r="F10" s="219"/>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IF(C11&lt;&gt;"",TEXT(C11,"00")&amp;"/04/"&amp;'Configurações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IF(C12&lt;&gt;"",TEXT(C12,"00")&amp;"/04/"&amp;'Configurações Básicas'!$E$5,"")</f>
        <v/>
      </c>
      <c r="E12" s="43"/>
      <c r="F12" s="219"/>
      <c r="G12" s="43"/>
      <c r="H12" s="43"/>
      <c r="I12" s="43"/>
      <c r="J12" s="127"/>
      <c r="K12" s="140"/>
      <c r="L12" s="128"/>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IF(C13&lt;&gt;"",TEXT(C13,"00")&amp;"/04/"&amp;'Configurações Básicas'!$E$5,"")</f>
        <v/>
      </c>
      <c r="E13" s="43"/>
      <c r="F13" s="219"/>
      <c r="G13" s="23"/>
      <c r="H13" s="23"/>
      <c r="I13" s="23"/>
      <c r="J13" s="127"/>
      <c r="K13" s="140"/>
      <c r="L13" s="45"/>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IF(C14&lt;&gt;"",TEXT(C14,"00")&amp;"/04/"&amp;'Configurações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IF(C15&lt;&gt;"",TEXT(C15,"00")&amp;"/04/"&amp;'Configurações Básicas'!$E$5,"")</f>
        <v/>
      </c>
      <c r="E15" s="43"/>
      <c r="F15" s="219"/>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IF(C16&lt;&gt;"",TEXT(C16,"00")&amp;"/04/"&amp;'Configurações Básicas'!$E$5,"")</f>
        <v/>
      </c>
      <c r="E16" s="43"/>
      <c r="F16" s="219"/>
      <c r="G16" s="23"/>
      <c r="H16" s="23"/>
      <c r="I16" s="23"/>
      <c r="J16" s="127"/>
      <c r="K16" s="140"/>
      <c r="L16" s="128"/>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IF(C17&lt;&gt;"",TEXT(C17,"00")&amp;"/04/"&amp;'Configurações Básicas'!$E$5,"")</f>
        <v/>
      </c>
      <c r="E17" s="43"/>
      <c r="F17" s="219"/>
      <c r="G17" s="43"/>
      <c r="H17" s="43"/>
      <c r="I17" s="43"/>
      <c r="J17" s="127"/>
      <c r="K17" s="140"/>
      <c r="L17" s="45"/>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IF(C18&lt;&gt;"",TEXT(C18,"00")&amp;"/04/"&amp;'Configurações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IF(C19&lt;&gt;"",TEXT(C19,"00")&amp;"/04/"&amp;'Configurações Básicas'!$E$5,"")</f>
        <v/>
      </c>
      <c r="E19" s="43"/>
      <c r="F19" s="219"/>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IF(C20&lt;&gt;"",TEXT(C20,"00")&amp;"/04/"&amp;'Configurações Básicas'!$E$5,"")</f>
        <v/>
      </c>
      <c r="E20" s="43"/>
      <c r="F20" s="219"/>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IF(C21&lt;&gt;"",TEXT(C21,"00")&amp;"/04/"&amp;'Configurações Básicas'!$E$5,"")</f>
        <v/>
      </c>
      <c r="E21" s="43"/>
      <c r="F21" s="219"/>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IF(C22&lt;&gt;"",TEXT(C22,"00")&amp;"/04/"&amp;'Configurações Básicas'!$E$5,"")</f>
        <v/>
      </c>
      <c r="E22" s="43"/>
      <c r="F22" s="219"/>
      <c r="G22" s="23"/>
      <c r="H22" s="23"/>
      <c r="I22" s="23"/>
      <c r="J22" s="127"/>
      <c r="K22" s="140"/>
      <c r="L22" s="128"/>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IF(C23&lt;&gt;"",TEXT(C23,"00")&amp;"/04/"&amp;'Configurações Básicas'!$E$5,"")</f>
        <v/>
      </c>
      <c r="E23" s="43"/>
      <c r="F23" s="219"/>
      <c r="G23" s="43"/>
      <c r="H23" s="43"/>
      <c r="I23" s="43"/>
      <c r="J23" s="127"/>
      <c r="K23" s="140"/>
      <c r="L23" s="45"/>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IF(C24&lt;&gt;"",TEXT(C24,"00")&amp;"/04/"&amp;'Configurações Básicas'!$E$5,"")</f>
        <v/>
      </c>
      <c r="E24" s="43"/>
      <c r="F24" s="219"/>
      <c r="G24" s="23"/>
      <c r="H24" s="23"/>
      <c r="I24" s="2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IF(C25&lt;&gt;"",TEXT(C25,"00")&amp;"/04/"&amp;'Configurações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IF(C26&lt;&gt;"",TEXT(C26,"00")&amp;"/04/"&amp;'Configurações Básicas'!$E$5,"")</f>
        <v/>
      </c>
      <c r="E26" s="43"/>
      <c r="F26" s="219"/>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IF(C27&lt;&gt;"",TEXT(C27,"00")&amp;"/04/"&amp;'Configurações Básicas'!$E$5,"")</f>
        <v/>
      </c>
      <c r="E27" s="43"/>
      <c r="F27" s="219"/>
      <c r="G27" s="43"/>
      <c r="H27" s="43"/>
      <c r="I27" s="43"/>
      <c r="J27" s="127"/>
      <c r="K27" s="140"/>
      <c r="L27" s="128"/>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IF(C28&lt;&gt;"",TEXT(C28,"00")&amp;"/04/"&amp;'Configurações Básicas'!$E$5,"")</f>
        <v/>
      </c>
      <c r="E28" s="43"/>
      <c r="F28" s="219"/>
      <c r="G28" s="43"/>
      <c r="H28" s="43"/>
      <c r="I28" s="43"/>
      <c r="J28" s="127"/>
      <c r="K28" s="140"/>
      <c r="L28" s="45"/>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IF(C29&lt;&gt;"",TEXT(C29,"00")&amp;"/04/"&amp;'Configurações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IF(C30&lt;&gt;"",TEXT(C30,"00")&amp;"/04/"&amp;'Configurações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IF(C31&lt;&gt;"",TEXT(C31,"00")&amp;"/04/"&amp;'Configurações Básicas'!$E$5,"")</f>
        <v/>
      </c>
      <c r="E31" s="43"/>
      <c r="F31" s="219"/>
      <c r="G31" s="23"/>
      <c r="H31" s="23"/>
      <c r="I31" s="2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IF(C32&lt;&gt;"",TEXT(C32,"00")&amp;"/04/"&amp;'Configurações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IF(C33&lt;&gt;"",TEXT(C33,"00")&amp;"/04/"&amp;'Configurações Básicas'!$E$5,"")</f>
        <v/>
      </c>
      <c r="E33" s="43"/>
      <c r="F33" s="219"/>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IF(C34&lt;&gt;"",TEXT(C34,"00")&amp;"/04/"&amp;'Configurações Básicas'!$E$5,"")</f>
        <v/>
      </c>
      <c r="E34" s="43"/>
      <c r="F34" s="219"/>
      <c r="G34" s="43"/>
      <c r="H34" s="43"/>
      <c r="I34" s="43"/>
      <c r="J34" s="127"/>
      <c r="K34" s="140"/>
      <c r="L34" s="128"/>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IF(C35&lt;&gt;"",TEXT(C35,"00")&amp;"/04/"&amp;'Configurações Básicas'!$E$5,"")</f>
        <v/>
      </c>
      <c r="E35" s="43"/>
      <c r="F35" s="219"/>
      <c r="G35" s="23"/>
      <c r="H35" s="23"/>
      <c r="I35" s="23"/>
      <c r="J35" s="127"/>
      <c r="K35" s="140"/>
      <c r="L35" s="45"/>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IF(C36&lt;&gt;"",TEXT(C36,"00")&amp;"/04/"&amp;'Configurações Básicas'!$E$5,"")</f>
        <v/>
      </c>
      <c r="E36" s="43"/>
      <c r="F36" s="219"/>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IF(C37&lt;&gt;"",TEXT(C37,"00")&amp;"/04/"&amp;'Configurações Básicas'!$E$5,"")</f>
        <v/>
      </c>
      <c r="E37" s="43"/>
      <c r="F37" s="219"/>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IF(C38&lt;&gt;"",TEXT(C38,"00")&amp;"/04/"&amp;'Configurações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IF(C39&lt;&gt;"",TEXT(C39,"00")&amp;"/04/"&amp;'Configurações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IF(C40&lt;&gt;"",TEXT(C40,"00")&amp;"/04/"&amp;'Configurações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IF(C41&lt;&gt;"",TEXT(C41,"00")&amp;"/04/"&amp;'Configurações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IF(C42&lt;&gt;"",TEXT(C42,"00")&amp;"/04/"&amp;'Configurações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IF(C43&lt;&gt;"",TEXT(C43,"00")&amp;"/04/"&amp;'Configurações Básicas'!$E$5,"")</f>
        <v/>
      </c>
      <c r="E43" s="43"/>
      <c r="F43" s="219"/>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IF(C44&lt;&gt;"",TEXT(C44,"00")&amp;"/04/"&amp;'Configurações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IF(C45&lt;&gt;"",TEXT(C45,"00")&amp;"/04/"&amp;'Configurações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IF(C46&lt;&gt;"",TEXT(C46,"00")&amp;"/04/"&amp;'Configurações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IF(C47&lt;&gt;"",TEXT(C47,"00")&amp;"/04/"&amp;'Configurações Básicas'!$E$5,"")</f>
        <v/>
      </c>
      <c r="E47" s="43"/>
      <c r="F47" s="219"/>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IF(C48&lt;&gt;"",TEXT(C48,"00")&amp;"/04/"&amp;'Configurações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IF(C49&lt;&gt;"",TEXT(C49,"00")&amp;"/04/"&amp;'Configurações Básicas'!$E$5,"")</f>
        <v/>
      </c>
      <c r="E49" s="43"/>
      <c r="F49" s="219"/>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IF(C50&lt;&gt;"",TEXT(C50,"00")&amp;"/04/"&amp;'Configurações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IF(C51&lt;&gt;"",TEXT(C51,"00")&amp;"/04/"&amp;'Configurações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IF(C52&lt;&gt;"",TEXT(C52,"00")&amp;"/04/"&amp;'Configurações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IF(C53&lt;&gt;"",TEXT(C53,"00")&amp;"/04/"&amp;'Configurações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IF(C54&lt;&gt;"",TEXT(C54,"00")&amp;"/04/"&amp;'Configurações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IF(C55&lt;&gt;"",TEXT(C55,"00")&amp;"/04/"&amp;'Configurações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IF(C56&lt;&gt;"",TEXT(C56,"00")&amp;"/04/"&amp;'Configurações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IF(C57&lt;&gt;"",TEXT(C57,"00")&amp;"/04/"&amp;'Configurações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IF(C58&lt;&gt;"",TEXT(C58,"00")&amp;"/04/"&amp;'Configurações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IF(C59&lt;&gt;"",TEXT(C59,"00")&amp;"/04/"&amp;'Configurações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IF(C60&lt;&gt;"",TEXT(C60,"00")&amp;"/04/"&amp;'Configurações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IF(C61&lt;&gt;"",TEXT(C61,"00")&amp;"/04/"&amp;'Configurações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IF(C62&lt;&gt;"",TEXT(C62,"00")&amp;"/04/"&amp;'Configurações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IF(C63&lt;&gt;"",TEXT(C63,"00")&amp;"/04/"&amp;'Configurações Básicas'!$E$5,"")</f>
        <v/>
      </c>
      <c r="E63" s="43"/>
      <c r="F63" s="219"/>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IF(C64&lt;&gt;"",TEXT(C64,"00")&amp;"/04/"&amp;'Configurações Básicas'!$E$5,"")</f>
        <v/>
      </c>
      <c r="E64" s="43"/>
      <c r="F64" s="219"/>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IF(C65&lt;&gt;"",TEXT(C65,"00")&amp;"/04/"&amp;'Configurações Básicas'!$E$5,"")</f>
        <v/>
      </c>
      <c r="E65" s="43"/>
      <c r="F65" s="219"/>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IF(C66&lt;&gt;"",TEXT(C66,"00")&amp;"/04/"&amp;'Configurações Básicas'!$E$5,"")</f>
        <v/>
      </c>
      <c r="E66" s="43"/>
      <c r="F66" s="219"/>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IF(C67&lt;&gt;"",TEXT(C67,"00")&amp;"/04/"&amp;'Configurações Básicas'!$E$5,"")</f>
        <v/>
      </c>
      <c r="E67" s="43"/>
      <c r="F67" s="219"/>
      <c r="G67" s="23"/>
      <c r="H67" s="23"/>
      <c r="I67" s="2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IF(C68&lt;&gt;"",TEXT(C68,"00")&amp;"/04/"&amp;'Configurações Básicas'!$E$5,"")</f>
        <v/>
      </c>
      <c r="E68" s="43"/>
      <c r="F68" s="219"/>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IF(C69&lt;&gt;"",TEXT(C69,"00")&amp;"/04/"&amp;'Configurações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IF(C70&lt;&gt;"",TEXT(C70,"00")&amp;"/04/"&amp;'Configurações Básicas'!$E$5,"")</f>
        <v/>
      </c>
      <c r="E70" s="43"/>
      <c r="F70" s="219"/>
      <c r="G70" s="43"/>
      <c r="H70" s="43"/>
      <c r="I70" s="4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IF(C71&lt;&gt;"",TEXT(C71,"00")&amp;"/04/"&amp;'Configurações Básicas'!$E$5,"")</f>
        <v/>
      </c>
      <c r="E71" s="43"/>
      <c r="F71" s="219"/>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IF(C72&lt;&gt;"",TEXT(C72,"00")&amp;"/04/"&amp;'Configurações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IF(C73&lt;&gt;"",TEXT(C73,"00")&amp;"/04/"&amp;'Configurações Básicas'!$E$5,"")</f>
        <v/>
      </c>
      <c r="E73" s="43"/>
      <c r="F73" s="219"/>
      <c r="G73" s="23"/>
      <c r="H73" s="23"/>
      <c r="I73" s="2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IF(C74&lt;&gt;"",TEXT(C74,"00")&amp;"/04/"&amp;'Configurações Básicas'!$E$5,"")</f>
        <v/>
      </c>
      <c r="E74" s="43"/>
      <c r="F74" s="219"/>
      <c r="G74" s="23"/>
      <c r="H74" s="23"/>
      <c r="I74" s="2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IF(C75&lt;&gt;"",TEXT(C75,"00")&amp;"/04/"&amp;'Configurações Básicas'!$E$5,"")</f>
        <v/>
      </c>
      <c r="E75" s="43"/>
      <c r="F75" s="219"/>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IF(C76&lt;&gt;"",TEXT(C76,"00")&amp;"/04/"&amp;'Configurações Básicas'!$E$5,"")</f>
        <v/>
      </c>
      <c r="E76" s="43"/>
      <c r="F76" s="219"/>
      <c r="G76" s="23"/>
      <c r="H76" s="23"/>
      <c r="I76" s="2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IF(C77&lt;&gt;"",TEXT(C77,"00")&amp;"/04/"&amp;'Configurações Básicas'!$E$5,"")</f>
        <v/>
      </c>
      <c r="E77" s="43"/>
      <c r="F77" s="219"/>
      <c r="G77" s="23"/>
      <c r="H77" s="23"/>
      <c r="I77" s="2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IF(C78&lt;&gt;"",TEXT(C78,"00")&amp;"/04/"&amp;'Configurações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IF(C79&lt;&gt;"",TEXT(C79,"00")&amp;"/04/"&amp;'Configurações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IF(C80&lt;&gt;"",TEXT(C80,"00")&amp;"/04/"&amp;'Configurações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IF(C81&lt;&gt;"",TEXT(C81,"00")&amp;"/04/"&amp;'Configurações Básicas'!$E$5,"")</f>
        <v/>
      </c>
      <c r="E81" s="43"/>
      <c r="F81" s="219"/>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IF(C82&lt;&gt;"",TEXT(C82,"00")&amp;"/04/"&amp;'Configurações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IF(C83&lt;&gt;"",TEXT(C83,"00")&amp;"/04/"&amp;'Configurações Básicas'!$E$5,"")</f>
        <v/>
      </c>
      <c r="E83" s="43"/>
      <c r="F83" s="219"/>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IF(C84&lt;&gt;"",TEXT(C84,"00")&amp;"/04/"&amp;'Configurações Básicas'!$E$5,"")</f>
        <v/>
      </c>
      <c r="E84" s="43"/>
      <c r="F84" s="219"/>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IF(C85&lt;&gt;"",TEXT(C85,"00")&amp;"/04/"&amp;'Configurações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IF(C86&lt;&gt;"",TEXT(C86,"00")&amp;"/04/"&amp;'Configurações Básicas'!$E$5,"")</f>
        <v/>
      </c>
      <c r="E86" s="43"/>
      <c r="F86" s="219"/>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IF(C87&lt;&gt;"",TEXT(C87,"00")&amp;"/04/"&amp;'Configurações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IF(C88&lt;&gt;"",TEXT(C88,"00")&amp;"/04/"&amp;'Configurações Básicas'!$E$5,"")</f>
        <v/>
      </c>
      <c r="E88" s="43"/>
      <c r="F88" s="219"/>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IF(C89&lt;&gt;"",TEXT(C89,"00")&amp;"/04/"&amp;'Configurações Básicas'!$E$5,"")</f>
        <v/>
      </c>
      <c r="E89" s="43"/>
      <c r="F89" s="219"/>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IF(C90&lt;&gt;"",TEXT(C90,"00")&amp;"/04/"&amp;'Configurações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IF(C91&lt;&gt;"",TEXT(C91,"00")&amp;"/04/"&amp;'Configurações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IF(C92&lt;&gt;"",TEXT(C92,"00")&amp;"/04/"&amp;'Configurações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IF(C93&lt;&gt;"",TEXT(C93,"00")&amp;"/04/"&amp;'Configurações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IF(C94&lt;&gt;"",TEXT(C94,"00")&amp;"/04/"&amp;'Configurações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IF(C95&lt;&gt;"",TEXT(C95,"00")&amp;"/04/"&amp;'Configurações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IF(C96&lt;&gt;"",TEXT(C96,"00")&amp;"/04/"&amp;'Configurações Básicas'!$E$5,"")</f>
        <v/>
      </c>
      <c r="E96" s="43"/>
      <c r="F96" s="219"/>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IF(C97&lt;&gt;"",TEXT(C97,"00")&amp;"/04/"&amp;'Configurações Básicas'!$E$5,"")</f>
        <v/>
      </c>
      <c r="E97" s="43"/>
      <c r="F97" s="219"/>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IF(C98&lt;&gt;"",TEXT(C98,"00")&amp;"/04/"&amp;'Configurações Básicas'!$E$5,"")</f>
        <v/>
      </c>
      <c r="E98" s="43"/>
      <c r="F98" s="219"/>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IF(C99&lt;&gt;"",TEXT(C99,"00")&amp;"/04/"&amp;'Configurações Básicas'!$E$5,"")</f>
        <v/>
      </c>
      <c r="E99" s="43"/>
      <c r="F99" s="219"/>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IF(C100&lt;&gt;"",TEXT(C100,"00")&amp;"/04/"&amp;'Configurações Básicas'!$E$5,"")</f>
        <v/>
      </c>
      <c r="E100" s="43"/>
      <c r="F100" s="219"/>
      <c r="G100" s="43"/>
      <c r="H100" s="43"/>
      <c r="I100" s="4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IF(C101&lt;&gt;"",TEXT(C101,"00")&amp;"/04/"&amp;'Configurações Básicas'!$E$5,"")</f>
        <v/>
      </c>
      <c r="E101" s="43"/>
      <c r="F101" s="219"/>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IF(C102&lt;&gt;"",TEXT(C102,"00")&amp;"/04/"&amp;'Configurações Básicas'!$E$5,"")</f>
        <v/>
      </c>
      <c r="E102" s="43"/>
      <c r="F102" s="219"/>
      <c r="G102" s="23"/>
      <c r="H102" s="23"/>
      <c r="I102" s="2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IF(C103&lt;&gt;"",TEXT(C103,"00")&amp;"/04/"&amp;'Configurações Básicas'!$E$5,"")</f>
        <v/>
      </c>
      <c r="E103" s="43"/>
      <c r="F103" s="219"/>
      <c r="G103" s="23"/>
      <c r="H103" s="23"/>
      <c r="I103" s="2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IF(C104&lt;&gt;"",TEXT(C104,"00")&amp;"/04/"&amp;'Configurações Básicas'!$E$5,"")</f>
        <v/>
      </c>
      <c r="E104" s="43"/>
      <c r="F104" s="219"/>
      <c r="G104" s="23"/>
      <c r="H104" s="23"/>
      <c r="I104" s="2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IF(C105&lt;&gt;"",TEXT(C105,"00")&amp;"/04/"&amp;'Configurações Básicas'!$E$5,"")</f>
        <v/>
      </c>
      <c r="E105" s="43"/>
      <c r="F105" s="219"/>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IF(C106&lt;&gt;"",TEXT(C106,"00")&amp;"/04/"&amp;'Configurações Básicas'!$E$5,"")</f>
        <v/>
      </c>
      <c r="E106" s="43"/>
      <c r="F106" s="219"/>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IF(C107&lt;&gt;"",TEXT(C107,"00")&amp;"/04/"&amp;'Configurações Básicas'!$E$5,"")</f>
        <v/>
      </c>
      <c r="E107" s="43"/>
      <c r="F107" s="219"/>
      <c r="G107" s="43"/>
      <c r="H107" s="43"/>
      <c r="I107" s="4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IF(C108&lt;&gt;"",TEXT(C108,"00")&amp;"/04/"&amp;'Configurações Básicas'!$E$5,"")</f>
        <v/>
      </c>
      <c r="E108" s="43"/>
      <c r="F108" s="219"/>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IF(C109&lt;&gt;"",TEXT(C109,"00")&amp;"/04/"&amp;'Configurações Básicas'!$E$5,"")</f>
        <v/>
      </c>
      <c r="E109" s="43"/>
      <c r="F109" s="219"/>
      <c r="G109" s="43"/>
      <c r="H109" s="43"/>
      <c r="I109" s="43"/>
      <c r="J109" s="127"/>
      <c r="K109" s="140"/>
      <c r="L109" s="128"/>
      <c r="M109" s="128"/>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IF(C110&lt;&gt;"",TEXT(C110,"00")&amp;"/04/"&amp;'Configurações Básicas'!$E$5,"")</f>
        <v/>
      </c>
      <c r="E110" s="43"/>
      <c r="F110" s="219"/>
      <c r="G110" s="23"/>
      <c r="H110" s="23"/>
      <c r="I110" s="23"/>
      <c r="J110" s="127"/>
      <c r="K110" s="140"/>
      <c r="L110" s="128"/>
      <c r="M110" s="128"/>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IF(C111&lt;&gt;"",TEXT(C111,"00")&amp;"/04/"&amp;'Configurações Básicas'!$E$5,"")</f>
        <v/>
      </c>
      <c r="E111" s="43"/>
      <c r="F111" s="219"/>
      <c r="G111" s="43"/>
      <c r="H111" s="43"/>
      <c r="I111" s="43"/>
      <c r="J111" s="127"/>
      <c r="K111" s="140"/>
      <c r="L111" s="128"/>
      <c r="M111" s="128"/>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IF(C112&lt;&gt;"",TEXT(C112,"00")&amp;"/04/"&amp;'Configurações Básicas'!$E$5,"")</f>
        <v/>
      </c>
      <c r="E112" s="43"/>
      <c r="F112" s="219"/>
      <c r="G112" s="43"/>
      <c r="H112" s="43"/>
      <c r="I112" s="43"/>
      <c r="J112" s="127"/>
      <c r="K112" s="140"/>
      <c r="L112" s="128"/>
      <c r="M112" s="128"/>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IF(C113&lt;&gt;"",TEXT(C113,"00")&amp;"/04/"&amp;'Configurações Básicas'!$E$5,"")</f>
        <v/>
      </c>
      <c r="E113" s="43"/>
      <c r="F113" s="219"/>
      <c r="G113" s="23"/>
      <c r="H113" s="23"/>
      <c r="I113" s="23"/>
      <c r="J113" s="127"/>
      <c r="K113" s="140"/>
      <c r="L113" s="128"/>
      <c r="M113" s="128"/>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IF(C114&lt;&gt;"",TEXT(C114,"00")&amp;"/04/"&amp;'Configurações Básicas'!$E$5,"")</f>
        <v/>
      </c>
      <c r="E114" s="43"/>
      <c r="F114" s="219"/>
      <c r="G114" s="43"/>
      <c r="H114" s="43"/>
      <c r="I114" s="43"/>
      <c r="J114" s="127"/>
      <c r="K114" s="140"/>
      <c r="L114" s="128"/>
      <c r="M114" s="128"/>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IF(C115&lt;&gt;"",TEXT(C115,"00")&amp;"/04/"&amp;'Configurações Básicas'!$E$5,"")</f>
        <v/>
      </c>
      <c r="E115" s="43"/>
      <c r="F115" s="219"/>
      <c r="G115" s="43"/>
      <c r="H115" s="43"/>
      <c r="I115" s="43"/>
      <c r="J115" s="127"/>
      <c r="K115" s="140"/>
      <c r="L115" s="128"/>
      <c r="M115" s="128"/>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IF(C116&lt;&gt;"",TEXT(C116,"00")&amp;"/04/"&amp;'Configurações Básicas'!$E$5,"")</f>
        <v/>
      </c>
      <c r="E116" s="43"/>
      <c r="F116" s="219"/>
      <c r="G116" s="43"/>
      <c r="H116" s="43"/>
      <c r="I116" s="43"/>
      <c r="J116" s="127"/>
      <c r="K116" s="140"/>
      <c r="L116" s="128"/>
      <c r="M116" s="128"/>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IF(C117&lt;&gt;"",TEXT(C117,"00")&amp;"/04/"&amp;'Configurações Básicas'!$E$5,"")</f>
        <v/>
      </c>
      <c r="E117" s="43"/>
      <c r="F117" s="219"/>
      <c r="G117" s="43"/>
      <c r="H117" s="43"/>
      <c r="I117" s="43"/>
      <c r="J117" s="127"/>
      <c r="K117" s="140"/>
      <c r="L117" s="128"/>
      <c r="M117" s="128"/>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IF(C118&lt;&gt;"",TEXT(C118,"00")&amp;"/04/"&amp;'Configurações Básicas'!$E$5,"")</f>
        <v/>
      </c>
      <c r="E118" s="43"/>
      <c r="F118" s="219"/>
      <c r="G118" s="23"/>
      <c r="H118" s="23"/>
      <c r="I118" s="23"/>
      <c r="J118" s="127"/>
      <c r="K118" s="140"/>
      <c r="L118" s="128"/>
      <c r="M118" s="128"/>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IF(C119&lt;&gt;"",TEXT(C119,"00")&amp;"/04/"&amp;'Configurações Básicas'!$E$5,"")</f>
        <v/>
      </c>
      <c r="E119" s="43"/>
      <c r="F119" s="219"/>
      <c r="G119" s="23"/>
      <c r="H119" s="23"/>
      <c r="I119" s="23"/>
      <c r="J119" s="127"/>
      <c r="K119" s="140"/>
      <c r="L119" s="128"/>
      <c r="M119" s="128"/>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IF(C120&lt;&gt;"",TEXT(C120,"00")&amp;"/04/"&amp;'Configurações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IF(C121&lt;&gt;"",TEXT(C121,"00")&amp;"/04/"&amp;'Configurações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IF(C122&lt;&gt;"",TEXT(C122,"00")&amp;"/04/"&amp;'Configurações Básicas'!$E$5,"")</f>
        <v/>
      </c>
      <c r="E122" s="43"/>
      <c r="F122" s="148"/>
      <c r="G122" s="43"/>
      <c r="H122" s="43"/>
      <c r="I122" s="43"/>
      <c r="J122" s="44"/>
      <c r="K122" s="141"/>
      <c r="L122" s="128"/>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IF(C123&lt;&gt;"",TEXT(C123,"00")&amp;"/04/"&amp;'Configurações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IF(C124&lt;&gt;"",TEXT(C124,"00")&amp;"/04/"&amp;'Configurações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IF(C125&lt;&gt;"",TEXT(C125,"00")&amp;"/04/"&amp;'Configurações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IF(C126&lt;&gt;"",TEXT(C126,"00")&amp;"/04/"&amp;'Configurações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IF(C127&lt;&gt;"",TEXT(C127,"00")&amp;"/04/"&amp;'Configurações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IF(C128&lt;&gt;"",TEXT(C128,"00")&amp;"/04/"&amp;'Configurações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IF(C129&lt;&gt;"",TEXT(C129,"00")&amp;"/04/"&amp;'Configurações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IF(C130&lt;&gt;"",TEXT(C130,"00")&amp;"/04/"&amp;'Configurações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IF(C131&lt;&gt;"",TEXT(C131,"00")&amp;"/04/"&amp;'Configurações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IF(C132&lt;&gt;"",TEXT(C132,"00")&amp;"/04/"&amp;'Configurações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IF(C133&lt;&gt;"",TEXT(C133,"00")&amp;"/04/"&amp;'Configurações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IF(C134&lt;&gt;"",TEXT(C134,"00")&amp;"/04/"&amp;'Configurações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IF(C135&lt;&gt;"",TEXT(C135,"00")&amp;"/04/"&amp;'Configurações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IF(C136&lt;&gt;"",TEXT(C136,"00")&amp;"/04/"&amp;'Configurações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IF(C137&lt;&gt;"",TEXT(C137,"00")&amp;"/04/"&amp;'Configurações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IF(C138&lt;&gt;"",TEXT(C138,"00")&amp;"/04/"&amp;'Configurações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IF(C139&lt;&gt;"",TEXT(C139,"00")&amp;"/04/"&amp;'Configurações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IF(C140&lt;&gt;"",TEXT(C140,"00")&amp;"/04/"&amp;'Configurações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IF(C141&lt;&gt;"",TEXT(C141,"00")&amp;"/04/"&amp;'Configurações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IF(C142&lt;&gt;"",TEXT(C142,"00")&amp;"/04/"&amp;'Configurações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IF(C143&lt;&gt;"",TEXT(C143,"00")&amp;"/04/"&amp;'Configurações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IF(C144&lt;&gt;"",TEXT(C144,"00")&amp;"/04/"&amp;'Configurações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IF(C145&lt;&gt;"",TEXT(C145,"00")&amp;"/04/"&amp;'Configurações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IF(C146&lt;&gt;"",TEXT(C146,"00")&amp;"/04/"&amp;'Configurações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IF(C147&lt;&gt;"",TEXT(C147,"00")&amp;"/04/"&amp;'Configurações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IF(C148&lt;&gt;"",TEXT(C148,"00")&amp;"/04/"&amp;'Configurações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IF(C149&lt;&gt;"",TEXT(C149,"00")&amp;"/04/"&amp;'Configurações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IF(C150&lt;&gt;"",TEXT(C150,"00")&amp;"/04/"&amp;'Configurações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IF(C151&lt;&gt;"",TEXT(C151,"00")&amp;"/04/"&amp;'Configurações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IF(C152&lt;&gt;"",TEXT(C152,"00")&amp;"/04/"&amp;'Configurações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IF(C153&lt;&gt;"",TEXT(C153,"00")&amp;"/04/"&amp;'Configurações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IF(C154&lt;&gt;"",TEXT(C154,"00")&amp;"/04/"&amp;'Configurações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IF(C155&lt;&gt;"",TEXT(C155,"00")&amp;"/04/"&amp;'Configurações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IF(C156&lt;&gt;"",TEXT(C156,"00")&amp;"/04/"&amp;'Configurações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IF(C157&lt;&gt;"",TEXT(C157,"00")&amp;"/04/"&amp;'Configurações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IF(C158&lt;&gt;"",TEXT(C158,"00")&amp;"/04/"&amp;'Configurações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IF(C159&lt;&gt;"",TEXT(C159,"00")&amp;"/04/"&amp;'Configurações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IF(C160&lt;&gt;"",TEXT(C160,"00")&amp;"/04/"&amp;'Configurações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IF(C161&lt;&gt;"",TEXT(C161,"00")&amp;"/04/"&amp;'Configurações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IF(C162&lt;&gt;"",TEXT(C162,"00")&amp;"/04/"&amp;'Configurações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IF(C163&lt;&gt;"",TEXT(C163,"00")&amp;"/04/"&amp;'Configurações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IF(C164&lt;&gt;"",TEXT(C164,"00")&amp;"/04/"&amp;'Configurações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IF(C165&lt;&gt;"",TEXT(C165,"00")&amp;"/04/"&amp;'Configurações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IF(C166&lt;&gt;"",TEXT(C166,"00")&amp;"/04/"&amp;'Configurações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IF(C167&lt;&gt;"",TEXT(C167,"00")&amp;"/04/"&amp;'Configurações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IF(C168&lt;&gt;"",TEXT(C168,"00")&amp;"/04/"&amp;'Configurações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IF(C169&lt;&gt;"",TEXT(C169,"00")&amp;"/04/"&amp;'Configurações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IF(C170&lt;&gt;"",TEXT(C170,"00")&amp;"/04/"&amp;'Configurações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IF(C171&lt;&gt;"",TEXT(C171,"00")&amp;"/04/"&amp;'Configurações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IF(C172&lt;&gt;"",TEXT(C172,"00")&amp;"/04/"&amp;'Configurações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IF(C173&lt;&gt;"",TEXT(C173,"00")&amp;"/04/"&amp;'Configurações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IF(C174&lt;&gt;"",TEXT(C174,"00")&amp;"/04/"&amp;'Configurações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IF(C175&lt;&gt;"",TEXT(C175,"00")&amp;"/04/"&amp;'Configurações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IF(C176&lt;&gt;"",TEXT(C176,"00")&amp;"/04/"&amp;'Configurações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IF(C177&lt;&gt;"",TEXT(C177,"00")&amp;"/04/"&amp;'Configurações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IF(C178&lt;&gt;"",TEXT(C178,"00")&amp;"/04/"&amp;'Configurações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IF(C179&lt;&gt;"",TEXT(C179,"00")&amp;"/04/"&amp;'Configurações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IF(C180&lt;&gt;"",TEXT(C180,"00")&amp;"/04/"&amp;'Configurações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IF(C181&lt;&gt;"",TEXT(C181,"00")&amp;"/04/"&amp;'Configurações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IF(C182&lt;&gt;"",TEXT(C182,"00")&amp;"/04/"&amp;'Configurações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IF(C183&lt;&gt;"",TEXT(C183,"00")&amp;"/04/"&amp;'Configurações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IF(C184&lt;&gt;"",TEXT(C184,"00")&amp;"/04/"&amp;'Configurações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IF(C185&lt;&gt;"",TEXT(C185,"00")&amp;"/04/"&amp;'Configurações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IF(C186&lt;&gt;"",TEXT(C186,"00")&amp;"/04/"&amp;'Configurações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IF(C187&lt;&gt;"",TEXT(C187,"00")&amp;"/04/"&amp;'Configurações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IF(C188&lt;&gt;"",TEXT(C188,"00")&amp;"/04/"&amp;'Configurações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IF(C189&lt;&gt;"",TEXT(C189,"00")&amp;"/04/"&amp;'Configurações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IF(C190&lt;&gt;"",TEXT(C190,"00")&amp;"/04/"&amp;'Configurações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IF(C191&lt;&gt;"",TEXT(C191,"00")&amp;"/04/"&amp;'Configurações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IF(C192&lt;&gt;"",TEXT(C192,"00")&amp;"/04/"&amp;'Configurações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IF(C193&lt;&gt;"",TEXT(C193,"00")&amp;"/04/"&amp;'Configurações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IF(C194&lt;&gt;"",TEXT(C194,"00")&amp;"/04/"&amp;'Configurações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IF(C195&lt;&gt;"",TEXT(C195,"00")&amp;"/04/"&amp;'Configurações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IF(C196&lt;&gt;"",TEXT(C196,"00")&amp;"/04/"&amp;'Configurações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IF(C197&lt;&gt;"",TEXT(C197,"00")&amp;"/04/"&amp;'Configurações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IF(C198&lt;&gt;"",TEXT(C198,"00")&amp;"/04/"&amp;'Configurações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IF(C199&lt;&gt;"",TEXT(C199,"00")&amp;"/04/"&amp;'Configurações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IF(C200&lt;&gt;"",TEXT(C200,"00")&amp;"/04/"&amp;'Configurações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IF(C201&lt;&gt;"",TEXT(C201,"00")&amp;"/04/"&amp;'Configurações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IF(C202&lt;&gt;"",TEXT(C202,"00")&amp;"/04/"&amp;'Configurações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IF(C203&lt;&gt;"",TEXT(C203,"00")&amp;"/04/"&amp;'Configurações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IF(C204&lt;&gt;"",TEXT(C204,"00")&amp;"/04/"&amp;'Configurações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IF(C205&lt;&gt;"",TEXT(C205,"00")&amp;"/04/"&amp;'Configurações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IF(C206&lt;&gt;"",TEXT(C206,"00")&amp;"/04/"&amp;'Configurações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IF(C207&lt;&gt;"",TEXT(C207,"00")&amp;"/04/"&amp;'Configurações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IF(C208&lt;&gt;"",TEXT(C208,"00")&amp;"/04/"&amp;'Configurações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IF(C209&lt;&gt;"",TEXT(C209,"00")&amp;"/04/"&amp;'Configurações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IF(C210&lt;&gt;"",TEXT(C210,"00")&amp;"/04/"&amp;'Configurações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IF(C211&lt;&gt;"",TEXT(C211,"00")&amp;"/04/"&amp;'Configurações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IF(C212&lt;&gt;"",TEXT(C212,"00")&amp;"/04/"&amp;'Configurações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IF(C213&lt;&gt;"",TEXT(C213,"00")&amp;"/04/"&amp;'Configurações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IF(C214&lt;&gt;"",TEXT(C214,"00")&amp;"/04/"&amp;'Configurações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IF(C215&lt;&gt;"",TEXT(C215,"00")&amp;"/04/"&amp;'Configurações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IF(C216&lt;&gt;"",TEXT(C216,"00")&amp;"/04/"&amp;'Configurações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IF(C217&lt;&gt;"",TEXT(C217,"00")&amp;"/04/"&amp;'Configurações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IF(C218&lt;&gt;"",TEXT(C218,"00")&amp;"/04/"&amp;'Configurações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IF(C219&lt;&gt;"",TEXT(C219,"00")&amp;"/04/"&amp;'Configurações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IF(C220&lt;&gt;"",TEXT(C220,"00")&amp;"/04/"&amp;'Configurações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IF(C221&lt;&gt;"",TEXT(C221,"00")&amp;"/04/"&amp;'Configurações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IF(C222&lt;&gt;"",TEXT(C222,"00")&amp;"/04/"&amp;'Configurações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IF(C223&lt;&gt;"",TEXT(C223,"00")&amp;"/04/"&amp;'Configurações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IF(C224&lt;&gt;"",TEXT(C224,"00")&amp;"/04/"&amp;'Configurações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IF(C225&lt;&gt;"",TEXT(C225,"00")&amp;"/04/"&amp;'Configurações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IF(C226&lt;&gt;"",TEXT(C226,"00")&amp;"/04/"&amp;'Configurações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IF(C227&lt;&gt;"",TEXT(C227,"00")&amp;"/04/"&amp;'Configurações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IF(C228&lt;&gt;"",TEXT(C228,"00")&amp;"/04/"&amp;'Configurações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IF(C229&lt;&gt;"",TEXT(C229,"00")&amp;"/04/"&amp;'Configurações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IF(C230&lt;&gt;"",TEXT(C230,"00")&amp;"/04/"&amp;'Configurações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IF(C231&lt;&gt;"",TEXT(C231,"00")&amp;"/04/"&amp;'Configurações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IF(C232&lt;&gt;"",TEXT(C232,"00")&amp;"/04/"&amp;'Configurações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IF(C233&lt;&gt;"",TEXT(C233,"00")&amp;"/04/"&amp;'Configurações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IF(C234&lt;&gt;"",TEXT(C234,"00")&amp;"/04/"&amp;'Configurações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IF(C235&lt;&gt;"",TEXT(C235,"00")&amp;"/04/"&amp;'Configurações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IF(C236&lt;&gt;"",TEXT(C236,"00")&amp;"/04/"&amp;'Configurações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IF(C237&lt;&gt;"",TEXT(C237,"00")&amp;"/04/"&amp;'Configurações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IF(C238&lt;&gt;"",TEXT(C238,"00")&amp;"/04/"&amp;'Configurações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IF(C239&lt;&gt;"",TEXT(C239,"00")&amp;"/04/"&amp;'Configurações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IF(C240&lt;&gt;"",TEXT(C240,"00")&amp;"/04/"&amp;'Configurações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IF(C241&lt;&gt;"",TEXT(C241,"00")&amp;"/04/"&amp;'Configurações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IF(C242&lt;&gt;"",TEXT(C242,"00")&amp;"/04/"&amp;'Configurações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IF(C243&lt;&gt;"",TEXT(C243,"00")&amp;"/04/"&amp;'Configurações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IF(C244&lt;&gt;"",TEXT(C244,"00")&amp;"/04/"&amp;'Configurações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IF(C245&lt;&gt;"",TEXT(C245,"00")&amp;"/04/"&amp;'Configurações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IF(C246&lt;&gt;"",TEXT(C246,"00")&amp;"/04/"&amp;'Configurações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IF(C247&lt;&gt;"",TEXT(C247,"00")&amp;"/04/"&amp;'Configurações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IF(C248&lt;&gt;"",TEXT(C248,"00")&amp;"/04/"&amp;'Configurações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IF(C249&lt;&gt;"",TEXT(C249,"00")&amp;"/04/"&amp;'Configurações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IF(C250&lt;&gt;"",TEXT(C250,"00")&amp;"/04/"&amp;'Configurações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IF(C251&lt;&gt;"",TEXT(C251,"00")&amp;"/04/"&amp;'Configurações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IF(C252&lt;&gt;"",TEXT(C252,"00")&amp;"/04/"&amp;'Configurações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IF(C253&lt;&gt;"",TEXT(C253,"00")&amp;"/04/"&amp;'Configurações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IF(C254&lt;&gt;"",TEXT(C254,"00")&amp;"/04/"&amp;'Configurações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IF(C255&lt;&gt;"",TEXT(C255,"00")&amp;"/04/"&amp;'Configurações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IF(C256&lt;&gt;"",TEXT(C256,"00")&amp;"/04/"&amp;'Configurações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IF(C257&lt;&gt;"",TEXT(C257,"00")&amp;"/04/"&amp;'Configurações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IF(C258&lt;&gt;"",TEXT(C258,"00")&amp;"/04/"&amp;'Configurações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IF(C259&lt;&gt;"",TEXT(C259,"00")&amp;"/04/"&amp;'Configurações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IF(C260&lt;&gt;"",TEXT(C260,"00")&amp;"/04/"&amp;'Configurações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IF(C261&lt;&gt;"",TEXT(C261,"00")&amp;"/04/"&amp;'Configurações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L606" s="45"/>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IF(C5&lt;&gt;"",TEXT(C5,"00")&amp;"/05/"&amp;'Configurações Básicas'!$E$5,"")</f>
        <v/>
      </c>
      <c r="E5" s="43"/>
      <c r="F5" s="219"/>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228</v>
      </c>
      <c r="Q5" s="248">
        <f>Abr!Q13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9"/>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9"/>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9"/>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9"/>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9"/>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9"/>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9"/>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9"/>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9"/>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9"/>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9"/>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9"/>
      <c r="G30" s="23"/>
      <c r="H30" s="23"/>
      <c r="I30" s="2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9"/>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9"/>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9"/>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9"/>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9"/>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9"/>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9"/>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9"/>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9"/>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9"/>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9"/>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9"/>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9"/>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9"/>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9"/>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9"/>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9"/>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9"/>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9"/>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9"/>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9"/>
      <c r="G80" s="43"/>
      <c r="H80" s="43"/>
      <c r="I80" s="4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9"/>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9"/>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9"/>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9"/>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9"/>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9"/>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9"/>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9"/>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9"/>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9"/>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30</v>
      </c>
      <c r="D5" s="43" t="str">
        <f>IF(C5&lt;&gt;"",TEXT(C5,"00")&amp;"/06/"&amp;'Configurações Básicas'!$E$5,"")</f>
        <v>30/06/2017</v>
      </c>
      <c r="E5" s="43" t="s">
        <v>1333</v>
      </c>
      <c r="F5" s="219"/>
      <c r="G5" s="43" t="s">
        <v>1360</v>
      </c>
      <c r="H5" s="43" t="s">
        <v>1399</v>
      </c>
      <c r="I5" s="43"/>
      <c r="J5" s="127">
        <v>60</v>
      </c>
      <c r="K5" s="140"/>
      <c r="L5" s="45" t="s">
        <v>1358</v>
      </c>
      <c r="M5" s="140" t="s">
        <v>1403</v>
      </c>
      <c r="N5" s="41">
        <f>Q5+IF(AND(L5="Pago",OR(E5='PC Receitas'!O4,E5='PC Receitas'!O5,E5='PC Receitas'!O6)),J5,IF(AND(L5="Pago",OR(E5='PC Receitas'!O7,E5='PC Receitas'!O8,E5='PC Receitas'!O9,E5='PC Receitas'!O10,E5='PC Receitas'!O11,E5='PC Receitas'!O12,E5='PC Receitas'!O13,E5='PC Receitas'!O14)),-J5,0))</f>
        <v>-92753.850000000064</v>
      </c>
      <c r="P5" s="247" t="s">
        <v>230</v>
      </c>
      <c r="Q5" s="248">
        <f>Mai!Q13</f>
        <v>-92753.850000000064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9"/>
      <c r="G6" s="43"/>
      <c r="H6" s="43"/>
      <c r="I6" s="43"/>
      <c r="J6" s="127"/>
      <c r="K6" s="140"/>
      <c r="L6" s="45"/>
      <c r="M6" s="140"/>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9"/>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9"/>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9"/>
      <c r="G11" s="23"/>
      <c r="H11" s="23"/>
      <c r="I11" s="2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9"/>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9"/>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9"/>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9"/>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9"/>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9"/>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9"/>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9"/>
      <c r="G25" s="23"/>
      <c r="H25" s="23"/>
      <c r="I25" s="2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9"/>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9"/>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9"/>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9"/>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9"/>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9"/>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9"/>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9"/>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9"/>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9"/>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9"/>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9"/>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9"/>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9"/>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9"/>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9"/>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9"/>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9"/>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9"/>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9"/>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9"/>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9"/>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9"/>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9"/>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9"/>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9"/>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9"/>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31</v>
      </c>
      <c r="D5" s="43" t="str">
        <f>IF(C5&lt;&gt;"",TEXT(C5,"00")&amp;"/07/"&amp;'Configurações Básicas'!$E$5,"")</f>
        <v>31/07/2017</v>
      </c>
      <c r="E5" s="43" t="s">
        <v>1333</v>
      </c>
      <c r="F5" s="219"/>
      <c r="G5" s="43" t="s">
        <v>1360</v>
      </c>
      <c r="H5" s="43" t="s">
        <v>1399</v>
      </c>
      <c r="I5" s="43"/>
      <c r="J5" s="127">
        <v>80</v>
      </c>
      <c r="K5" s="140"/>
      <c r="L5" s="45" t="s">
        <v>1359</v>
      </c>
      <c r="M5" s="140"/>
      <c r="N5" s="41">
        <f>Q5+IF(AND(L5="Pago",OR(E5='PC Receitas'!O4,E5='PC Receitas'!O5,E5='PC Receitas'!O6)),J5,IF(AND(L5="Pago",OR(E5='PC Receitas'!O7,E5='PC Receitas'!O8,E5='PC Receitas'!O9,E5='PC Receitas'!O10,E5='PC Receitas'!O11,E5='PC Receitas'!O12,E5='PC Receitas'!O13,E5='PC Receitas'!O14)),-J5,0))</f>
        <v>-92673.850000000064</v>
      </c>
      <c r="P5" s="247" t="s">
        <v>231</v>
      </c>
      <c r="Q5" s="248">
        <f>Jun!Q13</f>
        <v>-92753.850000000064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9"/>
      <c r="G6" s="43" t="s">
        <v>1362</v>
      </c>
      <c r="H6" s="43" t="s">
        <v>1399</v>
      </c>
      <c r="I6" s="43"/>
      <c r="J6" s="127">
        <v>1320</v>
      </c>
      <c r="K6" s="140"/>
      <c r="L6" s="45" t="s">
        <v>1359</v>
      </c>
      <c r="M6" s="140"/>
      <c r="N6" s="41">
        <f>N5+IF(AND(L6="Pago",OR(E6='PC Receitas'!$O$4,E6='PC Receitas'!$O$5,E6='PC Receitas'!$O$6)),J6,IF(AND(L6="Pago",OR(E6='PC Receitas'!$O$7,E6='PC Receitas'!$O$8,E6='PC Receitas'!$O$9,E6='PC Receitas'!$O$10,E6='PC Receitas'!$O$11,E6='PC Receitas'!$O$12,E6='PC Receitas'!$O$13,E6='PC Receitas'!$O$14)),-J6,0))</f>
        <v>-91353.850000000064</v>
      </c>
      <c r="P6" s="247"/>
      <c r="Q6" s="248"/>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9"/>
      <c r="G7" s="43" t="s">
        <v>1363</v>
      </c>
      <c r="H7" s="43" t="s">
        <v>1399</v>
      </c>
      <c r="I7" s="43"/>
      <c r="J7" s="127">
        <v>250</v>
      </c>
      <c r="K7" s="140"/>
      <c r="L7" s="45" t="s">
        <v>1359</v>
      </c>
      <c r="M7" s="140"/>
      <c r="N7" s="41">
        <f>N6+IF(AND(L7="Pago",OR(E7='PC Receitas'!$O$4,E7='PC Receitas'!$O$5,E7='PC Receitas'!$O$6)),J7,IF(AND(L7="Pago",OR(E7='PC Receitas'!$O$7,E7='PC Receitas'!$O$8,E7='PC Receitas'!$O$9,E7='PC Receitas'!$O$10,E7='PC Receitas'!$O$11,E7='PC Receitas'!$O$12,E7='PC Receitas'!$O$13,E7='PC Receitas'!$O$14)),-J7,0))</f>
        <v>-91103.850000000064</v>
      </c>
      <c r="P7" s="237" t="s">
        <v>25</v>
      </c>
      <c r="Q7" s="240">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9" t="s">
        <v>1383</v>
      </c>
      <c r="G8" s="43" t="s">
        <v>1374</v>
      </c>
      <c r="H8" s="43" t="s">
        <v>1399</v>
      </c>
      <c r="I8" s="43"/>
      <c r="J8" s="127">
        <v>180</v>
      </c>
      <c r="K8" s="140"/>
      <c r="L8" s="45" t="s">
        <v>1359</v>
      </c>
      <c r="M8" s="140"/>
      <c r="N8" s="41">
        <f>N7+IF(AND(L8="Pago",OR(E8='PC Receitas'!$O$4,E8='PC Receitas'!$O$5,E8='PC Receitas'!$O$6)),J8,IF(AND(L8="Pago",OR(E8='PC Receitas'!$O$7,E8='PC Receitas'!$O$8,E8='PC Receitas'!$O$9,E8='PC Receitas'!$O$10,E8='PC Receitas'!$O$11,E8='PC Receitas'!$O$12,E8='PC Receitas'!$O$13,E8='PC Receitas'!$O$14)),-J8,0))</f>
        <v>-90923.850000000064</v>
      </c>
      <c r="P8" s="237"/>
      <c r="Q8" s="241"/>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9"/>
      <c r="G9" s="43" t="s">
        <v>1375</v>
      </c>
      <c r="H9" s="43" t="s">
        <v>1400</v>
      </c>
      <c r="I9" s="43"/>
      <c r="J9" s="127">
        <v>45</v>
      </c>
      <c r="K9" s="140"/>
      <c r="L9" s="45" t="s">
        <v>1359</v>
      </c>
      <c r="M9" s="140"/>
      <c r="N9" s="41">
        <f>N8+IF(AND(L9="Pago",OR(E9='PC Receitas'!$O$4,E9='PC Receitas'!$O$5,E9='PC Receitas'!$O$6)),J9,IF(AND(L9="Pago",OR(E9='PC Receitas'!$O$7,E9='PC Receitas'!$O$8,E9='PC Receitas'!$O$9,E9='PC Receitas'!$O$10,E9='PC Receitas'!$O$11,E9='PC Receitas'!$O$12,E9='PC Receitas'!$O$13,E9='PC Receitas'!$O$14)),-J9,0))</f>
        <v>-90878.850000000064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9"/>
      <c r="G10" s="43"/>
      <c r="H10" s="43"/>
      <c r="I10" s="43"/>
      <c r="J10" s="127"/>
      <c r="K10" s="140"/>
      <c r="L10" s="128"/>
      <c r="M10" s="140"/>
      <c r="N10" s="41">
        <f>N9+IF(AND(L10="Pago",OR(E10='PC Receitas'!$O$4,E10='PC Receitas'!$O$5,E10='PC Receitas'!$O$6)),J10,IF(AND(L10="Pago",OR(E10='PC Receitas'!$O$7,E10='PC Receitas'!$O$8,E10='PC Receitas'!$O$9,E10='PC Receitas'!$O$10,E10='PC Receitas'!$O$11,E10='PC Receitas'!$O$12,E10='PC Receitas'!$O$13,E10='PC Receitas'!$O$14)),-J10,0))</f>
        <v>-90878.850000000064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9"/>
      <c r="G11" s="23"/>
      <c r="H11" s="23"/>
      <c r="I11" s="23"/>
      <c r="J11" s="127"/>
      <c r="K11" s="140"/>
      <c r="L11" s="128"/>
      <c r="M11" s="140"/>
      <c r="N11" s="41">
        <f>N10+IF(AND(L11="Pago",OR(E11='PC Receitas'!$O$4,E11='PC Receitas'!$O$5,E11='PC Receitas'!$O$6)),J11,IF(AND(L11="Pago",OR(E11='PC Receitas'!$O$7,E11='PC Receitas'!$O$8,E11='PC Receitas'!$O$9,E11='PC Receitas'!$O$10,E11='PC Receitas'!$O$11,E11='PC Receitas'!$O$12,E11='PC Receitas'!$O$13,E11='PC Receitas'!$O$14)),-J11,0))</f>
        <v>-90878.850000000064</v>
      </c>
      <c r="P11" s="237" t="s">
        <v>28</v>
      </c>
      <c r="Q11" s="238">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9"/>
      <c r="G12" s="43"/>
      <c r="H12" s="43"/>
      <c r="I12" s="43"/>
      <c r="J12" s="127"/>
      <c r="K12" s="140"/>
      <c r="L12" s="45"/>
      <c r="M12" s="140"/>
      <c r="N12" s="41">
        <f>N11+IF(AND(L12="Pago",OR(E12='PC Receitas'!$O$4,E12='PC Receitas'!$O$5,E12='PC Receitas'!$O$6)),J12,IF(AND(L12="Pago",OR(E12='PC Receitas'!$O$7,E12='PC Receitas'!$O$8,E12='PC Receitas'!$O$9,E12='PC Receitas'!$O$10,E12='PC Receitas'!$O$11,E12='PC Receitas'!$O$12,E12='PC Receitas'!$O$13,E12='PC Receitas'!$O$14)),-J12,0))</f>
        <v>-90878.850000000064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9"/>
      <c r="G13" s="43"/>
      <c r="H13" s="43"/>
      <c r="I13" s="43"/>
      <c r="J13" s="127"/>
      <c r="K13" s="140"/>
      <c r="L13" s="128"/>
      <c r="M13" s="140"/>
      <c r="N13" s="41">
        <f>N12+IF(AND(L13="Pago",OR(E13='PC Receitas'!$O$4,E13='PC Receitas'!$O$5,E13='PC Receitas'!$O$6)),J13,IF(AND(L13="Pago",OR(E13='PC Receitas'!$O$7,E13='PC Receitas'!$O$8,E13='PC Receitas'!$O$9,E13='PC Receitas'!$O$10,E13='PC Receitas'!$O$11,E13='PC Receitas'!$O$12,E13='PC Receitas'!$O$13,E13='PC Receitas'!$O$14)),-J13,0))</f>
        <v>-90878.850000000064</v>
      </c>
      <c r="P13" s="237" t="s">
        <v>64</v>
      </c>
      <c r="Q13" s="238">
        <f>N605</f>
        <v>-90878.850000000064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9"/>
      <c r="G14" s="23"/>
      <c r="H14" s="23"/>
      <c r="I14" s="23"/>
      <c r="J14" s="127"/>
      <c r="K14" s="140"/>
      <c r="L14" s="128"/>
      <c r="M14" s="140"/>
      <c r="N14" s="41">
        <f>N13+IF(AND(L14="Pago",OR(E14='PC Receitas'!$O$4,E14='PC Receitas'!$O$5,E14='PC Receitas'!$O$6)),J14,IF(AND(L14="Pago",OR(E14='PC Receitas'!$O$7,E14='PC Receitas'!$O$8,E14='PC Receitas'!$O$9,E14='PC Receitas'!$O$10,E14='PC Receitas'!$O$11,E14='PC Receitas'!$O$12,E14='PC Receitas'!$O$13,E14='PC Receitas'!$O$14)),-J14,0))</f>
        <v>-90878.850000000064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9"/>
      <c r="G15" s="43"/>
      <c r="H15" s="43"/>
      <c r="I15" s="43"/>
      <c r="J15" s="127"/>
      <c r="K15" s="140"/>
      <c r="L15" s="128"/>
      <c r="M15" s="140"/>
      <c r="N15" s="41">
        <f>N14+IF(AND(L15="Pago",OR(E15='PC Receitas'!$O$4,E15='PC Receitas'!$O$5,E15='PC Receitas'!$O$6)),J15,IF(AND(L15="Pago",OR(E15='PC Receitas'!$O$7,E15='PC Receitas'!$O$8,E15='PC Receitas'!$O$9,E15='PC Receitas'!$O$10,E15='PC Receitas'!$O$11,E15='PC Receitas'!$O$12,E15='PC Receitas'!$O$13,E15='PC Receitas'!$O$14)),-J15,0))</f>
        <v>-90878.850000000064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9"/>
      <c r="G16" s="43"/>
      <c r="H16" s="43"/>
      <c r="I16" s="43"/>
      <c r="J16" s="127"/>
      <c r="K16" s="140"/>
      <c r="L16" s="45"/>
      <c r="M16" s="140"/>
      <c r="N16" s="41">
        <f>N15+IF(AND(L16="Pago",OR(E16='PC Receitas'!$O$4,E16='PC Receitas'!$O$5,E16='PC Receitas'!$O$6)),J16,IF(AND(L16="Pago",OR(E16='PC Receitas'!$O$7,E16='PC Receitas'!$O$8,E16='PC Receitas'!$O$9,E16='PC Receitas'!$O$10,E16='PC Receitas'!$O$11,E16='PC Receitas'!$O$12,E16='PC Receitas'!$O$13,E16='PC Receitas'!$O$14)),-J16,0))</f>
        <v>-90878.850000000064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9"/>
      <c r="G17" s="23"/>
      <c r="H17" s="23"/>
      <c r="I17" s="23"/>
      <c r="J17" s="127"/>
      <c r="K17" s="140"/>
      <c r="L17" s="128"/>
      <c r="M17" s="140"/>
      <c r="N17" s="41">
        <f>N16+IF(AND(L17="Pago",OR(E17='PC Receitas'!$O$4,E17='PC Receitas'!$O$5,E17='PC Receitas'!$O$6)),J17,IF(AND(L17="Pago",OR(E17='PC Receitas'!$O$7,E17='PC Receitas'!$O$8,E17='PC Receitas'!$O$9,E17='PC Receitas'!$O$10,E17='PC Receitas'!$O$11,E17='PC Receitas'!$O$12,E17='PC Receitas'!$O$13,E17='PC Receitas'!$O$14)),-J17,0))</f>
        <v>-90878.850000000064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9"/>
      <c r="G18" s="43"/>
      <c r="H18" s="43"/>
      <c r="I18" s="43"/>
      <c r="J18" s="127"/>
      <c r="K18" s="140"/>
      <c r="L18" s="128"/>
      <c r="M18" s="140"/>
      <c r="N18" s="41">
        <f>N17+IF(AND(L18="Pago",OR(E18='PC Receitas'!$O$4,E18='PC Receitas'!$O$5,E18='PC Receitas'!$O$6)),J18,IF(AND(L18="Pago",OR(E18='PC Receitas'!$O$7,E18='PC Receitas'!$O$8,E18='PC Receitas'!$O$9,E18='PC Receitas'!$O$10,E18='PC Receitas'!$O$11,E18='PC Receitas'!$O$12,E18='PC Receitas'!$O$13,E18='PC Receitas'!$O$14)),-J18,0))</f>
        <v>-90878.850000000064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9"/>
      <c r="G19" s="23"/>
      <c r="H19" s="23"/>
      <c r="I19" s="23"/>
      <c r="J19" s="127"/>
      <c r="K19" s="140"/>
      <c r="L19" s="128"/>
      <c r="M19" s="140"/>
      <c r="N19" s="41">
        <f>N18+IF(AND(L19="Pago",OR(E19='PC Receitas'!$O$4,E19='PC Receitas'!$O$5,E19='PC Receitas'!$O$6)),J19,IF(AND(L19="Pago",OR(E19='PC Receitas'!$O$7,E19='PC Receitas'!$O$8,E19='PC Receitas'!$O$9,E19='PC Receitas'!$O$10,E19='PC Receitas'!$O$11,E19='PC Receitas'!$O$12,E19='PC Receitas'!$O$13,E19='PC Receitas'!$O$14)),-J19,0))</f>
        <v>-90878.850000000064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9"/>
      <c r="G20" s="43"/>
      <c r="H20" s="43"/>
      <c r="I20" s="43"/>
      <c r="J20" s="127"/>
      <c r="K20" s="140"/>
      <c r="L20" s="128"/>
      <c r="M20" s="140"/>
      <c r="N20" s="41">
        <f>N19+IF(AND(L20="Pago",OR(E20='PC Receitas'!$O$4,E20='PC Receitas'!$O$5,E20='PC Receitas'!$O$6)),J20,IF(AND(L20="Pago",OR(E20='PC Receitas'!$O$7,E20='PC Receitas'!$O$8,E20='PC Receitas'!$O$9,E20='PC Receitas'!$O$10,E20='PC Receitas'!$O$11,E20='PC Receitas'!$O$12,E20='PC Receitas'!$O$13,E20='PC Receitas'!$O$14)),-J20,0))</f>
        <v>-90878.850000000064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9"/>
      <c r="G21" s="43"/>
      <c r="H21" s="43"/>
      <c r="I21" s="43"/>
      <c r="J21" s="127"/>
      <c r="K21" s="140"/>
      <c r="L21" s="128"/>
      <c r="M21" s="140"/>
      <c r="N21" s="41">
        <f>N20+IF(AND(L21="Pago",OR(E21='PC Receitas'!$O$4,E21='PC Receitas'!$O$5,E21='PC Receitas'!$O$6)),J21,IF(AND(L21="Pago",OR(E21='PC Receitas'!$O$7,E21='PC Receitas'!$O$8,E21='PC Receitas'!$O$9,E21='PC Receitas'!$O$10,E21='PC Receitas'!$O$11,E21='PC Receitas'!$O$12,E21='PC Receitas'!$O$13,E21='PC Receitas'!$O$14)),-J21,0))</f>
        <v>-90878.850000000064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9"/>
      <c r="G22" s="43"/>
      <c r="H22" s="43"/>
      <c r="I22" s="43"/>
      <c r="J22" s="127"/>
      <c r="K22" s="140"/>
      <c r="L22" s="45"/>
      <c r="M22" s="140"/>
      <c r="N22" s="41">
        <f>N21+IF(AND(L22="Pago",OR(E22='PC Receitas'!$O$4,E22='PC Receitas'!$O$5,E22='PC Receitas'!$O$6)),J22,IF(AND(L22="Pago",OR(E22='PC Receitas'!$O$7,E22='PC Receitas'!$O$8,E22='PC Receitas'!$O$9,E22='PC Receitas'!$O$10,E22='PC Receitas'!$O$11,E22='PC Receitas'!$O$12,E22='PC Receitas'!$O$13,E22='PC Receitas'!$O$14)),-J22,0))</f>
        <v>-90878.850000000064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9"/>
      <c r="G23" s="43"/>
      <c r="H23" s="43"/>
      <c r="I23" s="43"/>
      <c r="J23" s="127"/>
      <c r="K23" s="140"/>
      <c r="L23" s="128"/>
      <c r="M23" s="140"/>
      <c r="N23" s="41">
        <f>N22+IF(AND(L23="Pago",OR(E23='PC Receitas'!$O$4,E23='PC Receitas'!$O$5,E23='PC Receitas'!$O$6)),J23,IF(AND(L23="Pago",OR(E23='PC Receitas'!$O$7,E23='PC Receitas'!$O$8,E23='PC Receitas'!$O$9,E23='PC Receitas'!$O$10,E23='PC Receitas'!$O$11,E23='PC Receitas'!$O$12,E23='PC Receitas'!$O$13,E23='PC Receitas'!$O$14)),-J23,0))</f>
        <v>-90878.850000000064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9"/>
      <c r="G24" s="43"/>
      <c r="H24" s="43"/>
      <c r="I24" s="43"/>
      <c r="J24" s="127"/>
      <c r="K24" s="140"/>
      <c r="L24" s="128"/>
      <c r="M24" s="140"/>
      <c r="N24" s="41">
        <f>N23+IF(AND(L24="Pago",OR(E24='PC Receitas'!$O$4,E24='PC Receitas'!$O$5,E24='PC Receitas'!$O$6)),J24,IF(AND(L24="Pago",OR(E24='PC Receitas'!$O$7,E24='PC Receitas'!$O$8,E24='PC Receitas'!$O$9,E24='PC Receitas'!$O$10,E24='PC Receitas'!$O$11,E24='PC Receitas'!$O$12,E24='PC Receitas'!$O$13,E24='PC Receitas'!$O$14)),-J24,0))</f>
        <v>-90878.850000000064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9"/>
      <c r="G25" s="43"/>
      <c r="H25" s="43"/>
      <c r="I25" s="43"/>
      <c r="J25" s="127"/>
      <c r="K25" s="140"/>
      <c r="L25" s="128"/>
      <c r="M25" s="140"/>
      <c r="N25" s="41">
        <f>N24+IF(AND(L25="Pago",OR(E25='PC Receitas'!$O$4,E25='PC Receitas'!$O$5,E25='PC Receitas'!$O$6)),J25,IF(AND(L25="Pago",OR(E25='PC Receitas'!$O$7,E25='PC Receitas'!$O$8,E25='PC Receitas'!$O$9,E25='PC Receitas'!$O$10,E25='PC Receitas'!$O$11,E25='PC Receitas'!$O$12,E25='PC Receitas'!$O$13,E25='PC Receitas'!$O$14)),-J25,0))</f>
        <v>-90878.850000000064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9"/>
      <c r="G26" s="43"/>
      <c r="H26" s="43"/>
      <c r="I26" s="43"/>
      <c r="J26" s="127"/>
      <c r="K26" s="140"/>
      <c r="L26" s="128"/>
      <c r="M26" s="140"/>
      <c r="N26" s="41">
        <f>N25+IF(AND(L26="Pago",OR(E26='PC Receitas'!$O$4,E26='PC Receitas'!$O$5,E26='PC Receitas'!$O$6)),J26,IF(AND(L26="Pago",OR(E26='PC Receitas'!$O$7,E26='PC Receitas'!$O$8,E26='PC Receitas'!$O$9,E26='PC Receitas'!$O$10,E26='PC Receitas'!$O$11,E26='PC Receitas'!$O$12,E26='PC Receitas'!$O$13,E26='PC Receitas'!$O$14)),-J26,0))</f>
        <v>-90878.850000000064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9"/>
      <c r="G27" s="43"/>
      <c r="H27" s="43"/>
      <c r="I27" s="43"/>
      <c r="J27" s="127"/>
      <c r="K27" s="140"/>
      <c r="L27" s="45"/>
      <c r="M27" s="140"/>
      <c r="N27" s="41">
        <f>N26+IF(AND(L27="Pago",OR(E27='PC Receitas'!$O$4,E27='PC Receitas'!$O$5,E27='PC Receitas'!$O$6)),J27,IF(AND(L27="Pago",OR(E27='PC Receitas'!$O$7,E27='PC Receitas'!$O$8,E27='PC Receitas'!$O$9,E27='PC Receitas'!$O$10,E27='PC Receitas'!$O$11,E27='PC Receitas'!$O$12,E27='PC Receitas'!$O$13,E27='PC Receitas'!$O$14)),-J27,0))</f>
        <v>-90878.850000000064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9"/>
      <c r="G28" s="43"/>
      <c r="H28" s="43"/>
      <c r="I28" s="43"/>
      <c r="J28" s="127"/>
      <c r="K28" s="140"/>
      <c r="L28" s="128"/>
      <c r="M28" s="140"/>
      <c r="N28" s="41">
        <f>N27+IF(AND(L28="Pago",OR(E28='PC Receitas'!$O$4,E28='PC Receitas'!$O$5,E28='PC Receitas'!$O$6)),J28,IF(AND(L28="Pago",OR(E28='PC Receitas'!$O$7,E28='PC Receitas'!$O$8,E28='PC Receitas'!$O$9,E28='PC Receitas'!$O$10,E28='PC Receitas'!$O$11,E28='PC Receitas'!$O$12,E28='PC Receitas'!$O$13,E28='PC Receitas'!$O$14)),-J28,0))</f>
        <v>-90878.850000000064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9"/>
      <c r="G29" s="43"/>
      <c r="H29" s="43"/>
      <c r="I29" s="43"/>
      <c r="J29" s="127"/>
      <c r="K29" s="140"/>
      <c r="L29" s="128"/>
      <c r="M29" s="140"/>
      <c r="N29" s="41">
        <f>N28+IF(AND(L29="Pago",OR(E29='PC Receitas'!$O$4,E29='PC Receitas'!$O$5,E29='PC Receitas'!$O$6)),J29,IF(AND(L29="Pago",OR(E29='PC Receitas'!$O$7,E29='PC Receitas'!$O$8,E29='PC Receitas'!$O$9,E29='PC Receitas'!$O$10,E29='PC Receitas'!$O$11,E29='PC Receitas'!$O$12,E29='PC Receitas'!$O$13,E29='PC Receitas'!$O$14)),-J29,0))</f>
        <v>-90878.850000000064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9"/>
      <c r="G30" s="23"/>
      <c r="H30" s="23"/>
      <c r="I30" s="23"/>
      <c r="J30" s="127"/>
      <c r="K30" s="140"/>
      <c r="L30" s="128"/>
      <c r="M30" s="140"/>
      <c r="N30" s="41">
        <f>N29+IF(AND(L30="Pago",OR(E30='PC Receitas'!$O$4,E30='PC Receitas'!$O$5,E30='PC Receitas'!$O$6)),J30,IF(AND(L30="Pago",OR(E30='PC Receitas'!$O$7,E30='PC Receitas'!$O$8,E30='PC Receitas'!$O$9,E30='PC Receitas'!$O$10,E30='PC Receitas'!$O$11,E30='PC Receitas'!$O$12,E30='PC Receitas'!$O$13,E30='PC Receitas'!$O$14)),-J30,0))</f>
        <v>-90878.850000000064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9"/>
      <c r="G31" s="23"/>
      <c r="H31" s="23"/>
      <c r="I31" s="23"/>
      <c r="J31" s="127"/>
      <c r="K31" s="140"/>
      <c r="L31" s="128"/>
      <c r="M31" s="140"/>
      <c r="N31" s="41">
        <f>N30+IF(AND(L31="Pago",OR(E31='PC Receitas'!$O$4,E31='PC Receitas'!$O$5,E31='PC Receitas'!$O$6)),J31,IF(AND(L31="Pago",OR(E31='PC Receitas'!$O$7,E31='PC Receitas'!$O$8,E31='PC Receitas'!$O$9,E31='PC Receitas'!$O$10,E31='PC Receitas'!$O$11,E31='PC Receitas'!$O$12,E31='PC Receitas'!$O$13,E31='PC Receitas'!$O$14)),-J31,0))</f>
        <v>-90878.850000000064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9"/>
      <c r="G32" s="43"/>
      <c r="H32" s="43"/>
      <c r="I32" s="43"/>
      <c r="J32" s="127"/>
      <c r="K32" s="140"/>
      <c r="L32" s="128"/>
      <c r="M32" s="140"/>
      <c r="N32" s="41">
        <f>N31+IF(AND(L32="Pago",OR(E32='PC Receitas'!$O$4,E32='PC Receitas'!$O$5,E32='PC Receitas'!$O$6)),J32,IF(AND(L32="Pago",OR(E32='PC Receitas'!$O$7,E32='PC Receitas'!$O$8,E32='PC Receitas'!$O$9,E32='PC Receitas'!$O$10,E32='PC Receitas'!$O$11,E32='PC Receitas'!$O$12,E32='PC Receitas'!$O$13,E32='PC Receitas'!$O$14)),-J32,0))</f>
        <v>-90878.850000000064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9"/>
      <c r="G33" s="43"/>
      <c r="H33" s="43"/>
      <c r="I33" s="43"/>
      <c r="J33" s="127"/>
      <c r="K33" s="140"/>
      <c r="L33" s="128"/>
      <c r="M33" s="140"/>
      <c r="N33" s="41">
        <f>N32+IF(AND(L33="Pago",OR(E33='PC Receitas'!$O$4,E33='PC Receitas'!$O$5,E33='PC Receitas'!$O$6)),J33,IF(AND(L33="Pago",OR(E33='PC Receitas'!$O$7,E33='PC Receitas'!$O$8,E33='PC Receitas'!$O$9,E33='PC Receitas'!$O$10,E33='PC Receitas'!$O$11,E33='PC Receitas'!$O$12,E33='PC Receitas'!$O$13,E33='PC Receitas'!$O$14)),-J33,0))</f>
        <v>-90878.850000000064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9"/>
      <c r="G34" s="43"/>
      <c r="H34" s="43"/>
      <c r="I34" s="43"/>
      <c r="J34" s="127"/>
      <c r="K34" s="140"/>
      <c r="L34" s="45"/>
      <c r="M34" s="140"/>
      <c r="N34" s="41">
        <f>N33+IF(AND(L34="Pago",OR(E34='PC Receitas'!$O$4,E34='PC Receitas'!$O$5,E34='PC Receitas'!$O$6)),J34,IF(AND(L34="Pago",OR(E34='PC Receitas'!$O$7,E34='PC Receitas'!$O$8,E34='PC Receitas'!$O$9,E34='PC Receitas'!$O$10,E34='PC Receitas'!$O$11,E34='PC Receitas'!$O$12,E34='PC Receitas'!$O$13,E34='PC Receitas'!$O$14)),-J34,0))</f>
        <v>-90878.850000000064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9"/>
      <c r="G35" s="43"/>
      <c r="H35" s="43"/>
      <c r="I35" s="43"/>
      <c r="J35" s="127"/>
      <c r="K35" s="140"/>
      <c r="L35" s="128"/>
      <c r="M35" s="140"/>
      <c r="N35" s="41">
        <f>N34+IF(AND(L35="Pago",OR(E35='PC Receitas'!$O$4,E35='PC Receitas'!$O$5,E35='PC Receitas'!$O$6)),J35,IF(AND(L35="Pago",OR(E35='PC Receitas'!$O$7,E35='PC Receitas'!$O$8,E35='PC Receitas'!$O$9,E35='PC Receitas'!$O$10,E35='PC Receitas'!$O$11,E35='PC Receitas'!$O$12,E35='PC Receitas'!$O$13,E35='PC Receitas'!$O$14)),-J35,0))</f>
        <v>-90878.850000000064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9"/>
      <c r="G36" s="43"/>
      <c r="H36" s="43"/>
      <c r="I36" s="43"/>
      <c r="J36" s="127"/>
      <c r="K36" s="140"/>
      <c r="L36" s="128"/>
      <c r="M36" s="140"/>
      <c r="N36" s="41">
        <f>N35+IF(AND(L36="Pago",OR(E36='PC Receitas'!$O$4,E36='PC Receitas'!$O$5,E36='PC Receitas'!$O$6)),J36,IF(AND(L36="Pago",OR(E36='PC Receitas'!$O$7,E36='PC Receitas'!$O$8,E36='PC Receitas'!$O$9,E36='PC Receitas'!$O$10,E36='PC Receitas'!$O$11,E36='PC Receitas'!$O$12,E36='PC Receitas'!$O$13,E36='PC Receitas'!$O$14)),-J36,0))</f>
        <v>-90878.850000000064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9"/>
      <c r="G37" s="23"/>
      <c r="H37" s="23"/>
      <c r="I37" s="23"/>
      <c r="J37" s="127"/>
      <c r="K37" s="140"/>
      <c r="L37" s="128"/>
      <c r="M37" s="140"/>
      <c r="N37" s="41">
        <f>N36+IF(AND(L37="Pago",OR(E37='PC Receitas'!$O$4,E37='PC Receitas'!$O$5,E37='PC Receitas'!$O$6)),J37,IF(AND(L37="Pago",OR(E37='PC Receitas'!$O$7,E37='PC Receitas'!$O$8,E37='PC Receitas'!$O$9,E37='PC Receitas'!$O$10,E37='PC Receitas'!$O$11,E37='PC Receitas'!$O$12,E37='PC Receitas'!$O$13,E37='PC Receitas'!$O$14)),-J37,0))</f>
        <v>-90878.850000000064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9"/>
      <c r="G38" s="43"/>
      <c r="H38" s="43"/>
      <c r="I38" s="43"/>
      <c r="J38" s="127"/>
      <c r="K38" s="140"/>
      <c r="L38" s="128"/>
      <c r="M38" s="140"/>
      <c r="N38" s="41">
        <f>N37+IF(AND(L38="Pago",OR(E38='PC Receitas'!$O$4,E38='PC Receitas'!$O$5,E38='PC Receitas'!$O$6)),J38,IF(AND(L38="Pago",OR(E38='PC Receitas'!$O$7,E38='PC Receitas'!$O$8,E38='PC Receitas'!$O$9,E38='PC Receitas'!$O$10,E38='PC Receitas'!$O$11,E38='PC Receitas'!$O$12,E38='PC Receitas'!$O$13,E38='PC Receitas'!$O$14)),-J38,0))</f>
        <v>-90878.850000000064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9"/>
      <c r="G39" s="43"/>
      <c r="H39" s="43"/>
      <c r="I39" s="43"/>
      <c r="J39" s="127"/>
      <c r="K39" s="140"/>
      <c r="L39" s="128"/>
      <c r="M39" s="140"/>
      <c r="N39" s="41">
        <f>N38+IF(AND(L39="Pago",OR(E39='PC Receitas'!$O$4,E39='PC Receitas'!$O$5,E39='PC Receitas'!$O$6)),J39,IF(AND(L39="Pago",OR(E39='PC Receitas'!$O$7,E39='PC Receitas'!$O$8,E39='PC Receitas'!$O$9,E39='PC Receitas'!$O$10,E39='PC Receitas'!$O$11,E39='PC Receitas'!$O$12,E39='PC Receitas'!$O$13,E39='PC Receitas'!$O$14)),-J39,0))</f>
        <v>-90878.850000000064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9"/>
      <c r="G40" s="43"/>
      <c r="H40" s="43"/>
      <c r="I40" s="43"/>
      <c r="J40" s="127"/>
      <c r="K40" s="140"/>
      <c r="L40" s="128"/>
      <c r="M40" s="140"/>
      <c r="N40" s="41">
        <f>N39+IF(AND(L40="Pago",OR(E40='PC Receitas'!$O$4,E40='PC Receitas'!$O$5,E40='PC Receitas'!$O$6)),J40,IF(AND(L40="Pago",OR(E40='PC Receitas'!$O$7,E40='PC Receitas'!$O$8,E40='PC Receitas'!$O$9,E40='PC Receitas'!$O$10,E40='PC Receitas'!$O$11,E40='PC Receitas'!$O$12,E40='PC Receitas'!$O$13,E40='PC Receitas'!$O$14)),-J40,0))</f>
        <v>-90878.850000000064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9"/>
      <c r="G41" s="23"/>
      <c r="H41" s="23"/>
      <c r="I41" s="23"/>
      <c r="J41" s="127"/>
      <c r="K41" s="140"/>
      <c r="L41" s="128"/>
      <c r="M41" s="140"/>
      <c r="N41" s="41">
        <f>N40+IF(AND(L41="Pago",OR(E41='PC Receitas'!$O$4,E41='PC Receitas'!$O$5,E41='PC Receitas'!$O$6)),J41,IF(AND(L41="Pago",OR(E41='PC Receitas'!$O$7,E41='PC Receitas'!$O$8,E41='PC Receitas'!$O$9,E41='PC Receitas'!$O$10,E41='PC Receitas'!$O$11,E41='PC Receitas'!$O$12,E41='PC Receitas'!$O$13,E41='PC Receitas'!$O$14)),-J41,0))</f>
        <v>-90878.850000000064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9"/>
      <c r="G42" s="23"/>
      <c r="H42" s="23"/>
      <c r="I42" s="23"/>
      <c r="J42" s="127"/>
      <c r="K42" s="140"/>
      <c r="L42" s="128"/>
      <c r="M42" s="140"/>
      <c r="N42" s="41">
        <f>N41+IF(AND(L42="Pago",OR(E42='PC Receitas'!$O$4,E42='PC Receitas'!$O$5,E42='PC Receitas'!$O$6)),J42,IF(AND(L42="Pago",OR(E42='PC Receitas'!$O$7,E42='PC Receitas'!$O$8,E42='PC Receitas'!$O$9,E42='PC Receitas'!$O$10,E42='PC Receitas'!$O$11,E42='PC Receitas'!$O$12,E42='PC Receitas'!$O$13,E42='PC Receitas'!$O$14)),-J42,0))</f>
        <v>-90878.850000000064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9"/>
      <c r="G43" s="43"/>
      <c r="H43" s="43"/>
      <c r="I43" s="43"/>
      <c r="J43" s="127"/>
      <c r="K43" s="140"/>
      <c r="L43" s="128"/>
      <c r="M43" s="140"/>
      <c r="N43" s="41">
        <f>N42+IF(AND(L43="Pago",OR(E43='PC Receitas'!$O$4,E43='PC Receitas'!$O$5,E43='PC Receitas'!$O$6)),J43,IF(AND(L43="Pago",OR(E43='PC Receitas'!$O$7,E43='PC Receitas'!$O$8,E43='PC Receitas'!$O$9,E43='PC Receitas'!$O$10,E43='PC Receitas'!$O$11,E43='PC Receitas'!$O$12,E43='PC Receitas'!$O$13,E43='PC Receitas'!$O$14)),-J43,0))</f>
        <v>-90878.850000000064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9"/>
      <c r="G44" s="23"/>
      <c r="H44" s="23"/>
      <c r="I44" s="23"/>
      <c r="J44" s="127"/>
      <c r="K44" s="140"/>
      <c r="L44" s="128"/>
      <c r="M44" s="140"/>
      <c r="N44" s="41">
        <f>N43+IF(AND(L44="Pago",OR(E44='PC Receitas'!$O$4,E44='PC Receitas'!$O$5,E44='PC Receitas'!$O$6)),J44,IF(AND(L44="Pago",OR(E44='PC Receitas'!$O$7,E44='PC Receitas'!$O$8,E44='PC Receitas'!$O$9,E44='PC Receitas'!$O$10,E44='PC Receitas'!$O$11,E44='PC Receitas'!$O$12,E44='PC Receitas'!$O$13,E44='PC Receitas'!$O$14)),-J44,0))</f>
        <v>-90878.850000000064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9"/>
      <c r="G45" s="23"/>
      <c r="H45" s="23"/>
      <c r="I45" s="23"/>
      <c r="J45" s="127"/>
      <c r="K45" s="140"/>
      <c r="L45" s="128"/>
      <c r="M45" s="140"/>
      <c r="N45" s="41">
        <f>N44+IF(AND(L45="Pago",OR(E45='PC Receitas'!$O$4,E45='PC Receitas'!$O$5,E45='PC Receitas'!$O$6)),J45,IF(AND(L45="Pago",OR(E45='PC Receitas'!$O$7,E45='PC Receitas'!$O$8,E45='PC Receitas'!$O$9,E45='PC Receitas'!$O$10,E45='PC Receitas'!$O$11,E45='PC Receitas'!$O$12,E45='PC Receitas'!$O$13,E45='PC Receitas'!$O$14)),-J45,0))</f>
        <v>-90878.850000000064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9"/>
      <c r="G46" s="43"/>
      <c r="H46" s="43"/>
      <c r="I46" s="43"/>
      <c r="J46" s="127"/>
      <c r="K46" s="140"/>
      <c r="L46" s="128"/>
      <c r="M46" s="140"/>
      <c r="N46" s="41">
        <f>N45+IF(AND(L46="Pago",OR(E46='PC Receitas'!$O$4,E46='PC Receitas'!$O$5,E46='PC Receitas'!$O$6)),J46,IF(AND(L46="Pago",OR(E46='PC Receitas'!$O$7,E46='PC Receitas'!$O$8,E46='PC Receitas'!$O$9,E46='PC Receitas'!$O$10,E46='PC Receitas'!$O$11,E46='PC Receitas'!$O$12,E46='PC Receitas'!$O$13,E46='PC Receitas'!$O$14)),-J46,0))</f>
        <v>-90878.850000000064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9"/>
      <c r="G47" s="43"/>
      <c r="H47" s="43"/>
      <c r="I47" s="43"/>
      <c r="J47" s="127"/>
      <c r="K47" s="140"/>
      <c r="L47" s="128"/>
      <c r="M47" s="140"/>
      <c r="N47" s="41">
        <f>N46+IF(AND(L47="Pago",OR(E47='PC Receitas'!$O$4,E47='PC Receitas'!$O$5,E47='PC Receitas'!$O$6)),J47,IF(AND(L47="Pago",OR(E47='PC Receitas'!$O$7,E47='PC Receitas'!$O$8,E47='PC Receitas'!$O$9,E47='PC Receitas'!$O$10,E47='PC Receitas'!$O$11,E47='PC Receitas'!$O$12,E47='PC Receitas'!$O$13,E47='PC Receitas'!$O$14)),-J47,0))</f>
        <v>-90878.850000000064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9"/>
      <c r="G48" s="43"/>
      <c r="H48" s="43"/>
      <c r="I48" s="43"/>
      <c r="J48" s="127"/>
      <c r="K48" s="140"/>
      <c r="L48" s="128"/>
      <c r="M48" s="140"/>
      <c r="N48" s="41">
        <f>N47+IF(AND(L48="Pago",OR(E48='PC Receitas'!$O$4,E48='PC Receitas'!$O$5,E48='PC Receitas'!$O$6)),J48,IF(AND(L48="Pago",OR(E48='PC Receitas'!$O$7,E48='PC Receitas'!$O$8,E48='PC Receitas'!$O$9,E48='PC Receitas'!$O$10,E48='PC Receitas'!$O$11,E48='PC Receitas'!$O$12,E48='PC Receitas'!$O$13,E48='PC Receitas'!$O$14)),-J48,0))</f>
        <v>-90878.850000000064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9"/>
      <c r="G49" s="23"/>
      <c r="H49" s="23"/>
      <c r="I49" s="23"/>
      <c r="J49" s="127"/>
      <c r="K49" s="140"/>
      <c r="L49" s="128"/>
      <c r="M49" s="140"/>
      <c r="N49" s="41">
        <f>N48+IF(AND(L49="Pago",OR(E49='PC Receitas'!$O$4,E49='PC Receitas'!$O$5,E49='PC Receitas'!$O$6)),J49,IF(AND(L49="Pago",OR(E49='PC Receitas'!$O$7,E49='PC Receitas'!$O$8,E49='PC Receitas'!$O$9,E49='PC Receitas'!$O$10,E49='PC Receitas'!$O$11,E49='PC Receitas'!$O$12,E49='PC Receitas'!$O$13,E49='PC Receitas'!$O$14)),-J49,0))</f>
        <v>-90878.850000000064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9"/>
      <c r="G50" s="23"/>
      <c r="H50" s="23"/>
      <c r="I50" s="23"/>
      <c r="J50" s="127"/>
      <c r="K50" s="140"/>
      <c r="L50" s="128"/>
      <c r="M50" s="140"/>
      <c r="N50" s="41">
        <f>N49+IF(AND(L50="Pago",OR(E50='PC Receitas'!$O$4,E50='PC Receitas'!$O$5,E50='PC Receitas'!$O$6)),J50,IF(AND(L50="Pago",OR(E50='PC Receitas'!$O$7,E50='PC Receitas'!$O$8,E50='PC Receitas'!$O$9,E50='PC Receitas'!$O$10,E50='PC Receitas'!$O$11,E50='PC Receitas'!$O$12,E50='PC Receitas'!$O$13,E50='PC Receitas'!$O$14)),-J50,0))</f>
        <v>-90878.850000000064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9"/>
      <c r="G51" s="23"/>
      <c r="H51" s="23"/>
      <c r="I51" s="23"/>
      <c r="J51" s="127"/>
      <c r="K51" s="140"/>
      <c r="L51" s="128"/>
      <c r="M51" s="140"/>
      <c r="N51" s="41">
        <f>N50+IF(AND(L51="Pago",OR(E51='PC Receitas'!$O$4,E51='PC Receitas'!$O$5,E51='PC Receitas'!$O$6)),J51,IF(AND(L51="Pago",OR(E51='PC Receitas'!$O$7,E51='PC Receitas'!$O$8,E51='PC Receitas'!$O$9,E51='PC Receitas'!$O$10,E51='PC Receitas'!$O$11,E51='PC Receitas'!$O$12,E51='PC Receitas'!$O$13,E51='PC Receitas'!$O$14)),-J51,0))</f>
        <v>-90878.850000000064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9"/>
      <c r="G52" s="23"/>
      <c r="H52" s="23"/>
      <c r="I52" s="23"/>
      <c r="J52" s="127"/>
      <c r="K52" s="140"/>
      <c r="L52" s="128"/>
      <c r="M52" s="140"/>
      <c r="N52" s="41">
        <f>N51+IF(AND(L52="Pago",OR(E52='PC Receitas'!$O$4,E52='PC Receitas'!$O$5,E52='PC Receitas'!$O$6)),J52,IF(AND(L52="Pago",OR(E52='PC Receitas'!$O$7,E52='PC Receitas'!$O$8,E52='PC Receitas'!$O$9,E52='PC Receitas'!$O$10,E52='PC Receitas'!$O$11,E52='PC Receitas'!$O$12,E52='PC Receitas'!$O$13,E52='PC Receitas'!$O$14)),-J52,0))</f>
        <v>-90878.850000000064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9"/>
      <c r="G53" s="43"/>
      <c r="H53" s="43"/>
      <c r="I53" s="43"/>
      <c r="J53" s="127"/>
      <c r="K53" s="140"/>
      <c r="L53" s="128"/>
      <c r="M53" s="140"/>
      <c r="N53" s="41">
        <f>N52+IF(AND(L53="Pago",OR(E53='PC Receitas'!$O$4,E53='PC Receitas'!$O$5,E53='PC Receitas'!$O$6)),J53,IF(AND(L53="Pago",OR(E53='PC Receitas'!$O$7,E53='PC Receitas'!$O$8,E53='PC Receitas'!$O$9,E53='PC Receitas'!$O$10,E53='PC Receitas'!$O$11,E53='PC Receitas'!$O$12,E53='PC Receitas'!$O$13,E53='PC Receitas'!$O$14)),-J53,0))</f>
        <v>-90878.850000000064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9"/>
      <c r="G54" s="43"/>
      <c r="H54" s="43"/>
      <c r="I54" s="43"/>
      <c r="J54" s="127"/>
      <c r="K54" s="140"/>
      <c r="L54" s="128"/>
      <c r="M54" s="140"/>
      <c r="N54" s="41">
        <f>N53+IF(AND(L54="Pago",OR(E54='PC Receitas'!$O$4,E54='PC Receitas'!$O$5,E54='PC Receitas'!$O$6)),J54,IF(AND(L54="Pago",OR(E54='PC Receitas'!$O$7,E54='PC Receitas'!$O$8,E54='PC Receitas'!$O$9,E54='PC Receitas'!$O$10,E54='PC Receitas'!$O$11,E54='PC Receitas'!$O$12,E54='PC Receitas'!$O$13,E54='PC Receitas'!$O$14)),-J54,0))</f>
        <v>-90878.850000000064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9"/>
      <c r="G55" s="23"/>
      <c r="H55" s="23"/>
      <c r="I55" s="23"/>
      <c r="J55" s="127"/>
      <c r="K55" s="140"/>
      <c r="L55" s="128"/>
      <c r="M55" s="140"/>
      <c r="N55" s="41">
        <f>N54+IF(AND(L55="Pago",OR(E55='PC Receitas'!$O$4,E55='PC Receitas'!$O$5,E55='PC Receitas'!$O$6)),J55,IF(AND(L55="Pago",OR(E55='PC Receitas'!$O$7,E55='PC Receitas'!$O$8,E55='PC Receitas'!$O$9,E55='PC Receitas'!$O$10,E55='PC Receitas'!$O$11,E55='PC Receitas'!$O$12,E55='PC Receitas'!$O$13,E55='PC Receitas'!$O$14)),-J55,0))</f>
        <v>-90878.850000000064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9"/>
      <c r="G56" s="43"/>
      <c r="H56" s="43"/>
      <c r="I56" s="43"/>
      <c r="J56" s="127"/>
      <c r="K56" s="140"/>
      <c r="L56" s="128"/>
      <c r="M56" s="140"/>
      <c r="N56" s="41">
        <f>N55+IF(AND(L56="Pago",OR(E56='PC Receitas'!$O$4,E56='PC Receitas'!$O$5,E56='PC Receitas'!$O$6)),J56,IF(AND(L56="Pago",OR(E56='PC Receitas'!$O$7,E56='PC Receitas'!$O$8,E56='PC Receitas'!$O$9,E56='PC Receitas'!$O$10,E56='PC Receitas'!$O$11,E56='PC Receitas'!$O$12,E56='PC Receitas'!$O$13,E56='PC Receitas'!$O$14)),-J56,0))</f>
        <v>-90878.850000000064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9"/>
      <c r="G57" s="43"/>
      <c r="H57" s="43"/>
      <c r="I57" s="43"/>
      <c r="J57" s="127"/>
      <c r="K57" s="140"/>
      <c r="L57" s="128"/>
      <c r="M57" s="140"/>
      <c r="N57" s="41">
        <f>N56+IF(AND(L57="Pago",OR(E57='PC Receitas'!$O$4,E57='PC Receitas'!$O$5,E57='PC Receitas'!$O$6)),J57,IF(AND(L57="Pago",OR(E57='PC Receitas'!$O$7,E57='PC Receitas'!$O$8,E57='PC Receitas'!$O$9,E57='PC Receitas'!$O$10,E57='PC Receitas'!$O$11,E57='PC Receitas'!$O$12,E57='PC Receitas'!$O$13,E57='PC Receitas'!$O$14)),-J57,0))</f>
        <v>-90878.850000000064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9"/>
      <c r="G58" s="43"/>
      <c r="H58" s="43"/>
      <c r="I58" s="43"/>
      <c r="J58" s="127"/>
      <c r="K58" s="140"/>
      <c r="L58" s="128"/>
      <c r="M58" s="140"/>
      <c r="N58" s="41">
        <f>N57+IF(AND(L58="Pago",OR(E58='PC Receitas'!$O$4,E58='PC Receitas'!$O$5,E58='PC Receitas'!$O$6)),J58,IF(AND(L58="Pago",OR(E58='PC Receitas'!$O$7,E58='PC Receitas'!$O$8,E58='PC Receitas'!$O$9,E58='PC Receitas'!$O$10,E58='PC Receitas'!$O$11,E58='PC Receitas'!$O$12,E58='PC Receitas'!$O$13,E58='PC Receitas'!$O$14)),-J58,0))</f>
        <v>-90878.850000000064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9"/>
      <c r="G59" s="43"/>
      <c r="H59" s="43"/>
      <c r="I59" s="43"/>
      <c r="J59" s="127"/>
      <c r="K59" s="140"/>
      <c r="L59" s="128"/>
      <c r="M59" s="140"/>
      <c r="N59" s="41">
        <f>N58+IF(AND(L59="Pago",OR(E59='PC Receitas'!$O$4,E59='PC Receitas'!$O$5,E59='PC Receitas'!$O$6)),J59,IF(AND(L59="Pago",OR(E59='PC Receitas'!$O$7,E59='PC Receitas'!$O$8,E59='PC Receitas'!$O$9,E59='PC Receitas'!$O$10,E59='PC Receitas'!$O$11,E59='PC Receitas'!$O$12,E59='PC Receitas'!$O$13,E59='PC Receitas'!$O$14)),-J59,0))</f>
        <v>-90878.850000000064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9"/>
      <c r="G60" s="43"/>
      <c r="H60" s="43"/>
      <c r="I60" s="43"/>
      <c r="J60" s="127"/>
      <c r="K60" s="140"/>
      <c r="L60" s="128"/>
      <c r="M60" s="140"/>
      <c r="N60" s="41">
        <f>N59+IF(AND(L60="Pago",OR(E60='PC Receitas'!$O$4,E60='PC Receitas'!$O$5,E60='PC Receitas'!$O$6)),J60,IF(AND(L60="Pago",OR(E60='PC Receitas'!$O$7,E60='PC Receitas'!$O$8,E60='PC Receitas'!$O$9,E60='PC Receitas'!$O$10,E60='PC Receitas'!$O$11,E60='PC Receitas'!$O$12,E60='PC Receitas'!$O$13,E60='PC Receitas'!$O$14)),-J60,0))</f>
        <v>-90878.850000000064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9"/>
      <c r="G61" s="23"/>
      <c r="H61" s="23"/>
      <c r="I61" s="23"/>
      <c r="J61" s="127"/>
      <c r="K61" s="140"/>
      <c r="L61" s="128"/>
      <c r="M61" s="140"/>
      <c r="N61" s="41">
        <f>N60+IF(AND(L61="Pago",OR(E61='PC Receitas'!$O$4,E61='PC Receitas'!$O$5,E61='PC Receitas'!$O$6)),J61,IF(AND(L61="Pago",OR(E61='PC Receitas'!$O$7,E61='PC Receitas'!$O$8,E61='PC Receitas'!$O$9,E61='PC Receitas'!$O$10,E61='PC Receitas'!$O$11,E61='PC Receitas'!$O$12,E61='PC Receitas'!$O$13,E61='PC Receitas'!$O$14)),-J61,0))</f>
        <v>-90878.850000000064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9"/>
      <c r="G62" s="43"/>
      <c r="H62" s="43"/>
      <c r="I62" s="43"/>
      <c r="J62" s="127"/>
      <c r="K62" s="140"/>
      <c r="L62" s="128"/>
      <c r="M62" s="140"/>
      <c r="N62" s="41">
        <f>N61+IF(AND(L62="Pago",OR(E62='PC Receitas'!$O$4,E62='PC Receitas'!$O$5,E62='PC Receitas'!$O$6)),J62,IF(AND(L62="Pago",OR(E62='PC Receitas'!$O$7,E62='PC Receitas'!$O$8,E62='PC Receitas'!$O$9,E62='PC Receitas'!$O$10,E62='PC Receitas'!$O$11,E62='PC Receitas'!$O$12,E62='PC Receitas'!$O$13,E62='PC Receitas'!$O$14)),-J62,0))</f>
        <v>-90878.850000000064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9"/>
      <c r="G63" s="43"/>
      <c r="H63" s="43"/>
      <c r="I63" s="43"/>
      <c r="J63" s="127"/>
      <c r="K63" s="140"/>
      <c r="L63" s="128"/>
      <c r="M63" s="140"/>
      <c r="N63" s="41">
        <f>N62+IF(AND(L63="Pago",OR(E63='PC Receitas'!$O$4,E63='PC Receitas'!$O$5,E63='PC Receitas'!$O$6)),J63,IF(AND(L63="Pago",OR(E63='PC Receitas'!$O$7,E63='PC Receitas'!$O$8,E63='PC Receitas'!$O$9,E63='PC Receitas'!$O$10,E63='PC Receitas'!$O$11,E63='PC Receitas'!$O$12,E63='PC Receitas'!$O$13,E63='PC Receitas'!$O$14)),-J63,0))</f>
        <v>-90878.850000000064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9"/>
      <c r="G64" s="23"/>
      <c r="H64" s="23"/>
      <c r="I64" s="23"/>
      <c r="J64" s="127"/>
      <c r="K64" s="140"/>
      <c r="L64" s="128"/>
      <c r="M64" s="140"/>
      <c r="N64" s="41">
        <f>N63+IF(AND(L64="Pago",OR(E64='PC Receitas'!$O$4,E64='PC Receitas'!$O$5,E64='PC Receitas'!$O$6)),J64,IF(AND(L64="Pago",OR(E64='PC Receitas'!$O$7,E64='PC Receitas'!$O$8,E64='PC Receitas'!$O$9,E64='PC Receitas'!$O$10,E64='PC Receitas'!$O$11,E64='PC Receitas'!$O$12,E64='PC Receitas'!$O$13,E64='PC Receitas'!$O$14)),-J64,0))</f>
        <v>-90878.850000000064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9"/>
      <c r="G65" s="43"/>
      <c r="H65" s="43"/>
      <c r="I65" s="43"/>
      <c r="J65" s="127"/>
      <c r="K65" s="140"/>
      <c r="L65" s="128"/>
      <c r="M65" s="140"/>
      <c r="N65" s="41">
        <f>N64+IF(AND(L65="Pago",OR(E65='PC Receitas'!$O$4,E65='PC Receitas'!$O$5,E65='PC Receitas'!$O$6)),J65,IF(AND(L65="Pago",OR(E65='PC Receitas'!$O$7,E65='PC Receitas'!$O$8,E65='PC Receitas'!$O$9,E65='PC Receitas'!$O$10,E65='PC Receitas'!$O$11,E65='PC Receitas'!$O$12,E65='PC Receitas'!$O$13,E65='PC Receitas'!$O$14)),-J65,0))</f>
        <v>-90878.850000000064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9"/>
      <c r="G66" s="23"/>
      <c r="H66" s="23"/>
      <c r="I66" s="23"/>
      <c r="J66" s="127"/>
      <c r="K66" s="140"/>
      <c r="L66" s="128"/>
      <c r="M66" s="140"/>
      <c r="N66" s="41">
        <f>N65+IF(AND(L66="Pago",OR(E66='PC Receitas'!$O$4,E66='PC Receitas'!$O$5,E66='PC Receitas'!$O$6)),J66,IF(AND(L66="Pago",OR(E66='PC Receitas'!$O$7,E66='PC Receitas'!$O$8,E66='PC Receitas'!$O$9,E66='PC Receitas'!$O$10,E66='PC Receitas'!$O$11,E66='PC Receitas'!$O$12,E66='PC Receitas'!$O$13,E66='PC Receitas'!$O$14)),-J66,0))</f>
        <v>-90878.850000000064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9"/>
      <c r="G67" s="23"/>
      <c r="H67" s="23"/>
      <c r="I67" s="23"/>
      <c r="J67" s="127"/>
      <c r="K67" s="140"/>
      <c r="L67" s="128"/>
      <c r="M67" s="140"/>
      <c r="N67" s="41">
        <f>N66+IF(AND(L67="Pago",OR(E67='PC Receitas'!$O$4,E67='PC Receitas'!$O$5,E67='PC Receitas'!$O$6)),J67,IF(AND(L67="Pago",OR(E67='PC Receitas'!$O$7,E67='PC Receitas'!$O$8,E67='PC Receitas'!$O$9,E67='PC Receitas'!$O$10,E67='PC Receitas'!$O$11,E67='PC Receitas'!$O$12,E67='PC Receitas'!$O$13,E67='PC Receitas'!$O$14)),-J67,0))</f>
        <v>-90878.850000000064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9"/>
      <c r="G68" s="43"/>
      <c r="H68" s="43"/>
      <c r="I68" s="43"/>
      <c r="J68" s="127"/>
      <c r="K68" s="140"/>
      <c r="L68" s="128"/>
      <c r="M68" s="140"/>
      <c r="N68" s="41">
        <f>N67+IF(AND(L68="Pago",OR(E68='PC Receitas'!$O$4,E68='PC Receitas'!$O$5,E68='PC Receitas'!$O$6)),J68,IF(AND(L68="Pago",OR(E68='PC Receitas'!$O$7,E68='PC Receitas'!$O$8,E68='PC Receitas'!$O$9,E68='PC Receitas'!$O$10,E68='PC Receitas'!$O$11,E68='PC Receitas'!$O$12,E68='PC Receitas'!$O$13,E68='PC Receitas'!$O$14)),-J68,0))</f>
        <v>-90878.850000000064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9"/>
      <c r="G69" s="23"/>
      <c r="H69" s="23"/>
      <c r="I69" s="23"/>
      <c r="J69" s="127"/>
      <c r="K69" s="140"/>
      <c r="L69" s="128"/>
      <c r="M69" s="140"/>
      <c r="N69" s="41">
        <f>N68+IF(AND(L69="Pago",OR(E69='PC Receitas'!$O$4,E69='PC Receitas'!$O$5,E69='PC Receitas'!$O$6)),J69,IF(AND(L69="Pago",OR(E69='PC Receitas'!$O$7,E69='PC Receitas'!$O$8,E69='PC Receitas'!$O$9,E69='PC Receitas'!$O$10,E69='PC Receitas'!$O$11,E69='PC Receitas'!$O$12,E69='PC Receitas'!$O$13,E69='PC Receitas'!$O$14)),-J69,0))</f>
        <v>-90878.850000000064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9"/>
      <c r="G70" s="23"/>
      <c r="H70" s="23"/>
      <c r="I70" s="23"/>
      <c r="J70" s="127"/>
      <c r="K70" s="140"/>
      <c r="L70" s="128"/>
      <c r="M70" s="140"/>
      <c r="N70" s="41">
        <f>N69+IF(AND(L70="Pago",OR(E70='PC Receitas'!$O$4,E70='PC Receitas'!$O$5,E70='PC Receitas'!$O$6)),J70,IF(AND(L70="Pago",OR(E70='PC Receitas'!$O$7,E70='PC Receitas'!$O$8,E70='PC Receitas'!$O$9,E70='PC Receitas'!$O$10,E70='PC Receitas'!$O$11,E70='PC Receitas'!$O$12,E70='PC Receitas'!$O$13,E70='PC Receitas'!$O$14)),-J70,0))</f>
        <v>-90878.850000000064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9"/>
      <c r="G71" s="23"/>
      <c r="H71" s="23"/>
      <c r="I71" s="23"/>
      <c r="J71" s="127"/>
      <c r="K71" s="140"/>
      <c r="L71" s="128"/>
      <c r="M71" s="140"/>
      <c r="N71" s="41">
        <f>N70+IF(AND(L71="Pago",OR(E71='PC Receitas'!$O$4,E71='PC Receitas'!$O$5,E71='PC Receitas'!$O$6)),J71,IF(AND(L71="Pago",OR(E71='PC Receitas'!$O$7,E71='PC Receitas'!$O$8,E71='PC Receitas'!$O$9,E71='PC Receitas'!$O$10,E71='PC Receitas'!$O$11,E71='PC Receitas'!$O$12,E71='PC Receitas'!$O$13,E71='PC Receitas'!$O$14)),-J71,0))</f>
        <v>-90878.850000000064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9"/>
      <c r="G72" s="43"/>
      <c r="H72" s="43"/>
      <c r="I72" s="43"/>
      <c r="J72" s="127"/>
      <c r="K72" s="140"/>
      <c r="L72" s="128"/>
      <c r="M72" s="140"/>
      <c r="N72" s="41">
        <f>N71+IF(AND(L72="Pago",OR(E72='PC Receitas'!$O$4,E72='PC Receitas'!$O$5,E72='PC Receitas'!$O$6)),J72,IF(AND(L72="Pago",OR(E72='PC Receitas'!$O$7,E72='PC Receitas'!$O$8,E72='PC Receitas'!$O$9,E72='PC Receitas'!$O$10,E72='PC Receitas'!$O$11,E72='PC Receitas'!$O$12,E72='PC Receitas'!$O$13,E72='PC Receitas'!$O$14)),-J72,0))</f>
        <v>-90878.850000000064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9"/>
      <c r="G73" s="43"/>
      <c r="H73" s="43"/>
      <c r="I73" s="43"/>
      <c r="J73" s="127"/>
      <c r="K73" s="140"/>
      <c r="L73" s="128"/>
      <c r="M73" s="140"/>
      <c r="N73" s="41">
        <f>N72+IF(AND(L73="Pago",OR(E73='PC Receitas'!$O$4,E73='PC Receitas'!$O$5,E73='PC Receitas'!$O$6)),J73,IF(AND(L73="Pago",OR(E73='PC Receitas'!$O$7,E73='PC Receitas'!$O$8,E73='PC Receitas'!$O$9,E73='PC Receitas'!$O$10,E73='PC Receitas'!$O$11,E73='PC Receitas'!$O$12,E73='PC Receitas'!$O$13,E73='PC Receitas'!$O$14)),-J73,0))</f>
        <v>-90878.850000000064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9"/>
      <c r="G74" s="23"/>
      <c r="H74" s="23"/>
      <c r="I74" s="23"/>
      <c r="J74" s="127"/>
      <c r="K74" s="140"/>
      <c r="L74" s="128"/>
      <c r="M74" s="140"/>
      <c r="N74" s="41">
        <f>N73+IF(AND(L74="Pago",OR(E74='PC Receitas'!$O$4,E74='PC Receitas'!$O$5,E74='PC Receitas'!$O$6)),J74,IF(AND(L74="Pago",OR(E74='PC Receitas'!$O$7,E74='PC Receitas'!$O$8,E74='PC Receitas'!$O$9,E74='PC Receitas'!$O$10,E74='PC Receitas'!$O$11,E74='PC Receitas'!$O$12,E74='PC Receitas'!$O$13,E74='PC Receitas'!$O$14)),-J74,0))</f>
        <v>-90878.850000000064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9"/>
      <c r="G75" s="43"/>
      <c r="H75" s="43"/>
      <c r="I75" s="43"/>
      <c r="J75" s="127"/>
      <c r="K75" s="140"/>
      <c r="L75" s="128"/>
      <c r="M75" s="140"/>
      <c r="N75" s="41">
        <f>N74+IF(AND(L75="Pago",OR(E75='PC Receitas'!$O$4,E75='PC Receitas'!$O$5,E75='PC Receitas'!$O$6)),J75,IF(AND(L75="Pago",OR(E75='PC Receitas'!$O$7,E75='PC Receitas'!$O$8,E75='PC Receitas'!$O$9,E75='PC Receitas'!$O$10,E75='PC Receitas'!$O$11,E75='PC Receitas'!$O$12,E75='PC Receitas'!$O$13,E75='PC Receitas'!$O$14)),-J75,0))</f>
        <v>-90878.850000000064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9"/>
      <c r="G76" s="43"/>
      <c r="H76" s="43"/>
      <c r="I76" s="43"/>
      <c r="J76" s="127"/>
      <c r="K76" s="140"/>
      <c r="L76" s="128"/>
      <c r="M76" s="140"/>
      <c r="N76" s="41">
        <f>N75+IF(AND(L76="Pago",OR(E76='PC Receitas'!$O$4,E76='PC Receitas'!$O$5,E76='PC Receitas'!$O$6)),J76,IF(AND(L76="Pago",OR(E76='PC Receitas'!$O$7,E76='PC Receitas'!$O$8,E76='PC Receitas'!$O$9,E76='PC Receitas'!$O$10,E76='PC Receitas'!$O$11,E76='PC Receitas'!$O$12,E76='PC Receitas'!$O$13,E76='PC Receitas'!$O$14)),-J76,0))</f>
        <v>-90878.850000000064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9"/>
      <c r="G77" s="23"/>
      <c r="H77" s="23"/>
      <c r="I77" s="23"/>
      <c r="J77" s="127"/>
      <c r="K77" s="140"/>
      <c r="L77" s="128"/>
      <c r="M77" s="140"/>
      <c r="N77" s="41">
        <f>N76+IF(AND(L77="Pago",OR(E77='PC Receitas'!$O$4,E77='PC Receitas'!$O$5,E77='PC Receitas'!$O$6)),J77,IF(AND(L77="Pago",OR(E77='PC Receitas'!$O$7,E77='PC Receitas'!$O$8,E77='PC Receitas'!$O$9,E77='PC Receitas'!$O$10,E77='PC Receitas'!$O$11,E77='PC Receitas'!$O$12,E77='PC Receitas'!$O$13,E77='PC Receitas'!$O$14)),-J77,0))</f>
        <v>-90878.850000000064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9"/>
      <c r="G78" s="23"/>
      <c r="H78" s="23"/>
      <c r="I78" s="23"/>
      <c r="J78" s="127"/>
      <c r="K78" s="140"/>
      <c r="L78" s="128"/>
      <c r="M78" s="140"/>
      <c r="N78" s="41">
        <f>N77+IF(AND(L78="Pago",OR(E78='PC Receitas'!$O$4,E78='PC Receitas'!$O$5,E78='PC Receitas'!$O$6)),J78,IF(AND(L78="Pago",OR(E78='PC Receitas'!$O$7,E78='PC Receitas'!$O$8,E78='PC Receitas'!$O$9,E78='PC Receitas'!$O$10,E78='PC Receitas'!$O$11,E78='PC Receitas'!$O$12,E78='PC Receitas'!$O$13,E78='PC Receitas'!$O$14)),-J78,0))</f>
        <v>-90878.850000000064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9"/>
      <c r="G79" s="43"/>
      <c r="H79" s="43"/>
      <c r="I79" s="43"/>
      <c r="J79" s="127"/>
      <c r="K79" s="140"/>
      <c r="L79" s="128"/>
      <c r="M79" s="140"/>
      <c r="N79" s="41">
        <f>N78+IF(AND(L79="Pago",OR(E79='PC Receitas'!$O$4,E79='PC Receitas'!$O$5,E79='PC Receitas'!$O$6)),J79,IF(AND(L79="Pago",OR(E79='PC Receitas'!$O$7,E79='PC Receitas'!$O$8,E79='PC Receitas'!$O$9,E79='PC Receitas'!$O$10,E79='PC Receitas'!$O$11,E79='PC Receitas'!$O$12,E79='PC Receitas'!$O$13,E79='PC Receitas'!$O$14)),-J79,0))</f>
        <v>-90878.850000000064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9"/>
      <c r="G80" s="43"/>
      <c r="H80" s="43"/>
      <c r="I80" s="43"/>
      <c r="J80" s="127"/>
      <c r="K80" s="140"/>
      <c r="L80" s="128"/>
      <c r="M80" s="140"/>
      <c r="N80" s="41">
        <f>N79+IF(AND(L80="Pago",OR(E80='PC Receitas'!$O$4,E80='PC Receitas'!$O$5,E80='PC Receitas'!$O$6)),J80,IF(AND(L80="Pago",OR(E80='PC Receitas'!$O$7,E80='PC Receitas'!$O$8,E80='PC Receitas'!$O$9,E80='PC Receitas'!$O$10,E80='PC Receitas'!$O$11,E80='PC Receitas'!$O$12,E80='PC Receitas'!$O$13,E80='PC Receitas'!$O$14)),-J80,0))</f>
        <v>-90878.850000000064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9"/>
      <c r="G81" s="43"/>
      <c r="H81" s="43"/>
      <c r="I81" s="43"/>
      <c r="J81" s="127"/>
      <c r="K81" s="140"/>
      <c r="L81" s="128"/>
      <c r="M81" s="140"/>
      <c r="N81" s="41">
        <f>N80+IF(AND(L81="Pago",OR(E81='PC Receitas'!$O$4,E81='PC Receitas'!$O$5,E81='PC Receitas'!$O$6)),J81,IF(AND(L81="Pago",OR(E81='PC Receitas'!$O$7,E81='PC Receitas'!$O$8,E81='PC Receitas'!$O$9,E81='PC Receitas'!$O$10,E81='PC Receitas'!$O$11,E81='PC Receitas'!$O$12,E81='PC Receitas'!$O$13,E81='PC Receitas'!$O$14)),-J81,0))</f>
        <v>-90878.850000000064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9"/>
      <c r="G82" s="23"/>
      <c r="H82" s="23"/>
      <c r="I82" s="23"/>
      <c r="J82" s="127"/>
      <c r="K82" s="140"/>
      <c r="L82" s="128"/>
      <c r="M82" s="140"/>
      <c r="N82" s="41">
        <f>N81+IF(AND(L82="Pago",OR(E82='PC Receitas'!$O$4,E82='PC Receitas'!$O$5,E82='PC Receitas'!$O$6)),J82,IF(AND(L82="Pago",OR(E82='PC Receitas'!$O$7,E82='PC Receitas'!$O$8,E82='PC Receitas'!$O$9,E82='PC Receitas'!$O$10,E82='PC Receitas'!$O$11,E82='PC Receitas'!$O$12,E82='PC Receitas'!$O$13,E82='PC Receitas'!$O$14)),-J82,0))</f>
        <v>-90878.850000000064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-90878.850000000064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-90878.850000000064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-90878.850000000064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-90878.850000000064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-90878.850000000064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-90878.850000000064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-90878.850000000064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-90878.850000000064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-90878.850000000064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-90878.850000000064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-90878.850000000064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-90878.850000000064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-90878.850000000064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-90878.850000000064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-90878.850000000064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-90878.850000000064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-90878.850000000064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-90878.850000000064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-90878.850000000064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-90878.850000000064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-90878.850000000064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-90878.850000000064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-90878.850000000064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-90878.850000000064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-90878.850000000064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-90878.850000000064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-90878.850000000064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-90878.850000000064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-90878.850000000064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-90878.850000000064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-90878.850000000064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-90878.850000000064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-90878.850000000064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-90878.850000000064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-90878.850000000064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-90878.850000000064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-90878.850000000064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-90878.850000000064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-90878.850000000064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-90878.850000000064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-90878.850000000064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-90878.850000000064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-90878.850000000064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-90878.850000000064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-90878.850000000064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-90878.850000000064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-90878.850000000064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-90878.850000000064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-90878.850000000064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-90878.850000000064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-90878.850000000064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-90878.850000000064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-90878.850000000064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-90878.850000000064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-90878.850000000064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-90878.850000000064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-90878.850000000064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-90878.850000000064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-90878.850000000064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-90878.850000000064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-90878.850000000064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-90878.850000000064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-90878.850000000064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-90878.850000000064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-90878.850000000064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-90878.850000000064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-90878.850000000064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-90878.850000000064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-90878.850000000064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-90878.850000000064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-90878.850000000064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-90878.850000000064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-90878.850000000064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-90878.850000000064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-90878.850000000064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-90878.850000000064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-90878.850000000064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-90878.850000000064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-90878.850000000064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-90878.850000000064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-90878.850000000064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-90878.850000000064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-90878.850000000064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-90878.850000000064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-90878.850000000064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-90878.850000000064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-90878.850000000064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-90878.850000000064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-90878.850000000064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-90878.850000000064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-90878.850000000064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-90878.850000000064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-90878.850000000064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-90878.850000000064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-90878.850000000064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-90878.850000000064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-90878.850000000064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-90878.850000000064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-90878.850000000064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-90878.850000000064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-90878.850000000064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-90878.850000000064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-90878.850000000064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-90878.850000000064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-90878.850000000064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-90878.850000000064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-90878.850000000064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-90878.850000000064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-90878.850000000064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-90878.850000000064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-90878.850000000064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-90878.850000000064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-90878.850000000064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-90878.850000000064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-90878.850000000064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-90878.850000000064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-90878.850000000064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-90878.850000000064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-90878.850000000064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-90878.850000000064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-90878.850000000064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-90878.850000000064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-90878.850000000064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-90878.850000000064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-90878.850000000064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-90878.850000000064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-90878.850000000064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-90878.850000000064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-90878.850000000064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-90878.850000000064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-90878.850000000064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-90878.850000000064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-90878.850000000064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-90878.850000000064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-90878.850000000064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-90878.850000000064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-90878.850000000064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-90878.850000000064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-90878.850000000064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-90878.850000000064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-90878.850000000064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-90878.850000000064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-90878.850000000064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-90878.850000000064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-90878.850000000064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-90878.850000000064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-90878.850000000064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-90878.850000000064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-90878.850000000064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-90878.850000000064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-90878.850000000064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-90878.850000000064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-90878.850000000064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-90878.850000000064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-90878.850000000064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-90878.850000000064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-90878.850000000064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-90878.850000000064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-90878.850000000064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-90878.850000000064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-90878.850000000064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-90878.850000000064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-90878.850000000064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-90878.850000000064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-90878.850000000064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-90878.850000000064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-90878.850000000064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-90878.850000000064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-90878.850000000064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-90878.850000000064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-90878.850000000064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-90878.850000000064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-90878.850000000064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-90878.850000000064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-90878.850000000064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-90878.850000000064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-90878.850000000064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-90878.850000000064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-90878.850000000064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-90878.850000000064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-90878.850000000064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-90878.850000000064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-90878.850000000064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-90878.850000000064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-90878.850000000064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-90878.850000000064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-90878.850000000064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-90878.850000000064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-90878.850000000064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-90878.850000000064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-90878.850000000064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-90878.850000000064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-90878.850000000064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-90878.850000000064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-90878.850000000064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-90878.850000000064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-90878.850000000064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-90878.850000000064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-90878.850000000064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-90878.850000000064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-90878.850000000064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-90878.850000000064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-90878.850000000064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-90878.850000000064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-90878.850000000064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-90878.850000000064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-90878.850000000064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-90878.850000000064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-90878.850000000064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-90878.850000000064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-90878.850000000064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-90878.850000000064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-90878.850000000064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-90878.850000000064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-90878.850000000064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-90878.850000000064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-90878.850000000064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-90878.850000000064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-90878.850000000064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-90878.850000000064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-90878.850000000064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-90878.850000000064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-90878.850000000064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-90878.850000000064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-90878.850000000064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-90878.850000000064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-90878.850000000064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-90878.850000000064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-90878.850000000064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-90878.850000000064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-90878.850000000064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-90878.850000000064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-90878.850000000064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-90878.850000000064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-90878.850000000064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-90878.850000000064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-90878.850000000064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-90878.850000000064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-90878.850000000064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-90878.850000000064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-90878.850000000064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-90878.850000000064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-90878.850000000064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-90878.850000000064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-90878.850000000064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-90878.850000000064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-90878.850000000064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-90878.850000000064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-90878.850000000064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-90878.850000000064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-90878.850000000064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-90878.850000000064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-90878.850000000064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-90878.850000000064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-90878.850000000064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-90878.850000000064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-90878.850000000064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-90878.850000000064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-90878.850000000064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-90878.850000000064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-90878.850000000064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-90878.850000000064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-90878.850000000064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-90878.850000000064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-90878.850000000064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-90878.850000000064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-90878.850000000064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-90878.850000000064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-90878.850000000064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-90878.850000000064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-90878.850000000064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-90878.850000000064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-90878.850000000064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-90878.850000000064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-90878.850000000064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-90878.850000000064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-90878.850000000064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-90878.850000000064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-90878.850000000064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-90878.850000000064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-90878.850000000064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-90878.850000000064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-90878.850000000064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-90878.850000000064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-90878.850000000064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-90878.850000000064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-90878.850000000064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-90878.850000000064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-90878.850000000064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-90878.850000000064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-90878.850000000064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-90878.850000000064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-90878.850000000064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-90878.850000000064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-90878.850000000064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-90878.850000000064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-90878.850000000064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-90878.850000000064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-90878.850000000064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-90878.850000000064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-90878.850000000064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-90878.850000000064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-90878.850000000064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-90878.850000000064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-90878.850000000064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-90878.850000000064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-90878.850000000064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-90878.850000000064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-90878.850000000064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-90878.850000000064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-90878.850000000064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-90878.850000000064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-90878.850000000064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-90878.850000000064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-90878.850000000064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-90878.850000000064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-90878.850000000064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-90878.850000000064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-90878.850000000064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-90878.850000000064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-90878.850000000064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-90878.850000000064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-90878.850000000064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-90878.850000000064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-90878.850000000064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-90878.850000000064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-90878.850000000064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-90878.850000000064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-90878.850000000064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-90878.850000000064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-90878.850000000064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-90878.850000000064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-90878.850000000064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-90878.850000000064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-90878.850000000064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-90878.850000000064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-90878.850000000064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-90878.850000000064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-90878.850000000064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-90878.850000000064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-90878.850000000064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-90878.850000000064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-90878.850000000064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-90878.850000000064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-90878.850000000064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-90878.850000000064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-90878.850000000064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-90878.850000000064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-90878.850000000064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-90878.850000000064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-90878.850000000064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-90878.850000000064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-90878.850000000064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-90878.850000000064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-90878.850000000064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-90878.850000000064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-90878.850000000064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-90878.850000000064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-90878.850000000064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-90878.850000000064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-90878.850000000064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-90878.850000000064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-90878.850000000064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-90878.850000000064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-90878.850000000064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-90878.850000000064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-90878.850000000064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-90878.850000000064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-90878.850000000064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-90878.850000000064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-90878.850000000064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-90878.850000000064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-90878.850000000064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-90878.850000000064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-90878.850000000064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-90878.850000000064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-90878.850000000064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-90878.850000000064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-90878.850000000064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-90878.850000000064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-90878.850000000064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-90878.850000000064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-90878.850000000064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-90878.850000000064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-90878.850000000064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-90878.850000000064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-90878.850000000064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-90878.850000000064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-90878.850000000064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-90878.850000000064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-90878.850000000064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-90878.850000000064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-90878.850000000064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-90878.850000000064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-90878.850000000064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-90878.850000000064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-90878.850000000064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-90878.850000000064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-90878.850000000064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-90878.850000000064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-90878.850000000064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-90878.850000000064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-90878.850000000064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-90878.850000000064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-90878.850000000064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-90878.850000000064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-90878.850000000064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-90878.850000000064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-90878.850000000064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-90878.850000000064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-90878.850000000064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-90878.850000000064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-90878.850000000064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-90878.850000000064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-90878.850000000064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-90878.850000000064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-90878.850000000064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-90878.850000000064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-90878.850000000064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-90878.850000000064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-90878.850000000064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-90878.850000000064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-90878.850000000064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-90878.850000000064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-90878.850000000064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-90878.850000000064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-90878.850000000064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-90878.850000000064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-90878.850000000064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-90878.850000000064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-90878.850000000064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-90878.850000000064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-90878.850000000064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-90878.850000000064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-90878.850000000064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-90878.850000000064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-90878.850000000064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-90878.850000000064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-90878.850000000064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-90878.850000000064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-90878.850000000064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-90878.850000000064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-90878.850000000064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-90878.850000000064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-90878.850000000064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-90878.850000000064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-90878.850000000064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-90878.850000000064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-90878.850000000064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-90878.850000000064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-90878.850000000064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-90878.850000000064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-90878.850000000064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-90878.850000000064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-90878.850000000064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-90878.850000000064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-90878.850000000064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-90878.850000000064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-90878.850000000064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-90878.850000000064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-90878.850000000064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-90878.850000000064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-90878.850000000064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-90878.850000000064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-90878.850000000064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-90878.850000000064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-90878.850000000064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-90878.850000000064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-90878.850000000064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-90878.850000000064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-90878.850000000064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-90878.850000000064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-90878.850000000064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-90878.850000000064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-90878.850000000064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-90878.850000000064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-90878.850000000064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-90878.850000000064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-90878.850000000064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-90878.850000000064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-90878.850000000064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-90878.850000000064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-90878.850000000064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-90878.850000000064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-90878.850000000064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-90878.850000000064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-90878.850000000064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-90878.850000000064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-90878.850000000064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-90878.850000000064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-90878.850000000064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-90878.850000000064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-90878.850000000064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-90878.850000000064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-90878.850000000064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-90878.850000000064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-90878.850000000064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-90878.850000000064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-90878.850000000064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-90878.850000000064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-90878.850000000064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-90878.850000000064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-90878.850000000064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-90878.850000000064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-90878.850000000064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-90878.850000000064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-90878.850000000064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-90878.850000000064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-90878.850000000064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-90878.850000000064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-90878.850000000064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-90878.850000000064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-90878.850000000064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-90878.850000000064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-90878.850000000064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-90878.850000000064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-90878.850000000064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-90878.850000000064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-90878.850000000064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-90878.850000000064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-90878.850000000064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-90878.850000000064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-90878.850000000064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20"/>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 ca="1">IF(C5&lt;&gt;"",TEXT(C5,"00")&amp;"/08/"&amp;YEAR(TODAY()),"")</f>
        <v>01/08/2017</v>
      </c>
      <c r="E5" s="43" t="s">
        <v>1333</v>
      </c>
      <c r="F5" s="219"/>
      <c r="G5" s="43" t="s">
        <v>1360</v>
      </c>
      <c r="H5" s="43" t="s">
        <v>1399</v>
      </c>
      <c r="I5" s="43" t="s">
        <v>71</v>
      </c>
      <c r="J5" s="127">
        <v>-60.5</v>
      </c>
      <c r="K5" s="140">
        <v>0</v>
      </c>
      <c r="L5" s="45" t="s">
        <v>1358</v>
      </c>
      <c r="M5" s="43" t="s">
        <v>1403</v>
      </c>
      <c r="N5" s="41">
        <f>Q5+IF(AND(L5="Pago",OR(E5='PC Receitas'!O4,E5='PC Receitas'!O5,E5='PC Receitas'!O6)),J5,IF(AND(L5="Pago",OR(E5='PC Receitas'!O7,E5='PC Receitas'!O8,E5='PC Receitas'!O9,E5='PC Receitas'!O10,E5='PC Receitas'!O11,E5='PC Receitas'!O12,E5='PC Receitas'!O13,E5='PC Receitas'!O14)),-J5,0))</f>
        <v>-90878.850000000064</v>
      </c>
      <c r="P5" s="247" t="s">
        <v>232</v>
      </c>
      <c r="Q5" s="248">
        <f>Jul!Q13</f>
        <v>-90878.850000000064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9"/>
      <c r="G6" s="43" t="s">
        <v>1375</v>
      </c>
      <c r="H6" s="43" t="s">
        <v>1400</v>
      </c>
      <c r="I6" s="43"/>
      <c r="J6" s="127">
        <v>5</v>
      </c>
      <c r="K6" s="140">
        <v>0</v>
      </c>
      <c r="L6" s="128" t="s">
        <v>1404</v>
      </c>
      <c r="M6" s="43" t="s">
        <v>1403</v>
      </c>
      <c r="N6" s="41">
        <f>N5+IF(AND(L6="Pago",OR(E6='PC Receitas'!$O$4,E6='PC Receitas'!$O$5,E6='PC Receitas'!$O$6)),J6,IF(AND(L6="Pago",OR(E6='PC Receitas'!$O$7,E6='PC Receitas'!$O$8,E6='PC Receitas'!$O$9,E6='PC Receitas'!$O$10,E6='PC Receitas'!$O$11,E6='PC Receitas'!$O$12,E6='PC Receitas'!$O$13,E6='PC Receitas'!$O$14)),-J6,0))</f>
        <v>-90878.850000000064</v>
      </c>
      <c r="P6" s="247"/>
      <c r="Q6" s="248"/>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9" t="s">
        <v>1367</v>
      </c>
      <c r="G7" s="43" t="s">
        <v>1349</v>
      </c>
      <c r="H7" s="43" t="s">
        <v>1400</v>
      </c>
      <c r="I7" s="43"/>
      <c r="J7" s="127">
        <v>123</v>
      </c>
      <c r="K7" s="140">
        <v>0</v>
      </c>
      <c r="L7" s="128" t="s">
        <v>1359</v>
      </c>
      <c r="M7" s="43"/>
      <c r="N7" s="41">
        <f>N6+IF(AND(L7="Pago",OR(E7='PC Receitas'!$O$4,E7='PC Receitas'!$O$5,E7='PC Receitas'!$O$6)),J7,IF(AND(L7="Pago",OR(E7='PC Receitas'!$O$7,E7='PC Receitas'!$O$8,E7='PC Receitas'!$O$9,E7='PC Receitas'!$O$10,E7='PC Receitas'!$O$11,E7='PC Receitas'!$O$12,E7='PC Receitas'!$O$13,E7='PC Receitas'!$O$14)),-J7,0))</f>
        <v>-91001.850000000064</v>
      </c>
      <c r="P7" s="237" t="s">
        <v>25</v>
      </c>
      <c r="Q7" s="240">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9" t="s">
        <v>1368</v>
      </c>
      <c r="G8" s="43" t="s">
        <v>1356</v>
      </c>
      <c r="H8" s="43" t="s">
        <v>1401</v>
      </c>
      <c r="I8" s="43"/>
      <c r="J8" s="127">
        <v>45</v>
      </c>
      <c r="K8" s="140">
        <v>0</v>
      </c>
      <c r="L8" s="128" t="s">
        <v>1359</v>
      </c>
      <c r="M8" s="43"/>
      <c r="N8" s="41">
        <f>N7+IF(AND(L8="Pago",OR(E8='PC Receitas'!$O$4,E8='PC Receitas'!$O$5,E8='PC Receitas'!$O$6)),J8,IF(AND(L8="Pago",OR(E8='PC Receitas'!$O$7,E8='PC Receitas'!$O$8,E8='PC Receitas'!$O$9,E8='PC Receitas'!$O$10,E8='PC Receitas'!$O$11,E8='PC Receitas'!$O$12,E8='PC Receitas'!$O$13,E8='PC Receitas'!$O$14)),-J8,0))</f>
        <v>-91046.850000000064</v>
      </c>
      <c r="P8" s="237"/>
      <c r="Q8" s="241"/>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9" t="s">
        <v>1369</v>
      </c>
      <c r="G9" s="23" t="s">
        <v>1350</v>
      </c>
      <c r="H9" s="43" t="s">
        <v>1399</v>
      </c>
      <c r="I9" s="43"/>
      <c r="J9" s="127">
        <v>655</v>
      </c>
      <c r="K9" s="140">
        <v>0</v>
      </c>
      <c r="L9" s="128" t="s">
        <v>1359</v>
      </c>
      <c r="M9" s="43"/>
      <c r="N9" s="41">
        <f>N8+IF(AND(L9="Pago",OR(E9='PC Receitas'!$O$4,E9='PC Receitas'!$O$5,E9='PC Receitas'!$O$6)),J9,IF(AND(L9="Pago",OR(E9='PC Receitas'!$O$7,E9='PC Receitas'!$O$8,E9='PC Receitas'!$O$9,E9='PC Receitas'!$O$10,E9='PC Receitas'!$O$11,E9='PC Receitas'!$O$12,E9='PC Receitas'!$O$13,E9='PC Receitas'!$O$14)),-J9,0))</f>
        <v>-91701.850000000064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9" t="s">
        <v>1370</v>
      </c>
      <c r="G10" s="43" t="s">
        <v>1363</v>
      </c>
      <c r="H10" s="43" t="s">
        <v>1399</v>
      </c>
      <c r="I10" s="43"/>
      <c r="J10" s="127">
        <v>-10</v>
      </c>
      <c r="K10" s="140">
        <v>0</v>
      </c>
      <c r="L10" s="128" t="s">
        <v>1404</v>
      </c>
      <c r="M10" s="43" t="s">
        <v>1403</v>
      </c>
      <c r="N10" s="41">
        <f>N9+IF(AND(L10="Pago",OR(E10='PC Receitas'!$O$4,E10='PC Receitas'!$O$5,E10='PC Receitas'!$O$6)),J10,IF(AND(L10="Pago",OR(E10='PC Receitas'!$O$7,E10='PC Receitas'!$O$8,E10='PC Receitas'!$O$9,E10='PC Receitas'!$O$10,E10='PC Receitas'!$O$11,E10='PC Receitas'!$O$12,E10='PC Receitas'!$O$13,E10='PC Receitas'!$O$14)),-J10,0))</f>
        <v>-91701.850000000064</v>
      </c>
      <c r="P10" s="237"/>
      <c r="Q10" s="239"/>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9"/>
      <c r="G11" s="43" t="s">
        <v>1362</v>
      </c>
      <c r="H11" s="43" t="s">
        <v>1400</v>
      </c>
      <c r="I11" s="43"/>
      <c r="J11" s="127">
        <v>234</v>
      </c>
      <c r="K11" s="140">
        <v>0</v>
      </c>
      <c r="L11" s="128" t="s">
        <v>1358</v>
      </c>
      <c r="M11" s="43"/>
      <c r="N11" s="41">
        <f>N10+IF(AND(L11="Pago",OR(E11='PC Receitas'!$O$4,E11='PC Receitas'!$O$5,E11='PC Receitas'!$O$6)),J11,IF(AND(L11="Pago",OR(E11='PC Receitas'!$O$7,E11='PC Receitas'!$O$8,E11='PC Receitas'!$O$9,E11='PC Receitas'!$O$10,E11='PC Receitas'!$O$11,E11='PC Receitas'!$O$12,E11='PC Receitas'!$O$13,E11='PC Receitas'!$O$14)),-J11,0))</f>
        <v>-91701.850000000064</v>
      </c>
      <c r="P11" s="237" t="s">
        <v>28</v>
      </c>
      <c r="Q11" s="238">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9"/>
      <c r="G12" s="43" t="s">
        <v>1360</v>
      </c>
      <c r="H12" s="43" t="s">
        <v>1401</v>
      </c>
      <c r="I12" s="43"/>
      <c r="J12" s="127">
        <v>0</v>
      </c>
      <c r="K12" s="140">
        <v>0</v>
      </c>
      <c r="L12" s="45" t="s">
        <v>1404</v>
      </c>
      <c r="M12" s="43" t="s">
        <v>1403</v>
      </c>
      <c r="N12" s="41">
        <f>N11+IF(AND(L12="Pago",OR(E12='PC Receitas'!$O$4,E12='PC Receitas'!$O$5,E12='PC Receitas'!$O$6)),J12,IF(AND(L12="Pago",OR(E12='PC Receitas'!$O$7,E12='PC Receitas'!$O$8,E12='PC Receitas'!$O$9,E12='PC Receitas'!$O$10,E12='PC Receitas'!$O$11,E12='PC Receitas'!$O$12,E12='PC Receitas'!$O$13,E12='PC Receitas'!$O$14)),-J12,0))</f>
        <v>-91701.850000000064</v>
      </c>
      <c r="P12" s="237"/>
      <c r="Q12" s="239"/>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9"/>
      <c r="G13" s="43" t="s">
        <v>1366</v>
      </c>
      <c r="H13" s="43" t="s">
        <v>1399</v>
      </c>
      <c r="I13" s="43"/>
      <c r="J13" s="127">
        <v>321</v>
      </c>
      <c r="K13" s="140">
        <v>0</v>
      </c>
      <c r="L13" s="128" t="s">
        <v>1358</v>
      </c>
      <c r="M13" s="43"/>
      <c r="N13" s="41">
        <f>N12+IF(AND(L13="Pago",OR(E13='PC Receitas'!$O$4,E13='PC Receitas'!$O$5,E13='PC Receitas'!$O$6)),J13,IF(AND(L13="Pago",OR(E13='PC Receitas'!$O$7,E13='PC Receitas'!$O$8,E13='PC Receitas'!$O$9,E13='PC Receitas'!$O$10,E13='PC Receitas'!$O$11,E13='PC Receitas'!$O$12,E13='PC Receitas'!$O$13,E13='PC Receitas'!$O$14)),-J13,0))</f>
        <v>-91701.850000000064</v>
      </c>
      <c r="P13" s="237" t="s">
        <v>64</v>
      </c>
      <c r="Q13" s="238">
        <f>N605</f>
        <v>-97728.980000000069</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9" t="s">
        <v>1368</v>
      </c>
      <c r="G14" s="23" t="s">
        <v>1356</v>
      </c>
      <c r="H14" s="43" t="s">
        <v>1399</v>
      </c>
      <c r="I14" s="43"/>
      <c r="J14" s="127">
        <v>243</v>
      </c>
      <c r="K14" s="140">
        <v>0</v>
      </c>
      <c r="L14" s="128" t="s">
        <v>1359</v>
      </c>
      <c r="M14" s="43"/>
      <c r="N14" s="41">
        <f>N13+IF(AND(L14="Pago",OR(E14='PC Receitas'!$O$4,E14='PC Receitas'!$O$5,E14='PC Receitas'!$O$6)),J14,IF(AND(L14="Pago",OR(E14='PC Receitas'!$O$7,E14='PC Receitas'!$O$8,E14='PC Receitas'!$O$9,E14='PC Receitas'!$O$10,E14='PC Receitas'!$O$11,E14='PC Receitas'!$O$12,E14='PC Receitas'!$O$13,E14='PC Receitas'!$O$14)),-J14,0))</f>
        <v>-91944.850000000064</v>
      </c>
      <c r="P14" s="237"/>
      <c r="Q14" s="242"/>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9" t="s">
        <v>1369</v>
      </c>
      <c r="G15" s="43" t="s">
        <v>1350</v>
      </c>
      <c r="H15" s="43" t="s">
        <v>1400</v>
      </c>
      <c r="I15" s="43"/>
      <c r="J15" s="127">
        <v>547</v>
      </c>
      <c r="K15" s="140">
        <v>0</v>
      </c>
      <c r="L15" s="128" t="s">
        <v>1359</v>
      </c>
      <c r="M15" s="43"/>
      <c r="N15" s="41">
        <f>N14+IF(AND(L15="Pago",OR(E15='PC Receitas'!$O$4,E15='PC Receitas'!$O$5,E15='PC Receitas'!$O$6)),J15,IF(AND(L15="Pago",OR(E15='PC Receitas'!$O$7,E15='PC Receitas'!$O$8,E15='PC Receitas'!$O$9,E15='PC Receitas'!$O$10,E15='PC Receitas'!$O$11,E15='PC Receitas'!$O$12,E15='PC Receitas'!$O$13,E15='PC Receitas'!$O$14)),-J15,0))</f>
        <v>-92491.850000000064</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9"/>
      <c r="G16" s="43" t="s">
        <v>1360</v>
      </c>
      <c r="H16" s="43" t="s">
        <v>1401</v>
      </c>
      <c r="I16" s="43"/>
      <c r="J16" s="127">
        <v>0</v>
      </c>
      <c r="K16" s="140">
        <v>0</v>
      </c>
      <c r="L16" s="45" t="s">
        <v>1404</v>
      </c>
      <c r="M16" s="43" t="s">
        <v>1403</v>
      </c>
      <c r="N16" s="41">
        <f>N15+IF(AND(L16="Pago",OR(E16='PC Receitas'!$O$4,E16='PC Receitas'!$O$5,E16='PC Receitas'!$O$6)),J16,IF(AND(L16="Pago",OR(E16='PC Receitas'!$O$7,E16='PC Receitas'!$O$8,E16='PC Receitas'!$O$9,E16='PC Receitas'!$O$10,E16='PC Receitas'!$O$11,E16='PC Receitas'!$O$12,E16='PC Receitas'!$O$13,E16='PC Receitas'!$O$14)),-J16,0))</f>
        <v>-92491.850000000064</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9"/>
      <c r="G17" s="23" t="s">
        <v>1366</v>
      </c>
      <c r="H17" s="43" t="s">
        <v>1399</v>
      </c>
      <c r="I17" s="43"/>
      <c r="J17" s="127">
        <v>2.4500000000000002</v>
      </c>
      <c r="K17" s="140">
        <v>0</v>
      </c>
      <c r="L17" s="128" t="s">
        <v>1358</v>
      </c>
      <c r="M17" s="43"/>
      <c r="N17" s="41">
        <f>N16+IF(AND(L17="Pago",OR(E17='PC Receitas'!$O$4,E17='PC Receitas'!$O$5,E17='PC Receitas'!$O$6)),J17,IF(AND(L17="Pago",OR(E17='PC Receitas'!$O$7,E17='PC Receitas'!$O$8,E17='PC Receitas'!$O$9,E17='PC Receitas'!$O$10,E17='PC Receitas'!$O$11,E17='PC Receitas'!$O$12,E17='PC Receitas'!$O$13,E17='PC Receitas'!$O$14)),-J17,0))</f>
        <v>-92491.850000000064</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9"/>
      <c r="G18" s="43" t="s">
        <v>1361</v>
      </c>
      <c r="H18" s="43" t="s">
        <v>1399</v>
      </c>
      <c r="I18" s="43"/>
      <c r="J18" s="127">
        <v>123.98</v>
      </c>
      <c r="K18" s="140">
        <v>0</v>
      </c>
      <c r="L18" s="128" t="s">
        <v>1358</v>
      </c>
      <c r="M18" s="43"/>
      <c r="N18" s="41">
        <f>N17+IF(AND(L18="Pago",OR(E18='PC Receitas'!$O$4,E18='PC Receitas'!$O$5,E18='PC Receitas'!$O$6)),J18,IF(AND(L18="Pago",OR(E18='PC Receitas'!$O$7,E18='PC Receitas'!$O$8,E18='PC Receitas'!$O$9,E18='PC Receitas'!$O$10,E18='PC Receitas'!$O$11,E18='PC Receitas'!$O$12,E18='PC Receitas'!$O$13,E18='PC Receitas'!$O$14)),-J18,0))</f>
        <v>-92491.850000000064</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9" t="s">
        <v>1369</v>
      </c>
      <c r="G19" s="43" t="s">
        <v>1350</v>
      </c>
      <c r="H19" s="43" t="s">
        <v>1399</v>
      </c>
      <c r="I19" s="43"/>
      <c r="J19" s="127">
        <v>1232</v>
      </c>
      <c r="K19" s="140">
        <v>0</v>
      </c>
      <c r="L19" s="128" t="s">
        <v>1359</v>
      </c>
      <c r="M19" s="43"/>
      <c r="N19" s="41">
        <f>N18+IF(AND(L19="Pago",OR(E19='PC Receitas'!$O$4,E19='PC Receitas'!$O$5,E19='PC Receitas'!$O$6)),J19,IF(AND(L19="Pago",OR(E19='PC Receitas'!$O$7,E19='PC Receitas'!$O$8,E19='PC Receitas'!$O$9,E19='PC Receitas'!$O$10,E19='PC Receitas'!$O$11,E19='PC Receitas'!$O$12,E19='PC Receitas'!$O$13,E19='PC Receitas'!$O$14)),-J19,0))</f>
        <v>-93723.850000000064</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9" t="s">
        <v>1368</v>
      </c>
      <c r="G20" s="23" t="s">
        <v>1356</v>
      </c>
      <c r="H20" s="43" t="s">
        <v>1399</v>
      </c>
      <c r="I20" s="43"/>
      <c r="J20" s="127">
        <v>209.35</v>
      </c>
      <c r="K20" s="140">
        <v>0</v>
      </c>
      <c r="L20" s="128" t="s">
        <v>1359</v>
      </c>
      <c r="M20" s="43"/>
      <c r="N20" s="41">
        <f>N19+IF(AND(L20="Pago",OR(E20='PC Receitas'!$O$4,E20='PC Receitas'!$O$5,E20='PC Receitas'!$O$6)),J20,IF(AND(L20="Pago",OR(E20='PC Receitas'!$O$7,E20='PC Receitas'!$O$8,E20='PC Receitas'!$O$9,E20='PC Receitas'!$O$10,E20='PC Receitas'!$O$11,E20='PC Receitas'!$O$12,E20='PC Receitas'!$O$13,E20='PC Receitas'!$O$14)),-J20,0))</f>
        <v>-93933.20000000007</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9" t="s">
        <v>1372</v>
      </c>
      <c r="G21" s="23" t="s">
        <v>1371</v>
      </c>
      <c r="H21" s="43" t="s">
        <v>1399</v>
      </c>
      <c r="I21" s="43"/>
      <c r="J21" s="127">
        <v>345</v>
      </c>
      <c r="K21" s="140">
        <v>0</v>
      </c>
      <c r="L21" s="128" t="s">
        <v>1359</v>
      </c>
      <c r="M21" s="43"/>
      <c r="N21" s="41">
        <f>N20+IF(AND(L21="Pago",OR(E21='PC Receitas'!$O$4,E21='PC Receitas'!$O$5,E21='PC Receitas'!$O$6)),J21,IF(AND(L21="Pago",OR(E21='PC Receitas'!$O$7,E21='PC Receitas'!$O$8,E21='PC Receitas'!$O$9,E21='PC Receitas'!$O$10,E21='PC Receitas'!$O$11,E21='PC Receitas'!$O$12,E21='PC Receitas'!$O$13,E21='PC Receitas'!$O$14)),-J21,0))</f>
        <v>-94278.20000000007</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9"/>
      <c r="G22" s="43" t="s">
        <v>1360</v>
      </c>
      <c r="H22" s="43" t="s">
        <v>1400</v>
      </c>
      <c r="I22" s="43"/>
      <c r="J22" s="127">
        <v>0</v>
      </c>
      <c r="K22" s="140">
        <v>0</v>
      </c>
      <c r="L22" s="45" t="s">
        <v>1404</v>
      </c>
      <c r="M22" s="43" t="s">
        <v>1403</v>
      </c>
      <c r="N22" s="41">
        <f>N21+IF(AND(L22="Pago",OR(E22='PC Receitas'!$O$4,E22='PC Receitas'!$O$5,E22='PC Receitas'!$O$6)),J22,IF(AND(L22="Pago",OR(E22='PC Receitas'!$O$7,E22='PC Receitas'!$O$8,E22='PC Receitas'!$O$9,E22='PC Receitas'!$O$10,E22='PC Receitas'!$O$11,E22='PC Receitas'!$O$12,E22='PC Receitas'!$O$13,E22='PC Receitas'!$O$14)),-J22,0))</f>
        <v>-94278.20000000007</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9"/>
      <c r="G23" s="43" t="s">
        <v>1366</v>
      </c>
      <c r="H23" s="43" t="s">
        <v>1401</v>
      </c>
      <c r="I23" s="43"/>
      <c r="J23" s="127">
        <v>123</v>
      </c>
      <c r="K23" s="140">
        <v>0</v>
      </c>
      <c r="L23" s="128" t="s">
        <v>1358</v>
      </c>
      <c r="M23" s="43"/>
      <c r="N23" s="41">
        <f>N22+IF(AND(L23="Pago",OR(E23='PC Receitas'!$O$4,E23='PC Receitas'!$O$5,E23='PC Receitas'!$O$6)),J23,IF(AND(L23="Pago",OR(E23='PC Receitas'!$O$7,E23='PC Receitas'!$O$8,E23='PC Receitas'!$O$9,E23='PC Receitas'!$O$10,E23='PC Receitas'!$O$11,E23='PC Receitas'!$O$12,E23='PC Receitas'!$O$13,E23='PC Receitas'!$O$14)),-J23,0))</f>
        <v>-94278.20000000007</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9" t="s">
        <v>1373</v>
      </c>
      <c r="G24" s="43" t="s">
        <v>1374</v>
      </c>
      <c r="H24" s="43" t="s">
        <v>1399</v>
      </c>
      <c r="I24" s="43"/>
      <c r="J24" s="127">
        <v>45</v>
      </c>
      <c r="K24" s="140">
        <v>0</v>
      </c>
      <c r="L24" s="128" t="s">
        <v>1358</v>
      </c>
      <c r="M24" s="43"/>
      <c r="N24" s="41">
        <f>N23+IF(AND(L24="Pago",OR(E24='PC Receitas'!$O$4,E24='PC Receitas'!$O$5,E24='PC Receitas'!$O$6)),J24,IF(AND(L24="Pago",OR(E24='PC Receitas'!$O$7,E24='PC Receitas'!$O$8,E24='PC Receitas'!$O$9,E24='PC Receitas'!$O$10,E24='PC Receitas'!$O$11,E24='PC Receitas'!$O$12,E24='PC Receitas'!$O$13,E24='PC Receitas'!$O$14)),-J24,0))</f>
        <v>-94278.20000000007</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9" t="s">
        <v>1368</v>
      </c>
      <c r="G25" s="43" t="s">
        <v>1356</v>
      </c>
      <c r="H25" s="43" t="s">
        <v>1399</v>
      </c>
      <c r="I25" s="43"/>
      <c r="J25" s="127">
        <v>655</v>
      </c>
      <c r="K25" s="140">
        <v>0</v>
      </c>
      <c r="L25" s="128" t="s">
        <v>1359</v>
      </c>
      <c r="M25" s="43"/>
      <c r="N25" s="41">
        <f>N24+IF(AND(L25="Pago",OR(E25='PC Receitas'!$O$4,E25='PC Receitas'!$O$5,E25='PC Receitas'!$O$6)),J25,IF(AND(L25="Pago",OR(E25='PC Receitas'!$O$7,E25='PC Receitas'!$O$8,E25='PC Receitas'!$O$9,E25='PC Receitas'!$O$10,E25='PC Receitas'!$O$11,E25='PC Receitas'!$O$12,E25='PC Receitas'!$O$13,E25='PC Receitas'!$O$14)),-J25,0))</f>
        <v>-94933.20000000007</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9" t="s">
        <v>1369</v>
      </c>
      <c r="G26" s="23" t="s">
        <v>1350</v>
      </c>
      <c r="H26" s="43" t="s">
        <v>1399</v>
      </c>
      <c r="I26" s="43"/>
      <c r="J26" s="127">
        <v>789</v>
      </c>
      <c r="K26" s="140">
        <v>0</v>
      </c>
      <c r="L26" s="128" t="s">
        <v>1359</v>
      </c>
      <c r="M26" s="43"/>
      <c r="N26" s="41">
        <f>N25+IF(AND(L26="Pago",OR(E26='PC Receitas'!$O$4,E26='PC Receitas'!$O$5,E26='PC Receitas'!$O$6)),J26,IF(AND(L26="Pago",OR(E26='PC Receitas'!$O$7,E26='PC Receitas'!$O$8,E26='PC Receitas'!$O$9,E26='PC Receitas'!$O$10,E26='PC Receitas'!$O$11,E26='PC Receitas'!$O$12,E26='PC Receitas'!$O$13,E26='PC Receitas'!$O$14)),-J26,0))</f>
        <v>-95722.20000000007</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9"/>
      <c r="G27" s="43" t="s">
        <v>1360</v>
      </c>
      <c r="H27" s="43" t="s">
        <v>1399</v>
      </c>
      <c r="I27" s="43"/>
      <c r="J27" s="127">
        <v>20</v>
      </c>
      <c r="K27" s="140">
        <v>0</v>
      </c>
      <c r="L27" s="45" t="s">
        <v>1404</v>
      </c>
      <c r="M27" s="43" t="s">
        <v>1403</v>
      </c>
      <c r="N27" s="41">
        <f>N26+IF(AND(L27="Pago",OR(E27='PC Receitas'!$O$4,E27='PC Receitas'!$O$5,E27='PC Receitas'!$O$6)),J27,IF(AND(L27="Pago",OR(E27='PC Receitas'!$O$7,E27='PC Receitas'!$O$8,E27='PC Receitas'!$O$9,E27='PC Receitas'!$O$10,E27='PC Receitas'!$O$11,E27='PC Receitas'!$O$12,E27='PC Receitas'!$O$13,E27='PC Receitas'!$O$14)),-J27,0))</f>
        <v>-95722.20000000007</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9"/>
      <c r="G28" s="43" t="s">
        <v>1375</v>
      </c>
      <c r="H28" s="43" t="s">
        <v>1400</v>
      </c>
      <c r="I28" s="43"/>
      <c r="J28" s="127">
        <v>-22</v>
      </c>
      <c r="K28" s="140">
        <v>0</v>
      </c>
      <c r="L28" s="128" t="s">
        <v>1404</v>
      </c>
      <c r="M28" s="43" t="s">
        <v>1403</v>
      </c>
      <c r="N28" s="41">
        <f>N27+IF(AND(L28="Pago",OR(E28='PC Receitas'!$O$4,E28='PC Receitas'!$O$5,E28='PC Receitas'!$O$6)),J28,IF(AND(L28="Pago",OR(E28='PC Receitas'!$O$7,E28='PC Receitas'!$O$8,E28='PC Receitas'!$O$9,E28='PC Receitas'!$O$10,E28='PC Receitas'!$O$11,E28='PC Receitas'!$O$12,E28='PC Receitas'!$O$13,E28='PC Receitas'!$O$14)),-J28,0))</f>
        <v>-95722.20000000007</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9" t="s">
        <v>1376</v>
      </c>
      <c r="G29" s="23" t="s">
        <v>1374</v>
      </c>
      <c r="H29" s="43" t="s">
        <v>1401</v>
      </c>
      <c r="I29" s="43"/>
      <c r="J29" s="127">
        <v>321</v>
      </c>
      <c r="K29" s="140">
        <v>0</v>
      </c>
      <c r="L29" s="128" t="s">
        <v>1358</v>
      </c>
      <c r="M29" s="43"/>
      <c r="N29" s="41">
        <f>N28+IF(AND(L29="Pago",OR(E29='PC Receitas'!$O$4,E29='PC Receitas'!$O$5,E29='PC Receitas'!$O$6)),J29,IF(AND(L29="Pago",OR(E29='PC Receitas'!$O$7,E29='PC Receitas'!$O$8,E29='PC Receitas'!$O$9,E29='PC Receitas'!$O$10,E29='PC Receitas'!$O$11,E29='PC Receitas'!$O$12,E29='PC Receitas'!$O$13,E29='PC Receitas'!$O$14)),-J29,0))</f>
        <v>-95722.20000000007</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9" t="s">
        <v>1377</v>
      </c>
      <c r="G30" s="23" t="s">
        <v>1374</v>
      </c>
      <c r="H30" s="43" t="s">
        <v>1399</v>
      </c>
      <c r="I30" s="43"/>
      <c r="J30" s="127">
        <v>243</v>
      </c>
      <c r="K30" s="140">
        <v>0</v>
      </c>
      <c r="L30" s="128" t="s">
        <v>1358</v>
      </c>
      <c r="M30" s="43"/>
      <c r="N30" s="41">
        <f>N29+IF(AND(L30="Pago",OR(E30='PC Receitas'!$O$4,E30='PC Receitas'!$O$5,E30='PC Receitas'!$O$6)),J30,IF(AND(L30="Pago",OR(E30='PC Receitas'!$O$7,E30='PC Receitas'!$O$8,E30='PC Receitas'!$O$9,E30='PC Receitas'!$O$10,E30='PC Receitas'!$O$11,E30='PC Receitas'!$O$12,E30='PC Receitas'!$O$13,E30='PC Receitas'!$O$14)),-J30,0))</f>
        <v>-95722.20000000007</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9" t="s">
        <v>1378</v>
      </c>
      <c r="G31" s="23" t="s">
        <v>1374</v>
      </c>
      <c r="H31" s="43" t="s">
        <v>1399</v>
      </c>
      <c r="I31" s="43"/>
      <c r="J31" s="127">
        <v>547</v>
      </c>
      <c r="K31" s="140">
        <v>0</v>
      </c>
      <c r="L31" s="128" t="s">
        <v>1358</v>
      </c>
      <c r="M31" s="43"/>
      <c r="N31" s="41">
        <f>N30+IF(AND(L31="Pago",OR(E31='PC Receitas'!$O$4,E31='PC Receitas'!$O$5,E31='PC Receitas'!$O$6)),J31,IF(AND(L31="Pago",OR(E31='PC Receitas'!$O$7,E31='PC Receitas'!$O$8,E31='PC Receitas'!$O$9,E31='PC Receitas'!$O$10,E31='PC Receitas'!$O$11,E31='PC Receitas'!$O$12,E31='PC Receitas'!$O$13,E31='PC Receitas'!$O$14)),-J31,0))</f>
        <v>-95722.20000000007</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9" t="s">
        <v>1369</v>
      </c>
      <c r="G32" s="23" t="s">
        <v>1350</v>
      </c>
      <c r="H32" s="43" t="s">
        <v>1399</v>
      </c>
      <c r="I32" s="43"/>
      <c r="J32" s="127">
        <v>-10</v>
      </c>
      <c r="K32" s="140">
        <v>0</v>
      </c>
      <c r="L32" s="128" t="s">
        <v>1404</v>
      </c>
      <c r="M32" s="43" t="s">
        <v>1403</v>
      </c>
      <c r="N32" s="41">
        <f>N31+IF(AND(L32="Pago",OR(E32='PC Receitas'!$O$4,E32='PC Receitas'!$O$5,E32='PC Receitas'!$O$6)),J32,IF(AND(L32="Pago",OR(E32='PC Receitas'!$O$7,E32='PC Receitas'!$O$8,E32='PC Receitas'!$O$9,E32='PC Receitas'!$O$10,E32='PC Receitas'!$O$11,E32='PC Receitas'!$O$12,E32='PC Receitas'!$O$13,E32='PC Receitas'!$O$14)),-J32,0))</f>
        <v>-95722.20000000007</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9"/>
      <c r="G33" s="43" t="s">
        <v>1363</v>
      </c>
      <c r="H33" s="43" t="s">
        <v>1399</v>
      </c>
      <c r="I33" s="43"/>
      <c r="J33" s="127">
        <v>250</v>
      </c>
      <c r="K33" s="140">
        <v>0</v>
      </c>
      <c r="L33" s="128" t="s">
        <v>1404</v>
      </c>
      <c r="M33" s="43" t="s">
        <v>1403</v>
      </c>
      <c r="N33" s="41">
        <f>N32+IF(AND(L33="Pago",OR(E33='PC Receitas'!$O$4,E33='PC Receitas'!$O$5,E33='PC Receitas'!$O$6)),J33,IF(AND(L33="Pago",OR(E33='PC Receitas'!$O$7,E33='PC Receitas'!$O$8,E33='PC Receitas'!$O$9,E33='PC Receitas'!$O$10,E33='PC Receitas'!$O$11,E33='PC Receitas'!$O$12,E33='PC Receitas'!$O$13,E33='PC Receitas'!$O$14)),-J33,0))</f>
        <v>-95722.20000000007</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9"/>
      <c r="G34" s="43" t="s">
        <v>1360</v>
      </c>
      <c r="H34" s="43" t="s">
        <v>1399</v>
      </c>
      <c r="I34" s="43"/>
      <c r="J34" s="127">
        <v>20</v>
      </c>
      <c r="K34" s="140">
        <v>0</v>
      </c>
      <c r="L34" s="45" t="s">
        <v>1404</v>
      </c>
      <c r="M34" s="43" t="s">
        <v>1403</v>
      </c>
      <c r="N34" s="41">
        <f>N33+IF(AND(L34="Pago",OR(E34='PC Receitas'!$O$4,E34='PC Receitas'!$O$5,E34='PC Receitas'!$O$6)),J34,IF(AND(L34="Pago",OR(E34='PC Receitas'!$O$7,E34='PC Receitas'!$O$8,E34='PC Receitas'!$O$9,E34='PC Receitas'!$O$10,E34='PC Receitas'!$O$11,E34='PC Receitas'!$O$12,E34='PC Receitas'!$O$13,E34='PC Receitas'!$O$14)),-J34,0))</f>
        <v>-95722.20000000007</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9"/>
      <c r="G35" s="43" t="s">
        <v>1366</v>
      </c>
      <c r="H35" s="43" t="s">
        <v>1399</v>
      </c>
      <c r="I35" s="43"/>
      <c r="J35" s="127">
        <v>1232</v>
      </c>
      <c r="K35" s="140">
        <v>0</v>
      </c>
      <c r="L35" s="128" t="s">
        <v>1358</v>
      </c>
      <c r="M35" s="43"/>
      <c r="N35" s="41">
        <f>N34+IF(AND(L35="Pago",OR(E35='PC Receitas'!$O$4,E35='PC Receitas'!$O$5,E35='PC Receitas'!$O$6)),J35,IF(AND(L35="Pago",OR(E35='PC Receitas'!$O$7,E35='PC Receitas'!$O$8,E35='PC Receitas'!$O$9,E35='PC Receitas'!$O$10,E35='PC Receitas'!$O$11,E35='PC Receitas'!$O$12,E35='PC Receitas'!$O$13,E35='PC Receitas'!$O$14)),-J35,0))</f>
        <v>-95722.20000000007</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9" t="s">
        <v>1380</v>
      </c>
      <c r="G36" s="23" t="s">
        <v>1379</v>
      </c>
      <c r="H36" s="43" t="s">
        <v>1399</v>
      </c>
      <c r="I36" s="43"/>
      <c r="J36" s="127">
        <v>209.35</v>
      </c>
      <c r="K36" s="140">
        <v>0</v>
      </c>
      <c r="L36" s="128" t="s">
        <v>1358</v>
      </c>
      <c r="M36" s="43"/>
      <c r="N36" s="41">
        <f>N35+IF(AND(L36="Pago",OR(E36='PC Receitas'!$O$4,E36='PC Receitas'!$O$5,E36='PC Receitas'!$O$6)),J36,IF(AND(L36="Pago",OR(E36='PC Receitas'!$O$7,E36='PC Receitas'!$O$8,E36='PC Receitas'!$O$9,E36='PC Receitas'!$O$10,E36='PC Receitas'!$O$11,E36='PC Receitas'!$O$12,E36='PC Receitas'!$O$13,E36='PC Receitas'!$O$14)),-J36,0))</f>
        <v>-95722.20000000007</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9" t="s">
        <v>1381</v>
      </c>
      <c r="G37" s="43" t="s">
        <v>1374</v>
      </c>
      <c r="H37" s="43" t="s">
        <v>1400</v>
      </c>
      <c r="I37" s="43"/>
      <c r="J37" s="127">
        <v>243</v>
      </c>
      <c r="K37" s="140">
        <v>0</v>
      </c>
      <c r="L37" s="128" t="s">
        <v>1358</v>
      </c>
      <c r="M37" s="43"/>
      <c r="N37" s="41">
        <f>N36+IF(AND(L37="Pago",OR(E37='PC Receitas'!$O$4,E37='PC Receitas'!$O$5,E37='PC Receitas'!$O$6)),J37,IF(AND(L37="Pago",OR(E37='PC Receitas'!$O$7,E37='PC Receitas'!$O$8,E37='PC Receitas'!$O$9,E37='PC Receitas'!$O$10,E37='PC Receitas'!$O$11,E37='PC Receitas'!$O$12,E37='PC Receitas'!$O$13,E37='PC Receitas'!$O$14)),-J37,0))</f>
        <v>-95722.20000000007</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9" t="s">
        <v>1382</v>
      </c>
      <c r="G38" s="23" t="s">
        <v>1362</v>
      </c>
      <c r="H38" s="43" t="s">
        <v>1401</v>
      </c>
      <c r="I38" s="43"/>
      <c r="J38" s="127">
        <v>547</v>
      </c>
      <c r="K38" s="140">
        <v>0</v>
      </c>
      <c r="L38" s="128" t="s">
        <v>1358</v>
      </c>
      <c r="M38" s="43"/>
      <c r="N38" s="41">
        <f>N37+IF(AND(L38="Pago",OR(E38='PC Receitas'!$O$4,E38='PC Receitas'!$O$5,E38='PC Receitas'!$O$6)),J38,IF(AND(L38="Pago",OR(E38='PC Receitas'!$O$7,E38='PC Receitas'!$O$8,E38='PC Receitas'!$O$9,E38='PC Receitas'!$O$10,E38='PC Receitas'!$O$11,E38='PC Receitas'!$O$12,E38='PC Receitas'!$O$13,E38='PC Receitas'!$O$14)),-J38,0))</f>
        <v>-95722.20000000007</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9" t="s">
        <v>1368</v>
      </c>
      <c r="G39" s="43" t="s">
        <v>1356</v>
      </c>
      <c r="H39" s="43" t="s">
        <v>1399</v>
      </c>
      <c r="I39" s="43"/>
      <c r="J39" s="127">
        <v>439</v>
      </c>
      <c r="K39" s="140">
        <v>0</v>
      </c>
      <c r="L39" s="128" t="s">
        <v>1359</v>
      </c>
      <c r="M39" s="43"/>
      <c r="N39" s="41">
        <f>N38+IF(AND(L39="Pago",OR(E39='PC Receitas'!$O$4,E39='PC Receitas'!$O$5,E39='PC Receitas'!$O$6)),J39,IF(AND(L39="Pago",OR(E39='PC Receitas'!$O$7,E39='PC Receitas'!$O$8,E39='PC Receitas'!$O$9,E39='PC Receitas'!$O$10,E39='PC Receitas'!$O$11,E39='PC Receitas'!$O$12,E39='PC Receitas'!$O$13,E39='PC Receitas'!$O$14)),-J39,0))</f>
        <v>-96161.20000000007</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9" t="s">
        <v>1385</v>
      </c>
      <c r="G40" s="43" t="s">
        <v>1384</v>
      </c>
      <c r="H40" s="43" t="s">
        <v>1399</v>
      </c>
      <c r="I40" s="43"/>
      <c r="J40" s="127">
        <v>2.4500000000000002</v>
      </c>
      <c r="K40" s="140">
        <v>0</v>
      </c>
      <c r="L40" s="128" t="s">
        <v>1359</v>
      </c>
      <c r="M40" s="43"/>
      <c r="N40" s="41">
        <f>N39+IF(AND(L40="Pago",OR(E40='PC Receitas'!$O$4,E40='PC Receitas'!$O$5,E40='PC Receitas'!$O$6)),J40,IF(AND(L40="Pago",OR(E40='PC Receitas'!$O$7,E40='PC Receitas'!$O$8,E40='PC Receitas'!$O$9,E40='PC Receitas'!$O$10,E40='PC Receitas'!$O$11,E40='PC Receitas'!$O$12,E40='PC Receitas'!$O$13,E40='PC Receitas'!$O$14)),-J40,0))</f>
        <v>-96163.650000000067</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9" t="s">
        <v>1386</v>
      </c>
      <c r="G41" s="23" t="s">
        <v>1350</v>
      </c>
      <c r="H41" s="43" t="s">
        <v>1399</v>
      </c>
      <c r="I41" s="43"/>
      <c r="J41" s="127">
        <v>123.98</v>
      </c>
      <c r="K41" s="140">
        <v>0</v>
      </c>
      <c r="L41" s="128" t="s">
        <v>1359</v>
      </c>
      <c r="M41" s="43"/>
      <c r="N41" s="41">
        <f>N40+IF(AND(L41="Pago",OR(E41='PC Receitas'!$O$4,E41='PC Receitas'!$O$5,E41='PC Receitas'!$O$6)),J41,IF(AND(L41="Pago",OR(E41='PC Receitas'!$O$7,E41='PC Receitas'!$O$8,E41='PC Receitas'!$O$9,E41='PC Receitas'!$O$10,E41='PC Receitas'!$O$11,E41='PC Receitas'!$O$12,E41='PC Receitas'!$O$13,E41='PC Receitas'!$O$14)),-J41,0))</f>
        <v>-96287.630000000063</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9"/>
      <c r="G42" s="23" t="s">
        <v>1371</v>
      </c>
      <c r="H42" s="43" t="s">
        <v>1399</v>
      </c>
      <c r="I42" s="43"/>
      <c r="J42" s="127">
        <v>1232</v>
      </c>
      <c r="K42" s="140">
        <v>0</v>
      </c>
      <c r="L42" s="128" t="s">
        <v>1359</v>
      </c>
      <c r="M42" s="43"/>
      <c r="N42" s="41">
        <f>N41+IF(AND(L42="Pago",OR(E42='PC Receitas'!$O$4,E42='PC Receitas'!$O$5,E42='PC Receitas'!$O$6)),J42,IF(AND(L42="Pago",OR(E42='PC Receitas'!$O$7,E42='PC Receitas'!$O$8,E42='PC Receitas'!$O$9,E42='PC Receitas'!$O$10,E42='PC Receitas'!$O$11,E42='PC Receitas'!$O$12,E42='PC Receitas'!$O$13,E42='PC Receitas'!$O$14)),-J42,0))</f>
        <v>-97519.630000000063</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9"/>
      <c r="G43" s="23" t="s">
        <v>1353</v>
      </c>
      <c r="H43" s="43" t="s">
        <v>1399</v>
      </c>
      <c r="I43" s="43"/>
      <c r="J43" s="127">
        <v>209.35</v>
      </c>
      <c r="K43" s="140">
        <v>0</v>
      </c>
      <c r="L43" s="128" t="s">
        <v>1359</v>
      </c>
      <c r="M43" s="43"/>
      <c r="N43" s="41">
        <f>N42+IF(AND(L43="Pago",OR(E43='PC Receitas'!$O$4,E43='PC Receitas'!$O$5,E43='PC Receitas'!$O$6)),J43,IF(AND(L43="Pago",OR(E43='PC Receitas'!$O$7,E43='PC Receitas'!$O$8,E43='PC Receitas'!$O$9,E43='PC Receitas'!$O$10,E43='PC Receitas'!$O$11,E43='PC Receitas'!$O$12,E43='PC Receitas'!$O$13,E43='PC Receitas'!$O$14)),-J43,0))</f>
        <v>-97728.980000000069</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9"/>
      <c r="G44" s="23" t="s">
        <v>1389</v>
      </c>
      <c r="H44" s="43" t="s">
        <v>1399</v>
      </c>
      <c r="I44" s="43"/>
      <c r="J44" s="127">
        <v>243</v>
      </c>
      <c r="K44" s="140">
        <v>0</v>
      </c>
      <c r="L44" s="128" t="s">
        <v>1358</v>
      </c>
      <c r="M44" s="43"/>
      <c r="N44" s="41">
        <f>N43+IF(AND(L44="Pago",OR(E44='PC Receitas'!$O$4,E44='PC Receitas'!$O$5,E44='PC Receitas'!$O$6)),J44,IF(AND(L44="Pago",OR(E44='PC Receitas'!$O$7,E44='PC Receitas'!$O$8,E44='PC Receitas'!$O$9,E44='PC Receitas'!$O$10,E44='PC Receitas'!$O$11,E44='PC Receitas'!$O$12,E44='PC Receitas'!$O$13,E44='PC Receitas'!$O$14)),-J44,0))</f>
        <v>-97728.980000000069</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9"/>
      <c r="G45" s="23" t="s">
        <v>1345</v>
      </c>
      <c r="H45" s="43" t="s">
        <v>1400</v>
      </c>
      <c r="I45" s="43"/>
      <c r="J45" s="127">
        <v>547</v>
      </c>
      <c r="K45" s="140">
        <v>0</v>
      </c>
      <c r="L45" s="128" t="s">
        <v>1358</v>
      </c>
      <c r="M45" s="43"/>
      <c r="N45" s="41">
        <f>N44+IF(AND(L45="Pago",OR(E45='PC Receitas'!$O$4,E45='PC Receitas'!$O$5,E45='PC Receitas'!$O$6)),J45,IF(AND(L45="Pago",OR(E45='PC Receitas'!$O$7,E45='PC Receitas'!$O$8,E45='PC Receitas'!$O$9,E45='PC Receitas'!$O$10,E45='PC Receitas'!$O$11,E45='PC Receitas'!$O$12,E45='PC Receitas'!$O$13,E45='PC Receitas'!$O$14)),-J45,0))</f>
        <v>-97728.980000000069</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9"/>
      <c r="G46" s="43" t="s">
        <v>1346</v>
      </c>
      <c r="H46" s="43" t="s">
        <v>1401</v>
      </c>
      <c r="I46" s="43"/>
      <c r="J46" s="127">
        <v>439</v>
      </c>
      <c r="K46" s="140">
        <v>0</v>
      </c>
      <c r="L46" s="128" t="s">
        <v>1358</v>
      </c>
      <c r="M46" s="43"/>
      <c r="N46" s="41">
        <f>N45+IF(AND(L46="Pago",OR(E46='PC Receitas'!$O$4,E46='PC Receitas'!$O$5,E46='PC Receitas'!$O$6)),J46,IF(AND(L46="Pago",OR(E46='PC Receitas'!$O$7,E46='PC Receitas'!$O$8,E46='PC Receitas'!$O$9,E46='PC Receitas'!$O$10,E46='PC Receitas'!$O$11,E46='PC Receitas'!$O$12,E46='PC Receitas'!$O$13,E46='PC Receitas'!$O$14)),-J46,0))</f>
        <v>-97728.980000000069</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9"/>
      <c r="G47" s="23" t="s">
        <v>1344</v>
      </c>
      <c r="H47" s="43" t="s">
        <v>1399</v>
      </c>
      <c r="I47" s="43"/>
      <c r="J47" s="127">
        <v>2.4500000000000002</v>
      </c>
      <c r="K47" s="140">
        <v>0</v>
      </c>
      <c r="L47" s="128" t="s">
        <v>1358</v>
      </c>
      <c r="M47" s="43"/>
      <c r="N47" s="41">
        <f>N46+IF(AND(L47="Pago",OR(E47='PC Receitas'!$O$4,E47='PC Receitas'!$O$5,E47='PC Receitas'!$O$6)),J47,IF(AND(L47="Pago",OR(E47='PC Receitas'!$O$7,E47='PC Receitas'!$O$8,E47='PC Receitas'!$O$9,E47='PC Receitas'!$O$10,E47='PC Receitas'!$O$11,E47='PC Receitas'!$O$12,E47='PC Receitas'!$O$13,E47='PC Receitas'!$O$14)),-J47,0))</f>
        <v>-97728.980000000069</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9"/>
      <c r="G48" s="43" t="s">
        <v>1348</v>
      </c>
      <c r="H48" s="43" t="s">
        <v>1399</v>
      </c>
      <c r="I48" s="43"/>
      <c r="J48" s="127">
        <v>123.98</v>
      </c>
      <c r="K48" s="140">
        <v>0</v>
      </c>
      <c r="L48" s="128" t="s">
        <v>1358</v>
      </c>
      <c r="M48" s="43"/>
      <c r="N48" s="41">
        <f>N47+IF(AND(L48="Pago",OR(E48='PC Receitas'!$O$4,E48='PC Receitas'!$O$5,E48='PC Receitas'!$O$6)),J48,IF(AND(L48="Pago",OR(E48='PC Receitas'!$O$7,E48='PC Receitas'!$O$8,E48='PC Receitas'!$O$9,E48='PC Receitas'!$O$10,E48='PC Receitas'!$O$11,E48='PC Receitas'!$O$12,E48='PC Receitas'!$O$13,E48='PC Receitas'!$O$14)),-J48,0))</f>
        <v>-97728.980000000069</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9"/>
      <c r="G49" s="43" t="s">
        <v>1357</v>
      </c>
      <c r="H49" s="43" t="s">
        <v>1402</v>
      </c>
      <c r="I49" s="43"/>
      <c r="J49" s="127">
        <v>1232</v>
      </c>
      <c r="K49" s="140">
        <v>0</v>
      </c>
      <c r="L49" s="128" t="s">
        <v>1358</v>
      </c>
      <c r="M49" s="43"/>
      <c r="N49" s="41">
        <f>N48+IF(AND(L49="Pago",OR(E49='PC Receitas'!$O$4,E49='PC Receitas'!$O$5,E49='PC Receitas'!$O$6)),J49,IF(AND(L49="Pago",OR(E49='PC Receitas'!$O$7,E49='PC Receitas'!$O$8,E49='PC Receitas'!$O$9,E49='PC Receitas'!$O$10,E49='PC Receitas'!$O$11,E49='PC Receitas'!$O$12,E49='PC Receitas'!$O$13,E49='PC Receitas'!$O$14)),-J49,0))</f>
        <v>-97728.980000000069</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9"/>
      <c r="G50" s="43" t="s">
        <v>1364</v>
      </c>
      <c r="H50" s="43" t="s">
        <v>1402</v>
      </c>
      <c r="I50" s="43"/>
      <c r="J50" s="127">
        <v>209.35</v>
      </c>
      <c r="K50" s="140">
        <v>0</v>
      </c>
      <c r="L50" s="128" t="s">
        <v>1358</v>
      </c>
      <c r="M50" s="43"/>
      <c r="N50" s="41">
        <f>N49+IF(AND(L50="Pago",OR(E50='PC Receitas'!$O$4,E50='PC Receitas'!$O$5,E50='PC Receitas'!$O$6)),J50,IF(AND(L50="Pago",OR(E50='PC Receitas'!$O$7,E50='PC Receitas'!$O$8,E50='PC Receitas'!$O$9,E50='PC Receitas'!$O$10,E50='PC Receitas'!$O$11,E50='PC Receitas'!$O$12,E50='PC Receitas'!$O$13,E50='PC Receitas'!$O$14)),-J50,0))</f>
        <v>-97728.980000000069</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9"/>
      <c r="G51" s="23" t="s">
        <v>1354</v>
      </c>
      <c r="H51" s="43" t="s">
        <v>1402</v>
      </c>
      <c r="I51" s="43"/>
      <c r="J51" s="127">
        <v>243</v>
      </c>
      <c r="K51" s="140">
        <v>0</v>
      </c>
      <c r="L51" s="128" t="s">
        <v>1358</v>
      </c>
      <c r="M51" s="43"/>
      <c r="N51" s="41">
        <f>N50+IF(AND(L51="Pago",OR(E51='PC Receitas'!$O$4,E51='PC Receitas'!$O$5,E51='PC Receitas'!$O$6)),J51,IF(AND(L51="Pago",OR(E51='PC Receitas'!$O$7,E51='PC Receitas'!$O$8,E51='PC Receitas'!$O$9,E51='PC Receitas'!$O$10,E51='PC Receitas'!$O$11,E51='PC Receitas'!$O$12,E51='PC Receitas'!$O$13,E51='PC Receitas'!$O$14)),-J51,0))</f>
        <v>-97728.980000000069</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9"/>
      <c r="G52" s="23" t="s">
        <v>1390</v>
      </c>
      <c r="H52" s="43" t="s">
        <v>1402</v>
      </c>
      <c r="I52" s="43"/>
      <c r="J52" s="127">
        <v>547</v>
      </c>
      <c r="K52" s="140">
        <v>0</v>
      </c>
      <c r="L52" s="128" t="s">
        <v>1358</v>
      </c>
      <c r="M52" s="43"/>
      <c r="N52" s="41">
        <f>N51+IF(AND(L52="Pago",OR(E52='PC Receitas'!$O$4,E52='PC Receitas'!$O$5,E52='PC Receitas'!$O$6)),J52,IF(AND(L52="Pago",OR(E52='PC Receitas'!$O$7,E52='PC Receitas'!$O$8,E52='PC Receitas'!$O$9,E52='PC Receitas'!$O$10,E52='PC Receitas'!$O$11,E52='PC Receitas'!$O$12,E52='PC Receitas'!$O$13,E52='PC Receitas'!$O$14)),-J52,0))</f>
        <v>-97728.980000000069</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9"/>
      <c r="G53" s="23" t="s">
        <v>1387</v>
      </c>
      <c r="H53" s="43" t="s">
        <v>1402</v>
      </c>
      <c r="I53" s="43"/>
      <c r="J53" s="127">
        <v>439</v>
      </c>
      <c r="K53" s="140">
        <v>0</v>
      </c>
      <c r="L53" s="128" t="s">
        <v>1358</v>
      </c>
      <c r="M53" s="43"/>
      <c r="N53" s="41">
        <f>N52+IF(AND(L53="Pago",OR(E53='PC Receitas'!$O$4,E53='PC Receitas'!$O$5,E53='PC Receitas'!$O$6)),J53,IF(AND(L53="Pago",OR(E53='PC Receitas'!$O$7,E53='PC Receitas'!$O$8,E53='PC Receitas'!$O$9,E53='PC Receitas'!$O$10,E53='PC Receitas'!$O$11,E53='PC Receitas'!$O$12,E53='PC Receitas'!$O$13,E53='PC Receitas'!$O$14)),-J53,0))</f>
        <v>-97728.980000000069</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9"/>
      <c r="G54" s="23" t="s">
        <v>1365</v>
      </c>
      <c r="H54" s="43" t="s">
        <v>1402</v>
      </c>
      <c r="I54" s="43"/>
      <c r="J54" s="127">
        <v>2.4500000000000002</v>
      </c>
      <c r="K54" s="140">
        <v>0</v>
      </c>
      <c r="L54" s="128" t="s">
        <v>1358</v>
      </c>
      <c r="M54" s="43"/>
      <c r="N54" s="41">
        <f>N53+IF(AND(L54="Pago",OR(E54='PC Receitas'!$O$4,E54='PC Receitas'!$O$5,E54='PC Receitas'!$O$6)),J54,IF(AND(L54="Pago",OR(E54='PC Receitas'!$O$7,E54='PC Receitas'!$O$8,E54='PC Receitas'!$O$9,E54='PC Receitas'!$O$10,E54='PC Receitas'!$O$11,E54='PC Receitas'!$O$12,E54='PC Receitas'!$O$13,E54='PC Receitas'!$O$14)),-J54,0))</f>
        <v>-97728.980000000069</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9"/>
      <c r="G55" s="23" t="s">
        <v>1388</v>
      </c>
      <c r="H55" s="43" t="s">
        <v>1399</v>
      </c>
      <c r="I55" s="43"/>
      <c r="J55" s="127">
        <v>123.98</v>
      </c>
      <c r="K55" s="140">
        <v>0</v>
      </c>
      <c r="L55" s="128" t="s">
        <v>1358</v>
      </c>
      <c r="M55" s="43"/>
      <c r="N55" s="41">
        <f>N54+IF(AND(L55="Pago",OR(E55='PC Receitas'!$O$4,E55='PC Receitas'!$O$5,E55='PC Receitas'!$O$6)),J55,IF(AND(L55="Pago",OR(E55='PC Receitas'!$O$7,E55='PC Receitas'!$O$8,E55='PC Receitas'!$O$9,E55='PC Receitas'!$O$10,E55='PC Receitas'!$O$11,E55='PC Receitas'!$O$12,E55='PC Receitas'!$O$13,E55='PC Receitas'!$O$14)),-J55,0))</f>
        <v>-97728.980000000069</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9"/>
      <c r="G56" s="23" t="s">
        <v>1362</v>
      </c>
      <c r="H56" s="43" t="s">
        <v>1399</v>
      </c>
      <c r="I56" s="43"/>
      <c r="J56" s="127">
        <v>1320</v>
      </c>
      <c r="K56" s="140">
        <v>0</v>
      </c>
      <c r="L56" s="128" t="s">
        <v>1404</v>
      </c>
      <c r="M56" s="43" t="s">
        <v>1403</v>
      </c>
      <c r="N56" s="41">
        <f>N55+IF(AND(L56="Pago",OR(E56='PC Receitas'!$O$4,E56='PC Receitas'!$O$5,E56='PC Receitas'!$O$6)),J56,IF(AND(L56="Pago",OR(E56='PC Receitas'!$O$7,E56='PC Receitas'!$O$8,E56='PC Receitas'!$O$9,E56='PC Receitas'!$O$10,E56='PC Receitas'!$O$11,E56='PC Receitas'!$O$12,E56='PC Receitas'!$O$13,E56='PC Receitas'!$O$14)),-J56,0))</f>
        <v>-97728.980000000069</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9"/>
      <c r="G57" s="23"/>
      <c r="H57" s="23"/>
      <c r="I57" s="23"/>
      <c r="J57" s="127"/>
      <c r="K57" s="140"/>
      <c r="L57" s="128"/>
      <c r="M57" s="43"/>
      <c r="N57" s="41">
        <f>N56+IF(AND(L57="Pago",OR(E57='PC Receitas'!$O$4,E57='PC Receitas'!$O$5,E57='PC Receitas'!$O$6)),J57,IF(AND(L57="Pago",OR(E57='PC Receitas'!$O$7,E57='PC Receitas'!$O$8,E57='PC Receitas'!$O$9,E57='PC Receitas'!$O$10,E57='PC Receitas'!$O$11,E57='PC Receitas'!$O$12,E57='PC Receitas'!$O$13,E57='PC Receitas'!$O$14)),-J57,0))</f>
        <v>-97728.980000000069</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9"/>
      <c r="G58" s="23"/>
      <c r="H58" s="23"/>
      <c r="I58" s="23"/>
      <c r="J58" s="127"/>
      <c r="K58" s="140"/>
      <c r="L58" s="128"/>
      <c r="M58" s="43"/>
      <c r="N58" s="41">
        <f>N57+IF(AND(L58="Pago",OR(E58='PC Receitas'!$O$4,E58='PC Receitas'!$O$5,E58='PC Receitas'!$O$6)),J58,IF(AND(L58="Pago",OR(E58='PC Receitas'!$O$7,E58='PC Receitas'!$O$8,E58='PC Receitas'!$O$9,E58='PC Receitas'!$O$10,E58='PC Receitas'!$O$11,E58='PC Receitas'!$O$12,E58='PC Receitas'!$O$13,E58='PC Receitas'!$O$14)),-J58,0))</f>
        <v>-97728.980000000069</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9"/>
      <c r="G59" s="43"/>
      <c r="H59" s="43"/>
      <c r="I59" s="43"/>
      <c r="J59" s="127"/>
      <c r="K59" s="140"/>
      <c r="L59" s="128"/>
      <c r="M59" s="43"/>
      <c r="N59" s="41">
        <f>N58+IF(AND(L59="Pago",OR(E59='PC Receitas'!$O$4,E59='PC Receitas'!$O$5,E59='PC Receitas'!$O$6)),J59,IF(AND(L59="Pago",OR(E59='PC Receitas'!$O$7,E59='PC Receitas'!$O$8,E59='PC Receitas'!$O$9,E59='PC Receitas'!$O$10,E59='PC Receitas'!$O$11,E59='PC Receitas'!$O$12,E59='PC Receitas'!$O$13,E59='PC Receitas'!$O$14)),-J59,0))</f>
        <v>-97728.980000000069</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9"/>
      <c r="G60" s="43"/>
      <c r="H60" s="43"/>
      <c r="I60" s="43"/>
      <c r="J60" s="127"/>
      <c r="K60" s="140"/>
      <c r="L60" s="128"/>
      <c r="M60" s="43"/>
      <c r="N60" s="41">
        <f>N59+IF(AND(L60="Pago",OR(E60='PC Receitas'!$O$4,E60='PC Receitas'!$O$5,E60='PC Receitas'!$O$6)),J60,IF(AND(L60="Pago",OR(E60='PC Receitas'!$O$7,E60='PC Receitas'!$O$8,E60='PC Receitas'!$O$9,E60='PC Receitas'!$O$10,E60='PC Receitas'!$O$11,E60='PC Receitas'!$O$12,E60='PC Receitas'!$O$13,E60='PC Receitas'!$O$14)),-J60,0))</f>
        <v>-97728.980000000069</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9"/>
      <c r="G61" s="23"/>
      <c r="H61" s="23"/>
      <c r="I61" s="23"/>
      <c r="J61" s="127"/>
      <c r="K61" s="140"/>
      <c r="L61" s="128"/>
      <c r="M61" s="43"/>
      <c r="N61" s="41">
        <f>N60+IF(AND(L61="Pago",OR(E61='PC Receitas'!$O$4,E61='PC Receitas'!$O$5,E61='PC Receitas'!$O$6)),J61,IF(AND(L61="Pago",OR(E61='PC Receitas'!$O$7,E61='PC Receitas'!$O$8,E61='PC Receitas'!$O$9,E61='PC Receitas'!$O$10,E61='PC Receitas'!$O$11,E61='PC Receitas'!$O$12,E61='PC Receitas'!$O$13,E61='PC Receitas'!$O$14)),-J61,0))</f>
        <v>-97728.980000000069</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9"/>
      <c r="G62" s="23"/>
      <c r="H62" s="23"/>
      <c r="I62" s="23"/>
      <c r="J62" s="127"/>
      <c r="K62" s="140"/>
      <c r="L62" s="128"/>
      <c r="M62" s="43"/>
      <c r="N62" s="41">
        <f>N61+IF(AND(L62="Pago",OR(E62='PC Receitas'!$O$4,E62='PC Receitas'!$O$5,E62='PC Receitas'!$O$6)),J62,IF(AND(L62="Pago",OR(E62='PC Receitas'!$O$7,E62='PC Receitas'!$O$8,E62='PC Receitas'!$O$9,E62='PC Receitas'!$O$10,E62='PC Receitas'!$O$11,E62='PC Receitas'!$O$12,E62='PC Receitas'!$O$13,E62='PC Receitas'!$O$14)),-J62,0))</f>
        <v>-97728.980000000069</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9"/>
      <c r="G63" s="23"/>
      <c r="H63" s="23"/>
      <c r="I63" s="23"/>
      <c r="J63" s="127"/>
      <c r="K63" s="140"/>
      <c r="L63" s="128"/>
      <c r="M63" s="43"/>
      <c r="N63" s="41">
        <f>N62+IF(AND(L63="Pago",OR(E63='PC Receitas'!$O$4,E63='PC Receitas'!$O$5,E63='PC Receitas'!$O$6)),J63,IF(AND(L63="Pago",OR(E63='PC Receitas'!$O$7,E63='PC Receitas'!$O$8,E63='PC Receitas'!$O$9,E63='PC Receitas'!$O$10,E63='PC Receitas'!$O$11,E63='PC Receitas'!$O$12,E63='PC Receitas'!$O$13,E63='PC Receitas'!$O$14)),-J63,0))</f>
        <v>-97728.980000000069</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9"/>
      <c r="G64" s="43"/>
      <c r="H64" s="43"/>
      <c r="I64" s="43"/>
      <c r="J64" s="127"/>
      <c r="K64" s="140"/>
      <c r="L64" s="128"/>
      <c r="M64" s="43"/>
      <c r="N64" s="41">
        <f>N63+IF(AND(L64="Pago",OR(E64='PC Receitas'!$O$4,E64='PC Receitas'!$O$5,E64='PC Receitas'!$O$6)),J64,IF(AND(L64="Pago",OR(E64='PC Receitas'!$O$7,E64='PC Receitas'!$O$8,E64='PC Receitas'!$O$9,E64='PC Receitas'!$O$10,E64='PC Receitas'!$O$11,E64='PC Receitas'!$O$12,E64='PC Receitas'!$O$13,E64='PC Receitas'!$O$14)),-J64,0))</f>
        <v>-97728.980000000069</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9"/>
      <c r="G65" s="23"/>
      <c r="H65" s="23"/>
      <c r="I65" s="23"/>
      <c r="J65" s="127"/>
      <c r="K65" s="140"/>
      <c r="L65" s="128"/>
      <c r="M65" s="43"/>
      <c r="N65" s="41">
        <f>N64+IF(AND(L65="Pago",OR(E65='PC Receitas'!$O$4,E65='PC Receitas'!$O$5,E65='PC Receitas'!$O$6)),J65,IF(AND(L65="Pago",OR(E65='PC Receitas'!$O$7,E65='PC Receitas'!$O$8,E65='PC Receitas'!$O$9,E65='PC Receitas'!$O$10,E65='PC Receitas'!$O$11,E65='PC Receitas'!$O$12,E65='PC Receitas'!$O$13,E65='PC Receitas'!$O$14)),-J65,0))</f>
        <v>-97728.980000000069</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9"/>
      <c r="G66" s="23"/>
      <c r="H66" s="23"/>
      <c r="I66" s="23"/>
      <c r="J66" s="127"/>
      <c r="K66" s="140"/>
      <c r="L66" s="128"/>
      <c r="M66" s="43"/>
      <c r="N66" s="41">
        <f>N65+IF(AND(L66="Pago",OR(E66='PC Receitas'!$O$4,E66='PC Receitas'!$O$5,E66='PC Receitas'!$O$6)),J66,IF(AND(L66="Pago",OR(E66='PC Receitas'!$O$7,E66='PC Receitas'!$O$8,E66='PC Receitas'!$O$9,E66='PC Receitas'!$O$10,E66='PC Receitas'!$O$11,E66='PC Receitas'!$O$12,E66='PC Receitas'!$O$13,E66='PC Receitas'!$O$14)),-J66,0))</f>
        <v>-97728.980000000069</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9"/>
      <c r="G67" s="43"/>
      <c r="H67" s="43"/>
      <c r="I67" s="43"/>
      <c r="J67" s="127"/>
      <c r="K67" s="140"/>
      <c r="L67" s="128"/>
      <c r="M67" s="43"/>
      <c r="N67" s="41">
        <f>N66+IF(AND(L67="Pago",OR(E67='PC Receitas'!$O$4,E67='PC Receitas'!$O$5,E67='PC Receitas'!$O$6)),J67,IF(AND(L67="Pago",OR(E67='PC Receitas'!$O$7,E67='PC Receitas'!$O$8,E67='PC Receitas'!$O$9,E67='PC Receitas'!$O$10,E67='PC Receitas'!$O$11,E67='PC Receitas'!$O$12,E67='PC Receitas'!$O$13,E67='PC Receitas'!$O$14)),-J67,0))</f>
        <v>-97728.980000000069</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9"/>
      <c r="G68" s="23"/>
      <c r="H68" s="23"/>
      <c r="I68" s="23"/>
      <c r="J68" s="127"/>
      <c r="K68" s="140"/>
      <c r="L68" s="128"/>
      <c r="M68" s="43"/>
      <c r="N68" s="41">
        <f>N67+IF(AND(L68="Pago",OR(E68='PC Receitas'!$O$4,E68='PC Receitas'!$O$5,E68='PC Receitas'!$O$6)),J68,IF(AND(L68="Pago",OR(E68='PC Receitas'!$O$7,E68='PC Receitas'!$O$8,E68='PC Receitas'!$O$9,E68='PC Receitas'!$O$10,E68='PC Receitas'!$O$11,E68='PC Receitas'!$O$12,E68='PC Receitas'!$O$13,E68='PC Receitas'!$O$14)),-J68,0))</f>
        <v>-97728.980000000069</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9"/>
      <c r="G69" s="23"/>
      <c r="H69" s="23"/>
      <c r="I69" s="23"/>
      <c r="J69" s="127"/>
      <c r="K69" s="140"/>
      <c r="L69" s="128"/>
      <c r="M69" s="43"/>
      <c r="N69" s="41">
        <f>N68+IF(AND(L69="Pago",OR(E69='PC Receitas'!$O$4,E69='PC Receitas'!$O$5,E69='PC Receitas'!$O$6)),J69,IF(AND(L69="Pago",OR(E69='PC Receitas'!$O$7,E69='PC Receitas'!$O$8,E69='PC Receitas'!$O$9,E69='PC Receitas'!$O$10,E69='PC Receitas'!$O$11,E69='PC Receitas'!$O$12,E69='PC Receitas'!$O$13,E69='PC Receitas'!$O$14)),-J69,0))</f>
        <v>-97728.980000000069</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9"/>
      <c r="G70" s="43"/>
      <c r="H70" s="43"/>
      <c r="I70" s="43"/>
      <c r="J70" s="127"/>
      <c r="K70" s="140"/>
      <c r="L70" s="128"/>
      <c r="M70" s="43"/>
      <c r="N70" s="41">
        <f>N69+IF(AND(L70="Pago",OR(E70='PC Receitas'!$O$4,E70='PC Receitas'!$O$5,E70='PC Receitas'!$O$6)),J70,IF(AND(L70="Pago",OR(E70='PC Receitas'!$O$7,E70='PC Receitas'!$O$8,E70='PC Receitas'!$O$9,E70='PC Receitas'!$O$10,E70='PC Receitas'!$O$11,E70='PC Receitas'!$O$12,E70='PC Receitas'!$O$13,E70='PC Receitas'!$O$14)),-J70,0))</f>
        <v>-97728.980000000069</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9"/>
      <c r="G71" s="43"/>
      <c r="H71" s="43"/>
      <c r="I71" s="43"/>
      <c r="J71" s="127"/>
      <c r="K71" s="140"/>
      <c r="L71" s="128"/>
      <c r="M71" s="43"/>
      <c r="N71" s="41">
        <f>N70+IF(AND(L71="Pago",OR(E71='PC Receitas'!$O$4,E71='PC Receitas'!$O$5,E71='PC Receitas'!$O$6)),J71,IF(AND(L71="Pago",OR(E71='PC Receitas'!$O$7,E71='PC Receitas'!$O$8,E71='PC Receitas'!$O$9,E71='PC Receitas'!$O$10,E71='PC Receitas'!$O$11,E71='PC Receitas'!$O$12,E71='PC Receitas'!$O$13,E71='PC Receitas'!$O$14)),-J71,0))</f>
        <v>-97728.980000000069</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9"/>
      <c r="G72" s="43"/>
      <c r="H72" s="43"/>
      <c r="I72" s="43"/>
      <c r="J72" s="127"/>
      <c r="K72" s="140"/>
      <c r="L72" s="128"/>
      <c r="M72" s="43"/>
      <c r="N72" s="41">
        <f>N71+IF(AND(L72="Pago",OR(E72='PC Receitas'!$O$4,E72='PC Receitas'!$O$5,E72='PC Receitas'!$O$6)),J72,IF(AND(L72="Pago",OR(E72='PC Receitas'!$O$7,E72='PC Receitas'!$O$8,E72='PC Receitas'!$O$9,E72='PC Receitas'!$O$10,E72='PC Receitas'!$O$11,E72='PC Receitas'!$O$12,E72='PC Receitas'!$O$13,E72='PC Receitas'!$O$14)),-J72,0))</f>
        <v>-97728.980000000069</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9"/>
      <c r="G73" s="43"/>
      <c r="H73" s="43"/>
      <c r="I73" s="43"/>
      <c r="J73" s="127"/>
      <c r="K73" s="140"/>
      <c r="L73" s="128"/>
      <c r="M73" s="43"/>
      <c r="N73" s="41">
        <f>N72+IF(AND(L73="Pago",OR(E73='PC Receitas'!$O$4,E73='PC Receitas'!$O$5,E73='PC Receitas'!$O$6)),J73,IF(AND(L73="Pago",OR(E73='PC Receitas'!$O$7,E73='PC Receitas'!$O$8,E73='PC Receitas'!$O$9,E73='PC Receitas'!$O$10,E73='PC Receitas'!$O$11,E73='PC Receitas'!$O$12,E73='PC Receitas'!$O$13,E73='PC Receitas'!$O$14)),-J73,0))</f>
        <v>-97728.980000000069</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9"/>
      <c r="G74" s="23"/>
      <c r="H74" s="23"/>
      <c r="I74" s="23"/>
      <c r="J74" s="127"/>
      <c r="K74" s="140"/>
      <c r="L74" s="128"/>
      <c r="M74" s="43"/>
      <c r="N74" s="41">
        <f>N73+IF(AND(L74="Pago",OR(E74='PC Receitas'!$O$4,E74='PC Receitas'!$O$5,E74='PC Receitas'!$O$6)),J74,IF(AND(L74="Pago",OR(E74='PC Receitas'!$O$7,E74='PC Receitas'!$O$8,E74='PC Receitas'!$O$9,E74='PC Receitas'!$O$10,E74='PC Receitas'!$O$11,E74='PC Receitas'!$O$12,E74='PC Receitas'!$O$13,E74='PC Receitas'!$O$14)),-J74,0))</f>
        <v>-97728.980000000069</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9"/>
      <c r="G75" s="23"/>
      <c r="H75" s="23"/>
      <c r="I75" s="23"/>
      <c r="J75" s="127"/>
      <c r="K75" s="140"/>
      <c r="L75" s="128"/>
      <c r="M75" s="43"/>
      <c r="N75" s="41">
        <f>N74+IF(AND(L75="Pago",OR(E75='PC Receitas'!$O$4,E75='PC Receitas'!$O$5,E75='PC Receitas'!$O$6)),J75,IF(AND(L75="Pago",OR(E75='PC Receitas'!$O$7,E75='PC Receitas'!$O$8,E75='PC Receitas'!$O$9,E75='PC Receitas'!$O$10,E75='PC Receitas'!$O$11,E75='PC Receitas'!$O$12,E75='PC Receitas'!$O$13,E75='PC Receitas'!$O$14)),-J75,0))</f>
        <v>-97728.980000000069</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9"/>
      <c r="G76" s="23"/>
      <c r="H76" s="23"/>
      <c r="I76" s="23"/>
      <c r="J76" s="127"/>
      <c r="K76" s="140"/>
      <c r="L76" s="128"/>
      <c r="M76" s="43"/>
      <c r="N76" s="41">
        <f>N75+IF(AND(L76="Pago",OR(E76='PC Receitas'!$O$4,E76='PC Receitas'!$O$5,E76='PC Receitas'!$O$6)),J76,IF(AND(L76="Pago",OR(E76='PC Receitas'!$O$7,E76='PC Receitas'!$O$8,E76='PC Receitas'!$O$9,E76='PC Receitas'!$O$10,E76='PC Receitas'!$O$11,E76='PC Receitas'!$O$12,E76='PC Receitas'!$O$13,E76='PC Receitas'!$O$14)),-J76,0))</f>
        <v>-97728.980000000069</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9"/>
      <c r="G77" s="23"/>
      <c r="H77" s="23"/>
      <c r="I77" s="23"/>
      <c r="J77" s="127"/>
      <c r="K77" s="140"/>
      <c r="L77" s="128"/>
      <c r="M77" s="43"/>
      <c r="N77" s="41">
        <f>N76+IF(AND(L77="Pago",OR(E77='PC Receitas'!$O$4,E77='PC Receitas'!$O$5,E77='PC Receitas'!$O$6)),J77,IF(AND(L77="Pago",OR(E77='PC Receitas'!$O$7,E77='PC Receitas'!$O$8,E77='PC Receitas'!$O$9,E77='PC Receitas'!$O$10,E77='PC Receitas'!$O$11,E77='PC Receitas'!$O$12,E77='PC Receitas'!$O$13,E77='PC Receitas'!$O$14)),-J77,0))</f>
        <v>-97728.980000000069</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9"/>
      <c r="G78" s="23"/>
      <c r="H78" s="23"/>
      <c r="I78" s="23"/>
      <c r="J78" s="127"/>
      <c r="K78" s="140"/>
      <c r="L78" s="128"/>
      <c r="M78" s="43"/>
      <c r="N78" s="41">
        <f>N77+IF(AND(L78="Pago",OR(E78='PC Receitas'!$O$4,E78='PC Receitas'!$O$5,E78='PC Receitas'!$O$6)),J78,IF(AND(L78="Pago",OR(E78='PC Receitas'!$O$7,E78='PC Receitas'!$O$8,E78='PC Receitas'!$O$9,E78='PC Receitas'!$O$10,E78='PC Receitas'!$O$11,E78='PC Receitas'!$O$12,E78='PC Receitas'!$O$13,E78='PC Receitas'!$O$14)),-J78,0))</f>
        <v>-97728.980000000069</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9"/>
      <c r="G79" s="23"/>
      <c r="H79" s="23"/>
      <c r="I79" s="23"/>
      <c r="J79" s="127"/>
      <c r="K79" s="140"/>
      <c r="L79" s="128"/>
      <c r="M79" s="43"/>
      <c r="N79" s="41">
        <f>N78+IF(AND(L79="Pago",OR(E79='PC Receitas'!$O$4,E79='PC Receitas'!$O$5,E79='PC Receitas'!$O$6)),J79,IF(AND(L79="Pago",OR(E79='PC Receitas'!$O$7,E79='PC Receitas'!$O$8,E79='PC Receitas'!$O$9,E79='PC Receitas'!$O$10,E79='PC Receitas'!$O$11,E79='PC Receitas'!$O$12,E79='PC Receitas'!$O$13,E79='PC Receitas'!$O$14)),-J79,0))</f>
        <v>-97728.980000000069</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9"/>
      <c r="G80" s="43"/>
      <c r="H80" s="43"/>
      <c r="I80" s="43"/>
      <c r="J80" s="127"/>
      <c r="K80" s="140"/>
      <c r="L80" s="128"/>
      <c r="M80" s="43"/>
      <c r="N80" s="41">
        <f>N79+IF(AND(L80="Pago",OR(E80='PC Receitas'!$O$4,E80='PC Receitas'!$O$5,E80='PC Receitas'!$O$6)),J80,IF(AND(L80="Pago",OR(E80='PC Receitas'!$O$7,E80='PC Receitas'!$O$8,E80='PC Receitas'!$O$9,E80='PC Receitas'!$O$10,E80='PC Receitas'!$O$11,E80='PC Receitas'!$O$12,E80='PC Receitas'!$O$13,E80='PC Receitas'!$O$14)),-J80,0))</f>
        <v>-97728.980000000069</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9"/>
      <c r="G81" s="23"/>
      <c r="H81" s="23"/>
      <c r="I81" s="23"/>
      <c r="J81" s="127"/>
      <c r="K81" s="140"/>
      <c r="L81" s="128"/>
      <c r="M81" s="43"/>
      <c r="N81" s="41">
        <f>N80+IF(AND(L81="Pago",OR(E81='PC Receitas'!$O$4,E81='PC Receitas'!$O$5,E81='PC Receitas'!$O$6)),J81,IF(AND(L81="Pago",OR(E81='PC Receitas'!$O$7,E81='PC Receitas'!$O$8,E81='PC Receitas'!$O$9,E81='PC Receitas'!$O$10,E81='PC Receitas'!$O$11,E81='PC Receitas'!$O$12,E81='PC Receitas'!$O$13,E81='PC Receitas'!$O$14)),-J81,0))</f>
        <v>-97728.980000000069</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9"/>
      <c r="G82" s="23"/>
      <c r="H82" s="23"/>
      <c r="I82" s="23"/>
      <c r="J82" s="127"/>
      <c r="K82" s="140"/>
      <c r="L82" s="128"/>
      <c r="M82" s="43"/>
      <c r="N82" s="41">
        <f>N81+IF(AND(L82="Pago",OR(E82='PC Receitas'!$O$4,E82='PC Receitas'!$O$5,E82='PC Receitas'!$O$6)),J82,IF(AND(L82="Pago",OR(E82='PC Receitas'!$O$7,E82='PC Receitas'!$O$8,E82='PC Receitas'!$O$9,E82='PC Receitas'!$O$10,E82='PC Receitas'!$O$11,E82='PC Receitas'!$O$12,E82='PC Receitas'!$O$13,E82='PC Receitas'!$O$14)),-J82,0))</f>
        <v>-97728.980000000069</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9"/>
      <c r="G83" s="23"/>
      <c r="H83" s="23"/>
      <c r="I83" s="23"/>
      <c r="J83" s="127"/>
      <c r="K83" s="140"/>
      <c r="L83" s="128"/>
      <c r="M83" s="43"/>
      <c r="N83" s="41">
        <f>N82+IF(AND(L83="Pago",OR(E83='PC Receitas'!$O$4,E83='PC Receitas'!$O$5,E83='PC Receitas'!$O$6)),J83,IF(AND(L83="Pago",OR(E83='PC Receitas'!$O$7,E83='PC Receitas'!$O$8,E83='PC Receitas'!$O$9,E83='PC Receitas'!$O$10,E83='PC Receitas'!$O$11,E83='PC Receitas'!$O$12,E83='PC Receitas'!$O$13,E83='PC Receitas'!$O$14)),-J83,0))</f>
        <v>-97728.980000000069</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9"/>
      <c r="G84" s="43"/>
      <c r="H84" s="43"/>
      <c r="I84" s="43"/>
      <c r="J84" s="127"/>
      <c r="K84" s="140"/>
      <c r="L84" s="128"/>
      <c r="M84" s="43"/>
      <c r="N84" s="41">
        <f>N83+IF(AND(L84="Pago",OR(E84='PC Receitas'!$O$4,E84='PC Receitas'!$O$5,E84='PC Receitas'!$O$6)),J84,IF(AND(L84="Pago",OR(E84='PC Receitas'!$O$7,E84='PC Receitas'!$O$8,E84='PC Receitas'!$O$9,E84='PC Receitas'!$O$10,E84='PC Receitas'!$O$11,E84='PC Receitas'!$O$12,E84='PC Receitas'!$O$13,E84='PC Receitas'!$O$14)),-J84,0))</f>
        <v>-97728.980000000069</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9"/>
      <c r="G85" s="43"/>
      <c r="H85" s="43"/>
      <c r="I85" s="43"/>
      <c r="J85" s="127"/>
      <c r="K85" s="140"/>
      <c r="L85" s="128"/>
      <c r="M85" s="43"/>
      <c r="N85" s="41">
        <f>N84+IF(AND(L85="Pago",OR(E85='PC Receitas'!$O$4,E85='PC Receitas'!$O$5,E85='PC Receitas'!$O$6)),J85,IF(AND(L85="Pago",OR(E85='PC Receitas'!$O$7,E85='PC Receitas'!$O$8,E85='PC Receitas'!$O$9,E85='PC Receitas'!$O$10,E85='PC Receitas'!$O$11,E85='PC Receitas'!$O$12,E85='PC Receitas'!$O$13,E85='PC Receitas'!$O$14)),-J85,0))</f>
        <v>-97728.980000000069</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9"/>
      <c r="G86" s="43"/>
      <c r="H86" s="43"/>
      <c r="I86" s="43"/>
      <c r="J86" s="127"/>
      <c r="K86" s="140"/>
      <c r="L86" s="128"/>
      <c r="M86" s="43"/>
      <c r="N86" s="41">
        <f>N85+IF(AND(L86="Pago",OR(E86='PC Receitas'!$O$4,E86='PC Receitas'!$O$5,E86='PC Receitas'!$O$6)),J86,IF(AND(L86="Pago",OR(E86='PC Receitas'!$O$7,E86='PC Receitas'!$O$8,E86='PC Receitas'!$O$9,E86='PC Receitas'!$O$10,E86='PC Receitas'!$O$11,E86='PC Receitas'!$O$12,E86='PC Receitas'!$O$13,E86='PC Receitas'!$O$14)),-J86,0))</f>
        <v>-97728.980000000069</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9"/>
      <c r="G87" s="23"/>
      <c r="H87" s="23"/>
      <c r="I87" s="23"/>
      <c r="J87" s="127"/>
      <c r="K87" s="140"/>
      <c r="L87" s="128"/>
      <c r="M87" s="43"/>
      <c r="N87" s="41">
        <f>N86+IF(AND(L87="Pago",OR(E87='PC Receitas'!$O$4,E87='PC Receitas'!$O$5,E87='PC Receitas'!$O$6)),J87,IF(AND(L87="Pago",OR(E87='PC Receitas'!$O$7,E87='PC Receitas'!$O$8,E87='PC Receitas'!$O$9,E87='PC Receitas'!$O$10,E87='PC Receitas'!$O$11,E87='PC Receitas'!$O$12,E87='PC Receitas'!$O$13,E87='PC Receitas'!$O$14)),-J87,0))</f>
        <v>-97728.980000000069</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9"/>
      <c r="G88" s="43"/>
      <c r="H88" s="43"/>
      <c r="I88" s="43"/>
      <c r="J88" s="127"/>
      <c r="K88" s="140"/>
      <c r="L88" s="128"/>
      <c r="M88" s="43"/>
      <c r="N88" s="41">
        <f>N87+IF(AND(L88="Pago",OR(E88='PC Receitas'!$O$4,E88='PC Receitas'!$O$5,E88='PC Receitas'!$O$6)),J88,IF(AND(L88="Pago",OR(E88='PC Receitas'!$O$7,E88='PC Receitas'!$O$8,E88='PC Receitas'!$O$9,E88='PC Receitas'!$O$10,E88='PC Receitas'!$O$11,E88='PC Receitas'!$O$12,E88='PC Receitas'!$O$13,E88='PC Receitas'!$O$14)),-J88,0))</f>
        <v>-97728.980000000069</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9"/>
      <c r="G89" s="43"/>
      <c r="H89" s="43"/>
      <c r="I89" s="43"/>
      <c r="J89" s="127"/>
      <c r="K89" s="140"/>
      <c r="L89" s="128"/>
      <c r="M89" s="43"/>
      <c r="N89" s="41">
        <f>N88+IF(AND(L89="Pago",OR(E89='PC Receitas'!$O$4,E89='PC Receitas'!$O$5,E89='PC Receitas'!$O$6)),J89,IF(AND(L89="Pago",OR(E89='PC Receitas'!$O$7,E89='PC Receitas'!$O$8,E89='PC Receitas'!$O$9,E89='PC Receitas'!$O$10,E89='PC Receitas'!$O$11,E89='PC Receitas'!$O$12,E89='PC Receitas'!$O$13,E89='PC Receitas'!$O$14)),-J89,0))</f>
        <v>-97728.980000000069</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9"/>
      <c r="G90" s="23"/>
      <c r="H90" s="23"/>
      <c r="I90" s="23"/>
      <c r="J90" s="127"/>
      <c r="K90" s="140"/>
      <c r="L90" s="128"/>
      <c r="M90" s="43"/>
      <c r="N90" s="41">
        <f>N89+IF(AND(L90="Pago",OR(E90='PC Receitas'!$O$4,E90='PC Receitas'!$O$5,E90='PC Receitas'!$O$6)),J90,IF(AND(L90="Pago",OR(E90='PC Receitas'!$O$7,E90='PC Receitas'!$O$8,E90='PC Receitas'!$O$9,E90='PC Receitas'!$O$10,E90='PC Receitas'!$O$11,E90='PC Receitas'!$O$12,E90='PC Receitas'!$O$13,E90='PC Receitas'!$O$14)),-J90,0))</f>
        <v>-97728.980000000069</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9"/>
      <c r="G91" s="23"/>
      <c r="H91" s="23"/>
      <c r="I91" s="23"/>
      <c r="J91" s="127"/>
      <c r="K91" s="140"/>
      <c r="L91" s="128"/>
      <c r="M91" s="43"/>
      <c r="N91" s="41">
        <f>N90+IF(AND(L91="Pago",OR(E91='PC Receitas'!$O$4,E91='PC Receitas'!$O$5,E91='PC Receitas'!$O$6)),J91,IF(AND(L91="Pago",OR(E91='PC Receitas'!$O$7,E91='PC Receitas'!$O$8,E91='PC Receitas'!$O$9,E91='PC Receitas'!$O$10,E91='PC Receitas'!$O$11,E91='PC Receitas'!$O$12,E91='PC Receitas'!$O$13,E91='PC Receitas'!$O$14)),-J91,0))</f>
        <v>-97728.980000000069</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9"/>
      <c r="G92" s="43"/>
      <c r="H92" s="43"/>
      <c r="I92" s="43"/>
      <c r="J92" s="127"/>
      <c r="K92" s="140"/>
      <c r="L92" s="128"/>
      <c r="M92" s="43"/>
      <c r="N92" s="41">
        <f>N91+IF(AND(L92="Pago",OR(E92='PC Receitas'!$O$4,E92='PC Receitas'!$O$5,E92='PC Receitas'!$O$6)),J92,IF(AND(L92="Pago",OR(E92='PC Receitas'!$O$7,E92='PC Receitas'!$O$8,E92='PC Receitas'!$O$9,E92='PC Receitas'!$O$10,E92='PC Receitas'!$O$11,E92='PC Receitas'!$O$12,E92='PC Receitas'!$O$13,E92='PC Receitas'!$O$14)),-J92,0))</f>
        <v>-97728.980000000069</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9"/>
      <c r="G93" s="23"/>
      <c r="H93" s="23"/>
      <c r="I93" s="23"/>
      <c r="J93" s="127"/>
      <c r="K93" s="140"/>
      <c r="L93" s="128"/>
      <c r="M93" s="43"/>
      <c r="N93" s="41">
        <f>N92+IF(AND(L93="Pago",OR(E93='PC Receitas'!$O$4,E93='PC Receitas'!$O$5,E93='PC Receitas'!$O$6)),J93,IF(AND(L93="Pago",OR(E93='PC Receitas'!$O$7,E93='PC Receitas'!$O$8,E93='PC Receitas'!$O$9,E93='PC Receitas'!$O$10,E93='PC Receitas'!$O$11,E93='PC Receitas'!$O$12,E93='PC Receitas'!$O$13,E93='PC Receitas'!$O$14)),-J93,0))</f>
        <v>-97728.980000000069</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9"/>
      <c r="G94" s="43"/>
      <c r="H94" s="43"/>
      <c r="I94" s="43"/>
      <c r="J94" s="127"/>
      <c r="K94" s="140"/>
      <c r="L94" s="128"/>
      <c r="M94" s="43"/>
      <c r="N94" s="41">
        <f>N93+IF(AND(L94="Pago",OR(E94='PC Receitas'!$O$4,E94='PC Receitas'!$O$5,E94='PC Receitas'!$O$6)),J94,IF(AND(L94="Pago",OR(E94='PC Receitas'!$O$7,E94='PC Receitas'!$O$8,E94='PC Receitas'!$O$9,E94='PC Receitas'!$O$10,E94='PC Receitas'!$O$11,E94='PC Receitas'!$O$12,E94='PC Receitas'!$O$13,E94='PC Receitas'!$O$14)),-J94,0))</f>
        <v>-97728.980000000069</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9"/>
      <c r="G95" s="23"/>
      <c r="H95" s="23"/>
      <c r="I95" s="23"/>
      <c r="J95" s="127"/>
      <c r="K95" s="140"/>
      <c r="L95" s="128"/>
      <c r="M95" s="43"/>
      <c r="N95" s="41">
        <f>N94+IF(AND(L95="Pago",OR(E95='PC Receitas'!$O$4,E95='PC Receitas'!$O$5,E95='PC Receitas'!$O$6)),J95,IF(AND(L95="Pago",OR(E95='PC Receitas'!$O$7,E95='PC Receitas'!$O$8,E95='PC Receitas'!$O$9,E95='PC Receitas'!$O$10,E95='PC Receitas'!$O$11,E95='PC Receitas'!$O$12,E95='PC Receitas'!$O$13,E95='PC Receitas'!$O$14)),-J95,0))</f>
        <v>-97728.980000000069</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9"/>
      <c r="G96" s="23"/>
      <c r="H96" s="23"/>
      <c r="I96" s="23"/>
      <c r="J96" s="127"/>
      <c r="K96" s="140"/>
      <c r="L96" s="128"/>
      <c r="M96" s="43"/>
      <c r="N96" s="41">
        <f>N95+IF(AND(L96="Pago",OR(E96='PC Receitas'!$O$4,E96='PC Receitas'!$O$5,E96='PC Receitas'!$O$6)),J96,IF(AND(L96="Pago",OR(E96='PC Receitas'!$O$7,E96='PC Receitas'!$O$8,E96='PC Receitas'!$O$9,E96='PC Receitas'!$O$10,E96='PC Receitas'!$O$11,E96='PC Receitas'!$O$12,E96='PC Receitas'!$O$13,E96='PC Receitas'!$O$14)),-J96,0))</f>
        <v>-97728.980000000069</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9"/>
      <c r="G97" s="23"/>
      <c r="H97" s="23"/>
      <c r="I97" s="23"/>
      <c r="J97" s="127"/>
      <c r="K97" s="140"/>
      <c r="L97" s="128"/>
      <c r="M97" s="43"/>
      <c r="N97" s="41">
        <f>N96+IF(AND(L97="Pago",OR(E97='PC Receitas'!$O$4,E97='PC Receitas'!$O$5,E97='PC Receitas'!$O$6)),J97,IF(AND(L97="Pago",OR(E97='PC Receitas'!$O$7,E97='PC Receitas'!$O$8,E97='PC Receitas'!$O$9,E97='PC Receitas'!$O$10,E97='PC Receitas'!$O$11,E97='PC Receitas'!$O$12,E97='PC Receitas'!$O$13,E97='PC Receitas'!$O$14)),-J97,0))</f>
        <v>-97728.980000000069</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9"/>
      <c r="G98" s="23"/>
      <c r="H98" s="23"/>
      <c r="I98" s="23"/>
      <c r="J98" s="127"/>
      <c r="K98" s="140"/>
      <c r="L98" s="128"/>
      <c r="M98" s="43"/>
      <c r="N98" s="41">
        <f>N97+IF(AND(L98="Pago",OR(E98='PC Receitas'!$O$4,E98='PC Receitas'!$O$5,E98='PC Receitas'!$O$6)),J98,IF(AND(L98="Pago",OR(E98='PC Receitas'!$O$7,E98='PC Receitas'!$O$8,E98='PC Receitas'!$O$9,E98='PC Receitas'!$O$10,E98='PC Receitas'!$O$11,E98='PC Receitas'!$O$12,E98='PC Receitas'!$O$13,E98='PC Receitas'!$O$14)),-J98,0))</f>
        <v>-97728.980000000069</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9"/>
      <c r="G99" s="23"/>
      <c r="H99" s="23"/>
      <c r="I99" s="23"/>
      <c r="J99" s="127"/>
      <c r="K99" s="140"/>
      <c r="L99" s="128"/>
      <c r="M99" s="43"/>
      <c r="N99" s="41">
        <f>N98+IF(AND(L99="Pago",OR(E99='PC Receitas'!$O$4,E99='PC Receitas'!$O$5,E99='PC Receitas'!$O$6)),J99,IF(AND(L99="Pago",OR(E99='PC Receitas'!$O$7,E99='PC Receitas'!$O$8,E99='PC Receitas'!$O$9,E99='PC Receitas'!$O$10,E99='PC Receitas'!$O$11,E99='PC Receitas'!$O$12,E99='PC Receitas'!$O$13,E99='PC Receitas'!$O$14)),-J99,0))</f>
        <v>-97728.980000000069</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9"/>
      <c r="G100" s="23"/>
      <c r="H100" s="23"/>
      <c r="I100" s="23"/>
      <c r="J100" s="127"/>
      <c r="K100" s="140"/>
      <c r="L100" s="128"/>
      <c r="M100" s="43"/>
      <c r="N100" s="41">
        <f>N99+IF(AND(L100="Pago",OR(E100='PC Receitas'!$O$4,E100='PC Receitas'!$O$5,E100='PC Receitas'!$O$6)),J100,IF(AND(L100="Pago",OR(E100='PC Receitas'!$O$7,E100='PC Receitas'!$O$8,E100='PC Receitas'!$O$9,E100='PC Receitas'!$O$10,E100='PC Receitas'!$O$11,E100='PC Receitas'!$O$12,E100='PC Receitas'!$O$13,E100='PC Receitas'!$O$14)),-J100,0))</f>
        <v>-97728.980000000069</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9"/>
      <c r="G101" s="43"/>
      <c r="H101" s="43"/>
      <c r="I101" s="43"/>
      <c r="J101" s="127"/>
      <c r="K101" s="140"/>
      <c r="L101" s="128"/>
      <c r="M101" s="43"/>
      <c r="N101" s="41">
        <f>N100+IF(AND(L101="Pago",OR(E101='PC Receitas'!$O$4,E101='PC Receitas'!$O$5,E101='PC Receitas'!$O$6)),J101,IF(AND(L101="Pago",OR(E101='PC Receitas'!$O$7,E101='PC Receitas'!$O$8,E101='PC Receitas'!$O$9,E101='PC Receitas'!$O$10,E101='PC Receitas'!$O$11,E101='PC Receitas'!$O$12,E101='PC Receitas'!$O$13,E101='PC Receitas'!$O$14)),-J101,0))</f>
        <v>-97728.980000000069</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9"/>
      <c r="G102" s="23"/>
      <c r="H102" s="23"/>
      <c r="I102" s="23"/>
      <c r="J102" s="127"/>
      <c r="K102" s="140"/>
      <c r="L102" s="128"/>
      <c r="M102" s="43"/>
      <c r="N102" s="41">
        <f>N101+IF(AND(L102="Pago",OR(E102='PC Receitas'!$O$4,E102='PC Receitas'!$O$5,E102='PC Receitas'!$O$6)),J102,IF(AND(L102="Pago",OR(E102='PC Receitas'!$O$7,E102='PC Receitas'!$O$8,E102='PC Receitas'!$O$9,E102='PC Receitas'!$O$10,E102='PC Receitas'!$O$11,E102='PC Receitas'!$O$12,E102='PC Receitas'!$O$13,E102='PC Receitas'!$O$14)),-J102,0))</f>
        <v>-97728.980000000069</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9"/>
      <c r="G103" s="23"/>
      <c r="H103" s="23"/>
      <c r="I103" s="23"/>
      <c r="J103" s="127"/>
      <c r="K103" s="140"/>
      <c r="L103" s="128"/>
      <c r="M103" s="43"/>
      <c r="N103" s="41">
        <f>N102+IF(AND(L103="Pago",OR(E103='PC Receitas'!$O$4,E103='PC Receitas'!$O$5,E103='PC Receitas'!$O$6)),J103,IF(AND(L103="Pago",OR(E103='PC Receitas'!$O$7,E103='PC Receitas'!$O$8,E103='PC Receitas'!$O$9,E103='PC Receitas'!$O$10,E103='PC Receitas'!$O$11,E103='PC Receitas'!$O$12,E103='PC Receitas'!$O$13,E103='PC Receitas'!$O$14)),-J103,0))</f>
        <v>-97728.980000000069</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9"/>
      <c r="G104" s="43"/>
      <c r="H104" s="43"/>
      <c r="I104" s="43"/>
      <c r="J104" s="127"/>
      <c r="K104" s="140"/>
      <c r="L104" s="128"/>
      <c r="M104" s="43"/>
      <c r="N104" s="41">
        <f>N103+IF(AND(L104="Pago",OR(E104='PC Receitas'!$O$4,E104='PC Receitas'!$O$5,E104='PC Receitas'!$O$6)),J104,IF(AND(L104="Pago",OR(E104='PC Receitas'!$O$7,E104='PC Receitas'!$O$8,E104='PC Receitas'!$O$9,E104='PC Receitas'!$O$10,E104='PC Receitas'!$O$11,E104='PC Receitas'!$O$12,E104='PC Receitas'!$O$13,E104='PC Receitas'!$O$14)),-J104,0))</f>
        <v>-97728.980000000069</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9"/>
      <c r="G105" s="43"/>
      <c r="H105" s="43"/>
      <c r="I105" s="43"/>
      <c r="J105" s="127"/>
      <c r="K105" s="140"/>
      <c r="L105" s="128"/>
      <c r="M105" s="43"/>
      <c r="N105" s="41">
        <f>N104+IF(AND(L105="Pago",OR(E105='PC Receitas'!$O$4,E105='PC Receitas'!$O$5,E105='PC Receitas'!$O$6)),J105,IF(AND(L105="Pago",OR(E105='PC Receitas'!$O$7,E105='PC Receitas'!$O$8,E105='PC Receitas'!$O$9,E105='PC Receitas'!$O$10,E105='PC Receitas'!$O$11,E105='PC Receitas'!$O$12,E105='PC Receitas'!$O$13,E105='PC Receitas'!$O$14)),-J105,0))</f>
        <v>-97728.980000000069</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9"/>
      <c r="G106" s="43"/>
      <c r="H106" s="43"/>
      <c r="I106" s="43"/>
      <c r="J106" s="127"/>
      <c r="K106" s="140"/>
      <c r="L106" s="128"/>
      <c r="M106" s="43"/>
      <c r="N106" s="41">
        <f>N105+IF(AND(L106="Pago",OR(E106='PC Receitas'!$O$4,E106='PC Receitas'!$O$5,E106='PC Receitas'!$O$6)),J106,IF(AND(L106="Pago",OR(E106='PC Receitas'!$O$7,E106='PC Receitas'!$O$8,E106='PC Receitas'!$O$9,E106='PC Receitas'!$O$10,E106='PC Receitas'!$O$11,E106='PC Receitas'!$O$12,E106='PC Receitas'!$O$13,E106='PC Receitas'!$O$14)),-J106,0))</f>
        <v>-97728.980000000069</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9"/>
      <c r="G107" s="23"/>
      <c r="H107" s="23"/>
      <c r="I107" s="23"/>
      <c r="J107" s="127"/>
      <c r="K107" s="140"/>
      <c r="L107" s="128"/>
      <c r="M107" s="43"/>
      <c r="N107" s="41">
        <f>N106+IF(AND(L107="Pago",OR(E107='PC Receitas'!$O$4,E107='PC Receitas'!$O$5,E107='PC Receitas'!$O$6)),J107,IF(AND(L107="Pago",OR(E107='PC Receitas'!$O$7,E107='PC Receitas'!$O$8,E107='PC Receitas'!$O$9,E107='PC Receitas'!$O$10,E107='PC Receitas'!$O$11,E107='PC Receitas'!$O$12,E107='PC Receitas'!$O$13,E107='PC Receitas'!$O$14)),-J107,0))</f>
        <v>-97728.980000000069</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9"/>
      <c r="G108" s="23"/>
      <c r="H108" s="23"/>
      <c r="I108" s="23"/>
      <c r="J108" s="127"/>
      <c r="K108" s="140"/>
      <c r="L108" s="128"/>
      <c r="M108" s="43"/>
      <c r="N108" s="41">
        <f>N107+IF(AND(L108="Pago",OR(E108='PC Receitas'!$O$4,E108='PC Receitas'!$O$5,E108='PC Receitas'!$O$6)),J108,IF(AND(L108="Pago",OR(E108='PC Receitas'!$O$7,E108='PC Receitas'!$O$8,E108='PC Receitas'!$O$9,E108='PC Receitas'!$O$10,E108='PC Receitas'!$O$11,E108='PC Receitas'!$O$12,E108='PC Receitas'!$O$13,E108='PC Receitas'!$O$14)),-J108,0))</f>
        <v>-97728.980000000069</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9"/>
      <c r="G109" s="23"/>
      <c r="H109" s="23"/>
      <c r="I109" s="23"/>
      <c r="J109" s="127"/>
      <c r="K109" s="140"/>
      <c r="L109" s="128"/>
      <c r="M109" s="43"/>
      <c r="N109" s="41">
        <f>N108+IF(AND(L109="Pago",OR(E109='PC Receitas'!$O$4,E109='PC Receitas'!$O$5,E109='PC Receitas'!$O$6)),J109,IF(AND(L109="Pago",OR(E109='PC Receitas'!$O$7,E109='PC Receitas'!$O$8,E109='PC Receitas'!$O$9,E109='PC Receitas'!$O$10,E109='PC Receitas'!$O$11,E109='PC Receitas'!$O$12,E109='PC Receitas'!$O$13,E109='PC Receitas'!$O$14)),-J109,0))</f>
        <v>-97728.980000000069</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9"/>
      <c r="G110" s="23"/>
      <c r="H110" s="23"/>
      <c r="I110" s="23"/>
      <c r="J110" s="127"/>
      <c r="K110" s="140"/>
      <c r="L110" s="128"/>
      <c r="M110" s="43"/>
      <c r="N110" s="41">
        <f>N109+IF(AND(L110="Pago",OR(E110='PC Receitas'!$O$4,E110='PC Receitas'!$O$5,E110='PC Receitas'!$O$6)),J110,IF(AND(L110="Pago",OR(E110='PC Receitas'!$O$7,E110='PC Receitas'!$O$8,E110='PC Receitas'!$O$9,E110='PC Receitas'!$O$10,E110='PC Receitas'!$O$11,E110='PC Receitas'!$O$12,E110='PC Receitas'!$O$13,E110='PC Receitas'!$O$14)),-J110,0))</f>
        <v>-97728.980000000069</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9"/>
      <c r="G111" s="43"/>
      <c r="H111" s="43"/>
      <c r="I111" s="43"/>
      <c r="J111" s="127"/>
      <c r="K111" s="140"/>
      <c r="L111" s="128"/>
      <c r="M111" s="43"/>
      <c r="N111" s="41">
        <f>N110+IF(AND(L111="Pago",OR(E111='PC Receitas'!$O$4,E111='PC Receitas'!$O$5,E111='PC Receitas'!$O$6)),J111,IF(AND(L111="Pago",OR(E111='PC Receitas'!$O$7,E111='PC Receitas'!$O$8,E111='PC Receitas'!$O$9,E111='PC Receitas'!$O$10,E111='PC Receitas'!$O$11,E111='PC Receitas'!$O$12,E111='PC Receitas'!$O$13,E111='PC Receitas'!$O$14)),-J111,0))</f>
        <v>-97728.980000000069</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9"/>
      <c r="G112" s="23"/>
      <c r="H112" s="23"/>
      <c r="I112" s="23"/>
      <c r="J112" s="127"/>
      <c r="K112" s="140"/>
      <c r="L112" s="128"/>
      <c r="M112" s="43"/>
      <c r="N112" s="41">
        <f>N111+IF(AND(L112="Pago",OR(E112='PC Receitas'!$O$4,E112='PC Receitas'!$O$5,E112='PC Receitas'!$O$6)),J112,IF(AND(L112="Pago",OR(E112='PC Receitas'!$O$7,E112='PC Receitas'!$O$8,E112='PC Receitas'!$O$9,E112='PC Receitas'!$O$10,E112='PC Receitas'!$O$11,E112='PC Receitas'!$O$12,E112='PC Receitas'!$O$13,E112='PC Receitas'!$O$14)),-J112,0))</f>
        <v>-97728.980000000069</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9"/>
      <c r="G113" s="23"/>
      <c r="H113" s="23"/>
      <c r="I113" s="23"/>
      <c r="J113" s="127"/>
      <c r="K113" s="140"/>
      <c r="L113" s="128"/>
      <c r="M113" s="43"/>
      <c r="N113" s="41">
        <f>N112+IF(AND(L113="Pago",OR(E113='PC Receitas'!$O$4,E113='PC Receitas'!$O$5,E113='PC Receitas'!$O$6)),J113,IF(AND(L113="Pago",OR(E113='PC Receitas'!$O$7,E113='PC Receitas'!$O$8,E113='PC Receitas'!$O$9,E113='PC Receitas'!$O$10,E113='PC Receitas'!$O$11,E113='PC Receitas'!$O$12,E113='PC Receitas'!$O$13,E113='PC Receitas'!$O$14)),-J113,0))</f>
        <v>-97728.980000000069</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9"/>
      <c r="G114" s="23"/>
      <c r="H114" s="23"/>
      <c r="I114" s="23"/>
      <c r="J114" s="127"/>
      <c r="K114" s="140"/>
      <c r="L114" s="128"/>
      <c r="M114" s="43"/>
      <c r="N114" s="41">
        <f>N113+IF(AND(L114="Pago",OR(E114='PC Receitas'!$O$4,E114='PC Receitas'!$O$5,E114='PC Receitas'!$O$6)),J114,IF(AND(L114="Pago",OR(E114='PC Receitas'!$O$7,E114='PC Receitas'!$O$8,E114='PC Receitas'!$O$9,E114='PC Receitas'!$O$10,E114='PC Receitas'!$O$11,E114='PC Receitas'!$O$12,E114='PC Receitas'!$O$13,E114='PC Receitas'!$O$14)),-J114,0))</f>
        <v>-97728.980000000069</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9"/>
      <c r="G115" s="23"/>
      <c r="H115" s="23"/>
      <c r="I115" s="23"/>
      <c r="J115" s="127"/>
      <c r="K115" s="140"/>
      <c r="L115" s="128"/>
      <c r="M115" s="43"/>
      <c r="N115" s="41">
        <f>N114+IF(AND(L115="Pago",OR(E115='PC Receitas'!$O$4,E115='PC Receitas'!$O$5,E115='PC Receitas'!$O$6)),J115,IF(AND(L115="Pago",OR(E115='PC Receitas'!$O$7,E115='PC Receitas'!$O$8,E115='PC Receitas'!$O$9,E115='PC Receitas'!$O$10,E115='PC Receitas'!$O$11,E115='PC Receitas'!$O$12,E115='PC Receitas'!$O$13,E115='PC Receitas'!$O$14)),-J115,0))</f>
        <v>-97728.980000000069</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9"/>
      <c r="G116" s="23"/>
      <c r="H116" s="23"/>
      <c r="I116" s="23"/>
      <c r="J116" s="127"/>
      <c r="K116" s="140"/>
      <c r="L116" s="128"/>
      <c r="M116" s="43"/>
      <c r="N116" s="41">
        <f>N115+IF(AND(L116="Pago",OR(E116='PC Receitas'!$O$4,E116='PC Receitas'!$O$5,E116='PC Receitas'!$O$6)),J116,IF(AND(L116="Pago",OR(E116='PC Receitas'!$O$7,E116='PC Receitas'!$O$8,E116='PC Receitas'!$O$9,E116='PC Receitas'!$O$10,E116='PC Receitas'!$O$11,E116='PC Receitas'!$O$12,E116='PC Receitas'!$O$13,E116='PC Receitas'!$O$14)),-J116,0))</f>
        <v>-97728.980000000069</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9"/>
      <c r="G117" s="43"/>
      <c r="H117" s="43"/>
      <c r="I117" s="43"/>
      <c r="J117" s="127"/>
      <c r="K117" s="140"/>
      <c r="L117" s="128"/>
      <c r="M117" s="43"/>
      <c r="N117" s="41">
        <f>N116+IF(AND(L117="Pago",OR(E117='PC Receitas'!$O$4,E117='PC Receitas'!$O$5,E117='PC Receitas'!$O$6)),J117,IF(AND(L117="Pago",OR(E117='PC Receitas'!$O$7,E117='PC Receitas'!$O$8,E117='PC Receitas'!$O$9,E117='PC Receitas'!$O$10,E117='PC Receitas'!$O$11,E117='PC Receitas'!$O$12,E117='PC Receitas'!$O$13,E117='PC Receitas'!$O$14)),-J117,0))</f>
        <v>-97728.980000000069</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9"/>
      <c r="G118" s="23"/>
      <c r="H118" s="23"/>
      <c r="I118" s="23"/>
      <c r="J118" s="127"/>
      <c r="K118" s="140"/>
      <c r="L118" s="128"/>
      <c r="M118" s="43"/>
      <c r="N118" s="41">
        <f>N117+IF(AND(L118="Pago",OR(E118='PC Receitas'!$O$4,E118='PC Receitas'!$O$5,E118='PC Receitas'!$O$6)),J118,IF(AND(L118="Pago",OR(E118='PC Receitas'!$O$7,E118='PC Receitas'!$O$8,E118='PC Receitas'!$O$9,E118='PC Receitas'!$O$10,E118='PC Receitas'!$O$11,E118='PC Receitas'!$O$12,E118='PC Receitas'!$O$13,E118='PC Receitas'!$O$14)),-J118,0))</f>
        <v>-97728.980000000069</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9"/>
      <c r="G119" s="43"/>
      <c r="H119" s="43"/>
      <c r="I119" s="43"/>
      <c r="J119" s="127"/>
      <c r="K119" s="140"/>
      <c r="L119" s="128"/>
      <c r="M119" s="43"/>
      <c r="N119" s="41">
        <f>N118+IF(AND(L119="Pago",OR(E119='PC Receitas'!$O$4,E119='PC Receitas'!$O$5,E119='PC Receitas'!$O$6)),J119,IF(AND(L119="Pago",OR(E119='PC Receitas'!$O$7,E119='PC Receitas'!$O$8,E119='PC Receitas'!$O$9,E119='PC Receitas'!$O$10,E119='PC Receitas'!$O$11,E119='PC Receitas'!$O$12,E119='PC Receitas'!$O$13,E119='PC Receitas'!$O$14)),-J119,0))</f>
        <v>-97728.980000000069</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9"/>
      <c r="G120" s="23"/>
      <c r="H120" s="23"/>
      <c r="I120" s="23"/>
      <c r="J120" s="127"/>
      <c r="K120" s="140"/>
      <c r="L120" s="128"/>
      <c r="M120" s="43"/>
      <c r="N120" s="41">
        <f>N119+IF(AND(L120="Pago",OR(E120='PC Receitas'!$O$4,E120='PC Receitas'!$O$5,E120='PC Receitas'!$O$6)),J120,IF(AND(L120="Pago",OR(E120='PC Receitas'!$O$7,E120='PC Receitas'!$O$8,E120='PC Receitas'!$O$9,E120='PC Receitas'!$O$10,E120='PC Receitas'!$O$11,E120='PC Receitas'!$O$12,E120='PC Receitas'!$O$13,E120='PC Receitas'!$O$14)),-J120,0))</f>
        <v>-97728.980000000069</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9"/>
      <c r="G121" s="23"/>
      <c r="H121" s="23"/>
      <c r="I121" s="23"/>
      <c r="J121" s="127"/>
      <c r="K121" s="140"/>
      <c r="L121" s="128"/>
      <c r="M121" s="43"/>
      <c r="N121" s="41">
        <f>N120+IF(AND(L121="Pago",OR(E121='PC Receitas'!$O$4,E121='PC Receitas'!$O$5,E121='PC Receitas'!$O$6)),J121,IF(AND(L121="Pago",OR(E121='PC Receitas'!$O$7,E121='PC Receitas'!$O$8,E121='PC Receitas'!$O$9,E121='PC Receitas'!$O$10,E121='PC Receitas'!$O$11,E121='PC Receitas'!$O$12,E121='PC Receitas'!$O$13,E121='PC Receitas'!$O$14)),-J121,0))</f>
        <v>-97728.980000000069</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Receitas'!$O$6)),J122,IF(AND(L122="Pago",OR(E122='PC Receitas'!$O$7,E122='PC Receitas'!$O$8,E122='PC Receitas'!$O$9,E122='PC Receitas'!$O$10,E122='PC Receitas'!$O$11,E122='PC Receitas'!$O$12,E122='PC Receitas'!$O$13,E122='PC Receitas'!$O$14)),-J122,0))</f>
        <v>-97728.980000000069</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Receitas'!$O$6)),J123,IF(AND(L123="Pago",OR(E123='PC Receitas'!$O$7,E123='PC Receitas'!$O$8,E123='PC Receitas'!$O$9,E123='PC Receitas'!$O$10,E123='PC Receitas'!$O$11,E123='PC Receitas'!$O$12,E123='PC Receitas'!$O$13,E123='PC Receitas'!$O$14)),-J123,0))</f>
        <v>-97728.980000000069</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Receitas'!$O$6)),J124,IF(AND(L124="Pago",OR(E124='PC Receitas'!$O$7,E124='PC Receitas'!$O$8,E124='PC Receitas'!$O$9,E124='PC Receitas'!$O$10,E124='PC Receitas'!$O$11,E124='PC Receitas'!$O$12,E124='PC Receitas'!$O$13,E124='PC Receitas'!$O$14)),-J124,0))</f>
        <v>-97728.980000000069</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Receitas'!$O$6)),J125,IF(AND(L125="Pago",OR(E125='PC Receitas'!$O$7,E125='PC Receitas'!$O$8,E125='PC Receitas'!$O$9,E125='PC Receitas'!$O$10,E125='PC Receitas'!$O$11,E125='PC Receitas'!$O$12,E125='PC Receitas'!$O$13,E125='PC Receitas'!$O$14)),-J125,0))</f>
        <v>-97728.980000000069</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Receitas'!$O$6)),J126,IF(AND(L126="Pago",OR(E126='PC Receitas'!$O$7,E126='PC Receitas'!$O$8,E126='PC Receitas'!$O$9,E126='PC Receitas'!$O$10,E126='PC Receitas'!$O$11,E126='PC Receitas'!$O$12,E126='PC Receitas'!$O$13,E126='PC Receitas'!$O$14)),-J126,0))</f>
        <v>-97728.980000000069</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Receitas'!$O$6)),J127,IF(AND(L127="Pago",OR(E127='PC Receitas'!$O$7,E127='PC Receitas'!$O$8,E127='PC Receitas'!$O$9,E127='PC Receitas'!$O$10,E127='PC Receitas'!$O$11,E127='PC Receitas'!$O$12,E127='PC Receitas'!$O$13,E127='PC Receitas'!$O$14)),-J127,0))</f>
        <v>-97728.980000000069</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Receitas'!$O$6)),J128,IF(AND(L128="Pago",OR(E128='PC Receitas'!$O$7,E128='PC Receitas'!$O$8,E128='PC Receitas'!$O$9,E128='PC Receitas'!$O$10,E128='PC Receitas'!$O$11,E128='PC Receitas'!$O$12,E128='PC Receitas'!$O$13,E128='PC Receitas'!$O$14)),-J128,0))</f>
        <v>-97728.980000000069</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Receitas'!$O$6)),J129,IF(AND(L129="Pago",OR(E129='PC Receitas'!$O$7,E129='PC Receitas'!$O$8,E129='PC Receitas'!$O$9,E129='PC Receitas'!$O$10,E129='PC Receitas'!$O$11,E129='PC Receitas'!$O$12,E129='PC Receitas'!$O$13,E129='PC Receitas'!$O$14)),-J129,0))</f>
        <v>-97728.980000000069</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Receitas'!$O$6)),J130,IF(AND(L130="Pago",OR(E130='PC Receitas'!$O$7,E130='PC Receitas'!$O$8,E130='PC Receitas'!$O$9,E130='PC Receitas'!$O$10,E130='PC Receitas'!$O$11,E130='PC Receitas'!$O$12,E130='PC Receitas'!$O$13,E130='PC Receitas'!$O$14)),-J130,0))</f>
        <v>-97728.980000000069</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Receitas'!$O$6)),J131,IF(AND(L131="Pago",OR(E131='PC Receitas'!$O$7,E131='PC Receitas'!$O$8,E131='PC Receitas'!$O$9,E131='PC Receitas'!$O$10,E131='PC Receitas'!$O$11,E131='PC Receitas'!$O$12,E131='PC Receitas'!$O$13,E131='PC Receitas'!$O$14)),-J131,0))</f>
        <v>-97728.980000000069</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Receitas'!$O$6)),J132,IF(AND(L132="Pago",OR(E132='PC Receitas'!$O$7,E132='PC Receitas'!$O$8,E132='PC Receitas'!$O$9,E132='PC Receitas'!$O$10,E132='PC Receitas'!$O$11,E132='PC Receitas'!$O$12,E132='PC Receitas'!$O$13,E132='PC Receitas'!$O$14)),-J132,0))</f>
        <v>-97728.980000000069</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Receitas'!$O$6)),J133,IF(AND(L133="Pago",OR(E133='PC Receitas'!$O$7,E133='PC Receitas'!$O$8,E133='PC Receitas'!$O$9,E133='PC Receitas'!$O$10,E133='PC Receitas'!$O$11,E133='PC Receitas'!$O$12,E133='PC Receitas'!$O$13,E133='PC Receitas'!$O$14)),-J133,0))</f>
        <v>-97728.980000000069</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Receitas'!$O$6)),J134,IF(AND(L134="Pago",OR(E134='PC Receitas'!$O$7,E134='PC Receitas'!$O$8,E134='PC Receitas'!$O$9,E134='PC Receitas'!$O$10,E134='PC Receitas'!$O$11,E134='PC Receitas'!$O$12,E134='PC Receitas'!$O$13,E134='PC Receitas'!$O$14)),-J134,0))</f>
        <v>-97728.980000000069</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Receitas'!$O$6)),J135,IF(AND(L135="Pago",OR(E135='PC Receitas'!$O$7,E135='PC Receitas'!$O$8,E135='PC Receitas'!$O$9,E135='PC Receitas'!$O$10,E135='PC Receitas'!$O$11,E135='PC Receitas'!$O$12,E135='PC Receitas'!$O$13,E135='PC Receitas'!$O$14)),-J135,0))</f>
        <v>-97728.980000000069</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Receitas'!$O$6)),J136,IF(AND(L136="Pago",OR(E136='PC Receitas'!$O$7,E136='PC Receitas'!$O$8,E136='PC Receitas'!$O$9,E136='PC Receitas'!$O$10,E136='PC Receitas'!$O$11,E136='PC Receitas'!$O$12,E136='PC Receitas'!$O$13,E136='PC Receitas'!$O$14)),-J136,0))</f>
        <v>-97728.980000000069</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Receitas'!$O$6)),J137,IF(AND(L137="Pago",OR(E137='PC Receitas'!$O$7,E137='PC Receitas'!$O$8,E137='PC Receitas'!$O$9,E137='PC Receitas'!$O$10,E137='PC Receitas'!$O$11,E137='PC Receitas'!$O$12,E137='PC Receitas'!$O$13,E137='PC Receitas'!$O$14)),-J137,0))</f>
        <v>-97728.980000000069</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Receitas'!$O$6)),J138,IF(AND(L138="Pago",OR(E138='PC Receitas'!$O$7,E138='PC Receitas'!$O$8,E138='PC Receitas'!$O$9,E138='PC Receitas'!$O$10,E138='PC Receitas'!$O$11,E138='PC Receitas'!$O$12,E138='PC Receitas'!$O$13,E138='PC Receitas'!$O$14)),-J138,0))</f>
        <v>-97728.980000000069</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Receitas'!$O$6)),J139,IF(AND(L139="Pago",OR(E139='PC Receitas'!$O$7,E139='PC Receitas'!$O$8,E139='PC Receitas'!$O$9,E139='PC Receitas'!$O$10,E139='PC Receitas'!$O$11,E139='PC Receitas'!$O$12,E139='PC Receitas'!$O$13,E139='PC Receitas'!$O$14)),-J139,0))</f>
        <v>-97728.980000000069</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Receitas'!$O$6)),J140,IF(AND(L140="Pago",OR(E140='PC Receitas'!$O$7,E140='PC Receitas'!$O$8,E140='PC Receitas'!$O$9,E140='PC Receitas'!$O$10,E140='PC Receitas'!$O$11,E140='PC Receitas'!$O$12,E140='PC Receitas'!$O$13,E140='PC Receitas'!$O$14)),-J140,0))</f>
        <v>-97728.980000000069</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Receitas'!$O$6)),J141,IF(AND(L141="Pago",OR(E141='PC Receitas'!$O$7,E141='PC Receitas'!$O$8,E141='PC Receitas'!$O$9,E141='PC Receitas'!$O$10,E141='PC Receitas'!$O$11,E141='PC Receitas'!$O$12,E141='PC Receitas'!$O$13,E141='PC Receitas'!$O$14)),-J141,0))</f>
        <v>-97728.980000000069</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Receitas'!$O$6)),J142,IF(AND(L142="Pago",OR(E142='PC Receitas'!$O$7,E142='PC Receitas'!$O$8,E142='PC Receitas'!$O$9,E142='PC Receitas'!$O$10,E142='PC Receitas'!$O$11,E142='PC Receitas'!$O$12,E142='PC Receitas'!$O$13,E142='PC Receitas'!$O$14)),-J142,0))</f>
        <v>-97728.980000000069</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Receitas'!$O$6)),J143,IF(AND(L143="Pago",OR(E143='PC Receitas'!$O$7,E143='PC Receitas'!$O$8,E143='PC Receitas'!$O$9,E143='PC Receitas'!$O$10,E143='PC Receitas'!$O$11,E143='PC Receitas'!$O$12,E143='PC Receitas'!$O$13,E143='PC Receitas'!$O$14)),-J143,0))</f>
        <v>-97728.980000000069</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Receitas'!$O$6)),J144,IF(AND(L144="Pago",OR(E144='PC Receitas'!$O$7,E144='PC Receitas'!$O$8,E144='PC Receitas'!$O$9,E144='PC Receitas'!$O$10,E144='PC Receitas'!$O$11,E144='PC Receitas'!$O$12,E144='PC Receitas'!$O$13,E144='PC Receitas'!$O$14)),-J144,0))</f>
        <v>-97728.980000000069</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Receitas'!$O$6)),J145,IF(AND(L145="Pago",OR(E145='PC Receitas'!$O$7,E145='PC Receitas'!$O$8,E145='PC Receitas'!$O$9,E145='PC Receitas'!$O$10,E145='PC Receitas'!$O$11,E145='PC Receitas'!$O$12,E145='PC Receitas'!$O$13,E145='PC Receitas'!$O$14)),-J145,0))</f>
        <v>-97728.980000000069</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Receitas'!$O$6)),J146,IF(AND(L146="Pago",OR(E146='PC Receitas'!$O$7,E146='PC Receitas'!$O$8,E146='PC Receitas'!$O$9,E146='PC Receitas'!$O$10,E146='PC Receitas'!$O$11,E146='PC Receitas'!$O$12,E146='PC Receitas'!$O$13,E146='PC Receitas'!$O$14)),-J146,0))</f>
        <v>-97728.980000000069</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Receitas'!$O$6)),J147,IF(AND(L147="Pago",OR(E147='PC Receitas'!$O$7,E147='PC Receitas'!$O$8,E147='PC Receitas'!$O$9,E147='PC Receitas'!$O$10,E147='PC Receitas'!$O$11,E147='PC Receitas'!$O$12,E147='PC Receitas'!$O$13,E147='PC Receitas'!$O$14)),-J147,0))</f>
        <v>-97728.980000000069</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Receitas'!$O$6)),J148,IF(AND(L148="Pago",OR(E148='PC Receitas'!$O$7,E148='PC Receitas'!$O$8,E148='PC Receitas'!$O$9,E148='PC Receitas'!$O$10,E148='PC Receitas'!$O$11,E148='PC Receitas'!$O$12,E148='PC Receitas'!$O$13,E148='PC Receitas'!$O$14)),-J148,0))</f>
        <v>-97728.980000000069</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Receitas'!$O$6)),J149,IF(AND(L149="Pago",OR(E149='PC Receitas'!$O$7,E149='PC Receitas'!$O$8,E149='PC Receitas'!$O$9,E149='PC Receitas'!$O$10,E149='PC Receitas'!$O$11,E149='PC Receitas'!$O$12,E149='PC Receitas'!$O$13,E149='PC Receitas'!$O$14)),-J149,0))</f>
        <v>-97728.980000000069</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Receitas'!$O$6)),J150,IF(AND(L150="Pago",OR(E150='PC Receitas'!$O$7,E150='PC Receitas'!$O$8,E150='PC Receitas'!$O$9,E150='PC Receitas'!$O$10,E150='PC Receitas'!$O$11,E150='PC Receitas'!$O$12,E150='PC Receitas'!$O$13,E150='PC Receitas'!$O$14)),-J150,0))</f>
        <v>-97728.980000000069</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Receitas'!$O$6)),J151,IF(AND(L151="Pago",OR(E151='PC Receitas'!$O$7,E151='PC Receitas'!$O$8,E151='PC Receitas'!$O$9,E151='PC Receitas'!$O$10,E151='PC Receitas'!$O$11,E151='PC Receitas'!$O$12,E151='PC Receitas'!$O$13,E151='PC Receitas'!$O$14)),-J151,0))</f>
        <v>-97728.980000000069</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Receitas'!$O$6)),J152,IF(AND(L152="Pago",OR(E152='PC Receitas'!$O$7,E152='PC Receitas'!$O$8,E152='PC Receitas'!$O$9,E152='PC Receitas'!$O$10,E152='PC Receitas'!$O$11,E152='PC Receitas'!$O$12,E152='PC Receitas'!$O$13,E152='PC Receitas'!$O$14)),-J152,0))</f>
        <v>-97728.980000000069</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Receitas'!$O$6)),J153,IF(AND(L153="Pago",OR(E153='PC Receitas'!$O$7,E153='PC Receitas'!$O$8,E153='PC Receitas'!$O$9,E153='PC Receitas'!$O$10,E153='PC Receitas'!$O$11,E153='PC Receitas'!$O$12,E153='PC Receitas'!$O$13,E153='PC Receitas'!$O$14)),-J153,0))</f>
        <v>-97728.980000000069</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Receitas'!$O$6)),J154,IF(AND(L154="Pago",OR(E154='PC Receitas'!$O$7,E154='PC Receitas'!$O$8,E154='PC Receitas'!$O$9,E154='PC Receitas'!$O$10,E154='PC Receitas'!$O$11,E154='PC Receitas'!$O$12,E154='PC Receitas'!$O$13,E154='PC Receitas'!$O$14)),-J154,0))</f>
        <v>-97728.980000000069</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Receitas'!$O$6)),J155,IF(AND(L155="Pago",OR(E155='PC Receitas'!$O$7,E155='PC Receitas'!$O$8,E155='PC Receitas'!$O$9,E155='PC Receitas'!$O$10,E155='PC Receitas'!$O$11,E155='PC Receitas'!$O$12,E155='PC Receitas'!$O$13,E155='PC Receitas'!$O$14)),-J155,0))</f>
        <v>-97728.980000000069</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Receitas'!$O$6)),J156,IF(AND(L156="Pago",OR(E156='PC Receitas'!$O$7,E156='PC Receitas'!$O$8,E156='PC Receitas'!$O$9,E156='PC Receitas'!$O$10,E156='PC Receitas'!$O$11,E156='PC Receitas'!$O$12,E156='PC Receitas'!$O$13,E156='PC Receitas'!$O$14)),-J156,0))</f>
        <v>-97728.980000000069</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Receitas'!$O$6)),J157,IF(AND(L157="Pago",OR(E157='PC Receitas'!$O$7,E157='PC Receitas'!$O$8,E157='PC Receitas'!$O$9,E157='PC Receitas'!$O$10,E157='PC Receitas'!$O$11,E157='PC Receitas'!$O$12,E157='PC Receitas'!$O$13,E157='PC Receitas'!$O$14)),-J157,0))</f>
        <v>-97728.980000000069</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Receitas'!$O$6)),J158,IF(AND(L158="Pago",OR(E158='PC Receitas'!$O$7,E158='PC Receitas'!$O$8,E158='PC Receitas'!$O$9,E158='PC Receitas'!$O$10,E158='PC Receitas'!$O$11,E158='PC Receitas'!$O$12,E158='PC Receitas'!$O$13,E158='PC Receitas'!$O$14)),-J158,0))</f>
        <v>-97728.980000000069</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Receitas'!$O$6)),J159,IF(AND(L159="Pago",OR(E159='PC Receitas'!$O$7,E159='PC Receitas'!$O$8,E159='PC Receitas'!$O$9,E159='PC Receitas'!$O$10,E159='PC Receitas'!$O$11,E159='PC Receitas'!$O$12,E159='PC Receitas'!$O$13,E159='PC Receitas'!$O$14)),-J159,0))</f>
        <v>-97728.980000000069</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Receitas'!$O$6)),J160,IF(AND(L160="Pago",OR(E160='PC Receitas'!$O$7,E160='PC Receitas'!$O$8,E160='PC Receitas'!$O$9,E160='PC Receitas'!$O$10,E160='PC Receitas'!$O$11,E160='PC Receitas'!$O$12,E160='PC Receitas'!$O$13,E160='PC Receitas'!$O$14)),-J160,0))</f>
        <v>-97728.980000000069</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Receitas'!$O$6)),J161,IF(AND(L161="Pago",OR(E161='PC Receitas'!$O$7,E161='PC Receitas'!$O$8,E161='PC Receitas'!$O$9,E161='PC Receitas'!$O$10,E161='PC Receitas'!$O$11,E161='PC Receitas'!$O$12,E161='PC Receitas'!$O$13,E161='PC Receitas'!$O$14)),-J161,0))</f>
        <v>-97728.980000000069</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Receitas'!$O$6)),J162,IF(AND(L162="Pago",OR(E162='PC Receitas'!$O$7,E162='PC Receitas'!$O$8,E162='PC Receitas'!$O$9,E162='PC Receitas'!$O$10,E162='PC Receitas'!$O$11,E162='PC Receitas'!$O$12,E162='PC Receitas'!$O$13,E162='PC Receitas'!$O$14)),-J162,0))</f>
        <v>-97728.980000000069</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Receitas'!$O$6)),J163,IF(AND(L163="Pago",OR(E163='PC Receitas'!$O$7,E163='PC Receitas'!$O$8,E163='PC Receitas'!$O$9,E163='PC Receitas'!$O$10,E163='PC Receitas'!$O$11,E163='PC Receitas'!$O$12,E163='PC Receitas'!$O$13,E163='PC Receitas'!$O$14)),-J163,0))</f>
        <v>-97728.980000000069</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Receitas'!$O$6)),J164,IF(AND(L164="Pago",OR(E164='PC Receitas'!$O$7,E164='PC Receitas'!$O$8,E164='PC Receitas'!$O$9,E164='PC Receitas'!$O$10,E164='PC Receitas'!$O$11,E164='PC Receitas'!$O$12,E164='PC Receitas'!$O$13,E164='PC Receitas'!$O$14)),-J164,0))</f>
        <v>-97728.980000000069</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Receitas'!$O$6)),J165,IF(AND(L165="Pago",OR(E165='PC Receitas'!$O$7,E165='PC Receitas'!$O$8,E165='PC Receitas'!$O$9,E165='PC Receitas'!$O$10,E165='PC Receitas'!$O$11,E165='PC Receitas'!$O$12,E165='PC Receitas'!$O$13,E165='PC Receitas'!$O$14)),-J165,0))</f>
        <v>-97728.980000000069</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Receitas'!$O$6)),J166,IF(AND(L166="Pago",OR(E166='PC Receitas'!$O$7,E166='PC Receitas'!$O$8,E166='PC Receitas'!$O$9,E166='PC Receitas'!$O$10,E166='PC Receitas'!$O$11,E166='PC Receitas'!$O$12,E166='PC Receitas'!$O$13,E166='PC Receitas'!$O$14)),-J166,0))</f>
        <v>-97728.980000000069</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Receitas'!$O$6)),J167,IF(AND(L167="Pago",OR(E167='PC Receitas'!$O$7,E167='PC Receitas'!$O$8,E167='PC Receitas'!$O$9,E167='PC Receitas'!$O$10,E167='PC Receitas'!$O$11,E167='PC Receitas'!$O$12,E167='PC Receitas'!$O$13,E167='PC Receitas'!$O$14)),-J167,0))</f>
        <v>-97728.980000000069</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Receitas'!$O$6)),J168,IF(AND(L168="Pago",OR(E168='PC Receitas'!$O$7,E168='PC Receitas'!$O$8,E168='PC Receitas'!$O$9,E168='PC Receitas'!$O$10,E168='PC Receitas'!$O$11,E168='PC Receitas'!$O$12,E168='PC Receitas'!$O$13,E168='PC Receitas'!$O$14)),-J168,0))</f>
        <v>-97728.980000000069</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Receitas'!$O$6)),J169,IF(AND(L169="Pago",OR(E169='PC Receitas'!$O$7,E169='PC Receitas'!$O$8,E169='PC Receitas'!$O$9,E169='PC Receitas'!$O$10,E169='PC Receitas'!$O$11,E169='PC Receitas'!$O$12,E169='PC Receitas'!$O$13,E169='PC Receitas'!$O$14)),-J169,0))</f>
        <v>-97728.980000000069</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Receitas'!$O$6)),J170,IF(AND(L170="Pago",OR(E170='PC Receitas'!$O$7,E170='PC Receitas'!$O$8,E170='PC Receitas'!$O$9,E170='PC Receitas'!$O$10,E170='PC Receitas'!$O$11,E170='PC Receitas'!$O$12,E170='PC Receitas'!$O$13,E170='PC Receitas'!$O$14)),-J170,0))</f>
        <v>-97728.980000000069</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Receitas'!$O$6)),J171,IF(AND(L171="Pago",OR(E171='PC Receitas'!$O$7,E171='PC Receitas'!$O$8,E171='PC Receitas'!$O$9,E171='PC Receitas'!$O$10,E171='PC Receitas'!$O$11,E171='PC Receitas'!$O$12,E171='PC Receitas'!$O$13,E171='PC Receitas'!$O$14)),-J171,0))</f>
        <v>-97728.980000000069</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Receitas'!$O$6)),J172,IF(AND(L172="Pago",OR(E172='PC Receitas'!$O$7,E172='PC Receitas'!$O$8,E172='PC Receitas'!$O$9,E172='PC Receitas'!$O$10,E172='PC Receitas'!$O$11,E172='PC Receitas'!$O$12,E172='PC Receitas'!$O$13,E172='PC Receitas'!$O$14)),-J172,0))</f>
        <v>-97728.980000000069</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Receitas'!$O$6)),J173,IF(AND(L173="Pago",OR(E173='PC Receitas'!$O$7,E173='PC Receitas'!$O$8,E173='PC Receitas'!$O$9,E173='PC Receitas'!$O$10,E173='PC Receitas'!$O$11,E173='PC Receitas'!$O$12,E173='PC Receitas'!$O$13,E173='PC Receitas'!$O$14)),-J173,0))</f>
        <v>-97728.980000000069</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Receitas'!$O$6)),J174,IF(AND(L174="Pago",OR(E174='PC Receitas'!$O$7,E174='PC Receitas'!$O$8,E174='PC Receitas'!$O$9,E174='PC Receitas'!$O$10,E174='PC Receitas'!$O$11,E174='PC Receitas'!$O$12,E174='PC Receitas'!$O$13,E174='PC Receitas'!$O$14)),-J174,0))</f>
        <v>-97728.980000000069</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Receitas'!$O$6)),J175,IF(AND(L175="Pago",OR(E175='PC Receitas'!$O$7,E175='PC Receitas'!$O$8,E175='PC Receitas'!$O$9,E175='PC Receitas'!$O$10,E175='PC Receitas'!$O$11,E175='PC Receitas'!$O$12,E175='PC Receitas'!$O$13,E175='PC Receitas'!$O$14)),-J175,0))</f>
        <v>-97728.980000000069</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Receitas'!$O$6)),J176,IF(AND(L176="Pago",OR(E176='PC Receitas'!$O$7,E176='PC Receitas'!$O$8,E176='PC Receitas'!$O$9,E176='PC Receitas'!$O$10,E176='PC Receitas'!$O$11,E176='PC Receitas'!$O$12,E176='PC Receitas'!$O$13,E176='PC Receitas'!$O$14)),-J176,0))</f>
        <v>-97728.980000000069</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Receitas'!$O$6)),J177,IF(AND(L177="Pago",OR(E177='PC Receitas'!$O$7,E177='PC Receitas'!$O$8,E177='PC Receitas'!$O$9,E177='PC Receitas'!$O$10,E177='PC Receitas'!$O$11,E177='PC Receitas'!$O$12,E177='PC Receitas'!$O$13,E177='PC Receitas'!$O$14)),-J177,0))</f>
        <v>-97728.980000000069</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Receitas'!$O$6)),J178,IF(AND(L178="Pago",OR(E178='PC Receitas'!$O$7,E178='PC Receitas'!$O$8,E178='PC Receitas'!$O$9,E178='PC Receitas'!$O$10,E178='PC Receitas'!$O$11,E178='PC Receitas'!$O$12,E178='PC Receitas'!$O$13,E178='PC Receitas'!$O$14)),-J178,0))</f>
        <v>-97728.980000000069</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Receitas'!$O$6)),J179,IF(AND(L179="Pago",OR(E179='PC Receitas'!$O$7,E179='PC Receitas'!$O$8,E179='PC Receitas'!$O$9,E179='PC Receitas'!$O$10,E179='PC Receitas'!$O$11,E179='PC Receitas'!$O$12,E179='PC Receitas'!$O$13,E179='PC Receitas'!$O$14)),-J179,0))</f>
        <v>-97728.980000000069</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Receitas'!$O$6)),J180,IF(AND(L180="Pago",OR(E180='PC Receitas'!$O$7,E180='PC Receitas'!$O$8,E180='PC Receitas'!$O$9,E180='PC Receitas'!$O$10,E180='PC Receitas'!$O$11,E180='PC Receitas'!$O$12,E180='PC Receitas'!$O$13,E180='PC Receitas'!$O$14)),-J180,0))</f>
        <v>-97728.980000000069</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Receitas'!$O$6)),J181,IF(AND(L181="Pago",OR(E181='PC Receitas'!$O$7,E181='PC Receitas'!$O$8,E181='PC Receitas'!$O$9,E181='PC Receitas'!$O$10,E181='PC Receitas'!$O$11,E181='PC Receitas'!$O$12,E181='PC Receitas'!$O$13,E181='PC Receitas'!$O$14)),-J181,0))</f>
        <v>-97728.980000000069</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Receitas'!$O$6)),J182,IF(AND(L182="Pago",OR(E182='PC Receitas'!$O$7,E182='PC Receitas'!$O$8,E182='PC Receitas'!$O$9,E182='PC Receitas'!$O$10,E182='PC Receitas'!$O$11,E182='PC Receitas'!$O$12,E182='PC Receitas'!$O$13,E182='PC Receitas'!$O$14)),-J182,0))</f>
        <v>-97728.980000000069</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Receitas'!$O$6)),J183,IF(AND(L183="Pago",OR(E183='PC Receitas'!$O$7,E183='PC Receitas'!$O$8,E183='PC Receitas'!$O$9,E183='PC Receitas'!$O$10,E183='PC Receitas'!$O$11,E183='PC Receitas'!$O$12,E183='PC Receitas'!$O$13,E183='PC Receitas'!$O$14)),-J183,0))</f>
        <v>-97728.980000000069</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Receitas'!$O$6)),J184,IF(AND(L184="Pago",OR(E184='PC Receitas'!$O$7,E184='PC Receitas'!$O$8,E184='PC Receitas'!$O$9,E184='PC Receitas'!$O$10,E184='PC Receitas'!$O$11,E184='PC Receitas'!$O$12,E184='PC Receitas'!$O$13,E184='PC Receitas'!$O$14)),-J184,0))</f>
        <v>-97728.980000000069</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Receitas'!$O$6)),J185,IF(AND(L185="Pago",OR(E185='PC Receitas'!$O$7,E185='PC Receitas'!$O$8,E185='PC Receitas'!$O$9,E185='PC Receitas'!$O$10,E185='PC Receitas'!$O$11,E185='PC Receitas'!$O$12,E185='PC Receitas'!$O$13,E185='PC Receitas'!$O$14)),-J185,0))</f>
        <v>-97728.980000000069</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Receitas'!$O$6)),J186,IF(AND(L186="Pago",OR(E186='PC Receitas'!$O$7,E186='PC Receitas'!$O$8,E186='PC Receitas'!$O$9,E186='PC Receitas'!$O$10,E186='PC Receitas'!$O$11,E186='PC Receitas'!$O$12,E186='PC Receitas'!$O$13,E186='PC Receitas'!$O$14)),-J186,0))</f>
        <v>-97728.980000000069</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Receitas'!$O$6)),J187,IF(AND(L187="Pago",OR(E187='PC Receitas'!$O$7,E187='PC Receitas'!$O$8,E187='PC Receitas'!$O$9,E187='PC Receitas'!$O$10,E187='PC Receitas'!$O$11,E187='PC Receitas'!$O$12,E187='PC Receitas'!$O$13,E187='PC Receitas'!$O$14)),-J187,0))</f>
        <v>-97728.980000000069</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Receitas'!$O$6)),J188,IF(AND(L188="Pago",OR(E188='PC Receitas'!$O$7,E188='PC Receitas'!$O$8,E188='PC Receitas'!$O$9,E188='PC Receitas'!$O$10,E188='PC Receitas'!$O$11,E188='PC Receitas'!$O$12,E188='PC Receitas'!$O$13,E188='PC Receitas'!$O$14)),-J188,0))</f>
        <v>-97728.980000000069</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Receitas'!$O$6)),J189,IF(AND(L189="Pago",OR(E189='PC Receitas'!$O$7,E189='PC Receitas'!$O$8,E189='PC Receitas'!$O$9,E189='PC Receitas'!$O$10,E189='PC Receitas'!$O$11,E189='PC Receitas'!$O$12,E189='PC Receitas'!$O$13,E189='PC Receitas'!$O$14)),-J189,0))</f>
        <v>-97728.980000000069</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Receitas'!$O$6)),J190,IF(AND(L190="Pago",OR(E190='PC Receitas'!$O$7,E190='PC Receitas'!$O$8,E190='PC Receitas'!$O$9,E190='PC Receitas'!$O$10,E190='PC Receitas'!$O$11,E190='PC Receitas'!$O$12,E190='PC Receitas'!$O$13,E190='PC Receitas'!$O$14)),-J190,0))</f>
        <v>-97728.980000000069</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Receitas'!$O$6)),J191,IF(AND(L191="Pago",OR(E191='PC Receitas'!$O$7,E191='PC Receitas'!$O$8,E191='PC Receitas'!$O$9,E191='PC Receitas'!$O$10,E191='PC Receitas'!$O$11,E191='PC Receitas'!$O$12,E191='PC Receitas'!$O$13,E191='PC Receitas'!$O$14)),-J191,0))</f>
        <v>-97728.980000000069</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Receitas'!$O$6)),J192,IF(AND(L192="Pago",OR(E192='PC Receitas'!$O$7,E192='PC Receitas'!$O$8,E192='PC Receitas'!$O$9,E192='PC Receitas'!$O$10,E192='PC Receitas'!$O$11,E192='PC Receitas'!$O$12,E192='PC Receitas'!$O$13,E192='PC Receitas'!$O$14)),-J192,0))</f>
        <v>-97728.980000000069</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Receitas'!$O$6)),J193,IF(AND(L193="Pago",OR(E193='PC Receitas'!$O$7,E193='PC Receitas'!$O$8,E193='PC Receitas'!$O$9,E193='PC Receitas'!$O$10,E193='PC Receitas'!$O$11,E193='PC Receitas'!$O$12,E193='PC Receitas'!$O$13,E193='PC Receitas'!$O$14)),-J193,0))</f>
        <v>-97728.980000000069</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Receitas'!$O$6)),J194,IF(AND(L194="Pago",OR(E194='PC Receitas'!$O$7,E194='PC Receitas'!$O$8,E194='PC Receitas'!$O$9,E194='PC Receitas'!$O$10,E194='PC Receitas'!$O$11,E194='PC Receitas'!$O$12,E194='PC Receitas'!$O$13,E194='PC Receitas'!$O$14)),-J194,0))</f>
        <v>-97728.980000000069</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Receitas'!$O$6)),J195,IF(AND(L195="Pago",OR(E195='PC Receitas'!$O$7,E195='PC Receitas'!$O$8,E195='PC Receitas'!$O$9,E195='PC Receitas'!$O$10,E195='PC Receitas'!$O$11,E195='PC Receitas'!$O$12,E195='PC Receitas'!$O$13,E195='PC Receitas'!$O$14)),-J195,0))</f>
        <v>-97728.980000000069</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Receitas'!$O$6)),J196,IF(AND(L196="Pago",OR(E196='PC Receitas'!$O$7,E196='PC Receitas'!$O$8,E196='PC Receitas'!$O$9,E196='PC Receitas'!$O$10,E196='PC Receitas'!$O$11,E196='PC Receitas'!$O$12,E196='PC Receitas'!$O$13,E196='PC Receitas'!$O$14)),-J196,0))</f>
        <v>-97728.980000000069</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Receitas'!$O$6)),J197,IF(AND(L197="Pago",OR(E197='PC Receitas'!$O$7,E197='PC Receitas'!$O$8,E197='PC Receitas'!$O$9,E197='PC Receitas'!$O$10,E197='PC Receitas'!$O$11,E197='PC Receitas'!$O$12,E197='PC Receitas'!$O$13,E197='PC Receitas'!$O$14)),-J197,0))</f>
        <v>-97728.980000000069</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Receitas'!$O$6)),J198,IF(AND(L198="Pago",OR(E198='PC Receitas'!$O$7,E198='PC Receitas'!$O$8,E198='PC Receitas'!$O$9,E198='PC Receitas'!$O$10,E198='PC Receitas'!$O$11,E198='PC Receitas'!$O$12,E198='PC Receitas'!$O$13,E198='PC Receitas'!$O$14)),-J198,0))</f>
        <v>-97728.980000000069</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Receitas'!$O$6)),J199,IF(AND(L199="Pago",OR(E199='PC Receitas'!$O$7,E199='PC Receitas'!$O$8,E199='PC Receitas'!$O$9,E199='PC Receitas'!$O$10,E199='PC Receitas'!$O$11,E199='PC Receitas'!$O$12,E199='PC Receitas'!$O$13,E199='PC Receitas'!$O$14)),-J199,0))</f>
        <v>-97728.980000000069</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Receitas'!$O$6)),J200,IF(AND(L200="Pago",OR(E200='PC Receitas'!$O$7,E200='PC Receitas'!$O$8,E200='PC Receitas'!$O$9,E200='PC Receitas'!$O$10,E200='PC Receitas'!$O$11,E200='PC Receitas'!$O$12,E200='PC Receitas'!$O$13,E200='PC Receitas'!$O$14)),-J200,0))</f>
        <v>-97728.980000000069</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Receitas'!$O$6)),J201,IF(AND(L201="Pago",OR(E201='PC Receitas'!$O$7,E201='PC Receitas'!$O$8,E201='PC Receitas'!$O$9,E201='PC Receitas'!$O$10,E201='PC Receitas'!$O$11,E201='PC Receitas'!$O$12,E201='PC Receitas'!$O$13,E201='PC Receitas'!$O$14)),-J201,0))</f>
        <v>-97728.980000000069</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Receitas'!$O$6)),J202,IF(AND(L202="Pago",OR(E202='PC Receitas'!$O$7,E202='PC Receitas'!$O$8,E202='PC Receitas'!$O$9,E202='PC Receitas'!$O$10,E202='PC Receitas'!$O$11,E202='PC Receitas'!$O$12,E202='PC Receitas'!$O$13,E202='PC Receitas'!$O$14)),-J202,0))</f>
        <v>-97728.980000000069</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Receitas'!$O$6)),J203,IF(AND(L203="Pago",OR(E203='PC Receitas'!$O$7,E203='PC Receitas'!$O$8,E203='PC Receitas'!$O$9,E203='PC Receitas'!$O$10,E203='PC Receitas'!$O$11,E203='PC Receitas'!$O$12,E203='PC Receitas'!$O$13,E203='PC Receitas'!$O$14)),-J203,0))</f>
        <v>-97728.980000000069</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Receitas'!$O$6)),J204,IF(AND(L204="Pago",OR(E204='PC Receitas'!$O$7,E204='PC Receitas'!$O$8,E204='PC Receitas'!$O$9,E204='PC Receitas'!$O$10,E204='PC Receitas'!$O$11,E204='PC Receitas'!$O$12,E204='PC Receitas'!$O$13,E204='PC Receitas'!$O$14)),-J204,0))</f>
        <v>-97728.980000000069</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Receitas'!$O$6)),J205,IF(AND(L205="Pago",OR(E205='PC Receitas'!$O$7,E205='PC Receitas'!$O$8,E205='PC Receitas'!$O$9,E205='PC Receitas'!$O$10,E205='PC Receitas'!$O$11,E205='PC Receitas'!$O$12,E205='PC Receitas'!$O$13,E205='PC Receitas'!$O$14)),-J205,0))</f>
        <v>-97728.980000000069</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Receitas'!$O$6)),J206,IF(AND(L206="Pago",OR(E206='PC Receitas'!$O$7,E206='PC Receitas'!$O$8,E206='PC Receitas'!$O$9,E206='PC Receitas'!$O$10,E206='PC Receitas'!$O$11,E206='PC Receitas'!$O$12,E206='PC Receitas'!$O$13,E206='PC Receitas'!$O$14)),-J206,0))</f>
        <v>-97728.980000000069</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Receitas'!$O$6)),J207,IF(AND(L207="Pago",OR(E207='PC Receitas'!$O$7,E207='PC Receitas'!$O$8,E207='PC Receitas'!$O$9,E207='PC Receitas'!$O$10,E207='PC Receitas'!$O$11,E207='PC Receitas'!$O$12,E207='PC Receitas'!$O$13,E207='PC Receitas'!$O$14)),-J207,0))</f>
        <v>-97728.980000000069</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Receitas'!$O$6)),J208,IF(AND(L208="Pago",OR(E208='PC Receitas'!$O$7,E208='PC Receitas'!$O$8,E208='PC Receitas'!$O$9,E208='PC Receitas'!$O$10,E208='PC Receitas'!$O$11,E208='PC Receitas'!$O$12,E208='PC Receitas'!$O$13,E208='PC Receitas'!$O$14)),-J208,0))</f>
        <v>-97728.980000000069</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Receitas'!$O$6)),J209,IF(AND(L209="Pago",OR(E209='PC Receitas'!$O$7,E209='PC Receitas'!$O$8,E209='PC Receitas'!$O$9,E209='PC Receitas'!$O$10,E209='PC Receitas'!$O$11,E209='PC Receitas'!$O$12,E209='PC Receitas'!$O$13,E209='PC Receitas'!$O$14)),-J209,0))</f>
        <v>-97728.980000000069</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Receitas'!$O$6)),J210,IF(AND(L210="Pago",OR(E210='PC Receitas'!$O$7,E210='PC Receitas'!$O$8,E210='PC Receitas'!$O$9,E210='PC Receitas'!$O$10,E210='PC Receitas'!$O$11,E210='PC Receitas'!$O$12,E210='PC Receitas'!$O$13,E210='PC Receitas'!$O$14)),-J210,0))</f>
        <v>-97728.980000000069</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Receitas'!$O$6)),J211,IF(AND(L211="Pago",OR(E211='PC Receitas'!$O$7,E211='PC Receitas'!$O$8,E211='PC Receitas'!$O$9,E211='PC Receitas'!$O$10,E211='PC Receitas'!$O$11,E211='PC Receitas'!$O$12,E211='PC Receitas'!$O$13,E211='PC Receitas'!$O$14)),-J211,0))</f>
        <v>-97728.980000000069</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Receitas'!$O$6)),J212,IF(AND(L212="Pago",OR(E212='PC Receitas'!$O$7,E212='PC Receitas'!$O$8,E212='PC Receitas'!$O$9,E212='PC Receitas'!$O$10,E212='PC Receitas'!$O$11,E212='PC Receitas'!$O$12,E212='PC Receitas'!$O$13,E212='PC Receitas'!$O$14)),-J212,0))</f>
        <v>-97728.980000000069</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Receitas'!$O$6)),J213,IF(AND(L213="Pago",OR(E213='PC Receitas'!$O$7,E213='PC Receitas'!$O$8,E213='PC Receitas'!$O$9,E213='PC Receitas'!$O$10,E213='PC Receitas'!$O$11,E213='PC Receitas'!$O$12,E213='PC Receitas'!$O$13,E213='PC Receitas'!$O$14)),-J213,0))</f>
        <v>-97728.980000000069</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Receitas'!$O$6)),J214,IF(AND(L214="Pago",OR(E214='PC Receitas'!$O$7,E214='PC Receitas'!$O$8,E214='PC Receitas'!$O$9,E214='PC Receitas'!$O$10,E214='PC Receitas'!$O$11,E214='PC Receitas'!$O$12,E214='PC Receitas'!$O$13,E214='PC Receitas'!$O$14)),-J214,0))</f>
        <v>-97728.980000000069</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Receitas'!$O$6)),J215,IF(AND(L215="Pago",OR(E215='PC Receitas'!$O$7,E215='PC Receitas'!$O$8,E215='PC Receitas'!$O$9,E215='PC Receitas'!$O$10,E215='PC Receitas'!$O$11,E215='PC Receitas'!$O$12,E215='PC Receitas'!$O$13,E215='PC Receitas'!$O$14)),-J215,0))</f>
        <v>-97728.980000000069</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Receitas'!$O$6)),J216,IF(AND(L216="Pago",OR(E216='PC Receitas'!$O$7,E216='PC Receitas'!$O$8,E216='PC Receitas'!$O$9,E216='PC Receitas'!$O$10,E216='PC Receitas'!$O$11,E216='PC Receitas'!$O$12,E216='PC Receitas'!$O$13,E216='PC Receitas'!$O$14)),-J216,0))</f>
        <v>-97728.980000000069</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Receitas'!$O$6)),J217,IF(AND(L217="Pago",OR(E217='PC Receitas'!$O$7,E217='PC Receitas'!$O$8,E217='PC Receitas'!$O$9,E217='PC Receitas'!$O$10,E217='PC Receitas'!$O$11,E217='PC Receitas'!$O$12,E217='PC Receitas'!$O$13,E217='PC Receitas'!$O$14)),-J217,0))</f>
        <v>-97728.980000000069</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Receitas'!$O$6)),J218,IF(AND(L218="Pago",OR(E218='PC Receitas'!$O$7,E218='PC Receitas'!$O$8,E218='PC Receitas'!$O$9,E218='PC Receitas'!$O$10,E218='PC Receitas'!$O$11,E218='PC Receitas'!$O$12,E218='PC Receitas'!$O$13,E218='PC Receitas'!$O$14)),-J218,0))</f>
        <v>-97728.980000000069</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Receitas'!$O$6)),J219,IF(AND(L219="Pago",OR(E219='PC Receitas'!$O$7,E219='PC Receitas'!$O$8,E219='PC Receitas'!$O$9,E219='PC Receitas'!$O$10,E219='PC Receitas'!$O$11,E219='PC Receitas'!$O$12,E219='PC Receitas'!$O$13,E219='PC Receitas'!$O$14)),-J219,0))</f>
        <v>-97728.980000000069</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Receitas'!$O$6)),J220,IF(AND(L220="Pago",OR(E220='PC Receitas'!$O$7,E220='PC Receitas'!$O$8,E220='PC Receitas'!$O$9,E220='PC Receitas'!$O$10,E220='PC Receitas'!$O$11,E220='PC Receitas'!$O$12,E220='PC Receitas'!$O$13,E220='PC Receitas'!$O$14)),-J220,0))</f>
        <v>-97728.980000000069</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Receitas'!$O$6)),J221,IF(AND(L221="Pago",OR(E221='PC Receitas'!$O$7,E221='PC Receitas'!$O$8,E221='PC Receitas'!$O$9,E221='PC Receitas'!$O$10,E221='PC Receitas'!$O$11,E221='PC Receitas'!$O$12,E221='PC Receitas'!$O$13,E221='PC Receitas'!$O$14)),-J221,0))</f>
        <v>-97728.980000000069</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Receitas'!$O$6)),J222,IF(AND(L222="Pago",OR(E222='PC Receitas'!$O$7,E222='PC Receitas'!$O$8,E222='PC Receitas'!$O$9,E222='PC Receitas'!$O$10,E222='PC Receitas'!$O$11,E222='PC Receitas'!$O$12,E222='PC Receitas'!$O$13,E222='PC Receitas'!$O$14)),-J222,0))</f>
        <v>-97728.980000000069</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Receitas'!$O$6)),J223,IF(AND(L223="Pago",OR(E223='PC Receitas'!$O$7,E223='PC Receitas'!$O$8,E223='PC Receitas'!$O$9,E223='PC Receitas'!$O$10,E223='PC Receitas'!$O$11,E223='PC Receitas'!$O$12,E223='PC Receitas'!$O$13,E223='PC Receitas'!$O$14)),-J223,0))</f>
        <v>-97728.980000000069</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Receitas'!$O$6)),J224,IF(AND(L224="Pago",OR(E224='PC Receitas'!$O$7,E224='PC Receitas'!$O$8,E224='PC Receitas'!$O$9,E224='PC Receitas'!$O$10,E224='PC Receitas'!$O$11,E224='PC Receitas'!$O$12,E224='PC Receitas'!$O$13,E224='PC Receitas'!$O$14)),-J224,0))</f>
        <v>-97728.980000000069</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Receitas'!$O$6)),J225,IF(AND(L225="Pago",OR(E225='PC Receitas'!$O$7,E225='PC Receitas'!$O$8,E225='PC Receitas'!$O$9,E225='PC Receitas'!$O$10,E225='PC Receitas'!$O$11,E225='PC Receitas'!$O$12,E225='PC Receitas'!$O$13,E225='PC Receitas'!$O$14)),-J225,0))</f>
        <v>-97728.980000000069</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Receitas'!$O$6)),J226,IF(AND(L226="Pago",OR(E226='PC Receitas'!$O$7,E226='PC Receitas'!$O$8,E226='PC Receitas'!$O$9,E226='PC Receitas'!$O$10,E226='PC Receitas'!$O$11,E226='PC Receitas'!$O$12,E226='PC Receitas'!$O$13,E226='PC Receitas'!$O$14)),-J226,0))</f>
        <v>-97728.980000000069</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Receitas'!$O$6)),J227,IF(AND(L227="Pago",OR(E227='PC Receitas'!$O$7,E227='PC Receitas'!$O$8,E227='PC Receitas'!$O$9,E227='PC Receitas'!$O$10,E227='PC Receitas'!$O$11,E227='PC Receitas'!$O$12,E227='PC Receitas'!$O$13,E227='PC Receitas'!$O$14)),-J227,0))</f>
        <v>-97728.980000000069</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Receitas'!$O$6)),J228,IF(AND(L228="Pago",OR(E228='PC Receitas'!$O$7,E228='PC Receitas'!$O$8,E228='PC Receitas'!$O$9,E228='PC Receitas'!$O$10,E228='PC Receitas'!$O$11,E228='PC Receitas'!$O$12,E228='PC Receitas'!$O$13,E228='PC Receitas'!$O$14)),-J228,0))</f>
        <v>-97728.980000000069</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Receitas'!$O$6)),J229,IF(AND(L229="Pago",OR(E229='PC Receitas'!$O$7,E229='PC Receitas'!$O$8,E229='PC Receitas'!$O$9,E229='PC Receitas'!$O$10,E229='PC Receitas'!$O$11,E229='PC Receitas'!$O$12,E229='PC Receitas'!$O$13,E229='PC Receitas'!$O$14)),-J229,0))</f>
        <v>-97728.980000000069</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Receitas'!$O$6)),J230,IF(AND(L230="Pago",OR(E230='PC Receitas'!$O$7,E230='PC Receitas'!$O$8,E230='PC Receitas'!$O$9,E230='PC Receitas'!$O$10,E230='PC Receitas'!$O$11,E230='PC Receitas'!$O$12,E230='PC Receitas'!$O$13,E230='PC Receitas'!$O$14)),-J230,0))</f>
        <v>-97728.980000000069</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Receitas'!$O$6)),J231,IF(AND(L231="Pago",OR(E231='PC Receitas'!$O$7,E231='PC Receitas'!$O$8,E231='PC Receitas'!$O$9,E231='PC Receitas'!$O$10,E231='PC Receitas'!$O$11,E231='PC Receitas'!$O$12,E231='PC Receitas'!$O$13,E231='PC Receitas'!$O$14)),-J231,0))</f>
        <v>-97728.980000000069</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Receitas'!$O$6)),J232,IF(AND(L232="Pago",OR(E232='PC Receitas'!$O$7,E232='PC Receitas'!$O$8,E232='PC Receitas'!$O$9,E232='PC Receitas'!$O$10,E232='PC Receitas'!$O$11,E232='PC Receitas'!$O$12,E232='PC Receitas'!$O$13,E232='PC Receitas'!$O$14)),-J232,0))</f>
        <v>-97728.980000000069</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Receitas'!$O$6)),J233,IF(AND(L233="Pago",OR(E233='PC Receitas'!$O$7,E233='PC Receitas'!$O$8,E233='PC Receitas'!$O$9,E233='PC Receitas'!$O$10,E233='PC Receitas'!$O$11,E233='PC Receitas'!$O$12,E233='PC Receitas'!$O$13,E233='PC Receitas'!$O$14)),-J233,0))</f>
        <v>-97728.980000000069</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Receitas'!$O$6)),J234,IF(AND(L234="Pago",OR(E234='PC Receitas'!$O$7,E234='PC Receitas'!$O$8,E234='PC Receitas'!$O$9,E234='PC Receitas'!$O$10,E234='PC Receitas'!$O$11,E234='PC Receitas'!$O$12,E234='PC Receitas'!$O$13,E234='PC Receitas'!$O$14)),-J234,0))</f>
        <v>-97728.980000000069</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Receitas'!$O$6)),J235,IF(AND(L235="Pago",OR(E235='PC Receitas'!$O$7,E235='PC Receitas'!$O$8,E235='PC Receitas'!$O$9,E235='PC Receitas'!$O$10,E235='PC Receitas'!$O$11,E235='PC Receitas'!$O$12,E235='PC Receitas'!$O$13,E235='PC Receitas'!$O$14)),-J235,0))</f>
        <v>-97728.980000000069</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Receitas'!$O$6)),J236,IF(AND(L236="Pago",OR(E236='PC Receitas'!$O$7,E236='PC Receitas'!$O$8,E236='PC Receitas'!$O$9,E236='PC Receitas'!$O$10,E236='PC Receitas'!$O$11,E236='PC Receitas'!$O$12,E236='PC Receitas'!$O$13,E236='PC Receitas'!$O$14)),-J236,0))</f>
        <v>-97728.980000000069</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Receitas'!$O$6)),J237,IF(AND(L237="Pago",OR(E237='PC Receitas'!$O$7,E237='PC Receitas'!$O$8,E237='PC Receitas'!$O$9,E237='PC Receitas'!$O$10,E237='PC Receitas'!$O$11,E237='PC Receitas'!$O$12,E237='PC Receitas'!$O$13,E237='PC Receitas'!$O$14)),-J237,0))</f>
        <v>-97728.980000000069</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Receitas'!$O$6)),J238,IF(AND(L238="Pago",OR(E238='PC Receitas'!$O$7,E238='PC Receitas'!$O$8,E238='PC Receitas'!$O$9,E238='PC Receitas'!$O$10,E238='PC Receitas'!$O$11,E238='PC Receitas'!$O$12,E238='PC Receitas'!$O$13,E238='PC Receitas'!$O$14)),-J238,0))</f>
        <v>-97728.980000000069</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Receitas'!$O$6)),J239,IF(AND(L239="Pago",OR(E239='PC Receitas'!$O$7,E239='PC Receitas'!$O$8,E239='PC Receitas'!$O$9,E239='PC Receitas'!$O$10,E239='PC Receitas'!$O$11,E239='PC Receitas'!$O$12,E239='PC Receitas'!$O$13,E239='PC Receitas'!$O$14)),-J239,0))</f>
        <v>-97728.980000000069</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Receitas'!$O$6)),J240,IF(AND(L240="Pago",OR(E240='PC Receitas'!$O$7,E240='PC Receitas'!$O$8,E240='PC Receitas'!$O$9,E240='PC Receitas'!$O$10,E240='PC Receitas'!$O$11,E240='PC Receitas'!$O$12,E240='PC Receitas'!$O$13,E240='PC Receitas'!$O$14)),-J240,0))</f>
        <v>-97728.980000000069</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Receitas'!$O$6)),J241,IF(AND(L241="Pago",OR(E241='PC Receitas'!$O$7,E241='PC Receitas'!$O$8,E241='PC Receitas'!$O$9,E241='PC Receitas'!$O$10,E241='PC Receitas'!$O$11,E241='PC Receitas'!$O$12,E241='PC Receitas'!$O$13,E241='PC Receitas'!$O$14)),-J241,0))</f>
        <v>-97728.980000000069</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Receitas'!$O$6)),J242,IF(AND(L242="Pago",OR(E242='PC Receitas'!$O$7,E242='PC Receitas'!$O$8,E242='PC Receitas'!$O$9,E242='PC Receitas'!$O$10,E242='PC Receitas'!$O$11,E242='PC Receitas'!$O$12,E242='PC Receitas'!$O$13,E242='PC Receitas'!$O$14)),-J242,0))</f>
        <v>-97728.980000000069</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Receitas'!$O$6)),J243,IF(AND(L243="Pago",OR(E243='PC Receitas'!$O$7,E243='PC Receitas'!$O$8,E243='PC Receitas'!$O$9,E243='PC Receitas'!$O$10,E243='PC Receitas'!$O$11,E243='PC Receitas'!$O$12,E243='PC Receitas'!$O$13,E243='PC Receitas'!$O$14)),-J243,0))</f>
        <v>-97728.980000000069</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Receitas'!$O$6)),J244,IF(AND(L244="Pago",OR(E244='PC Receitas'!$O$7,E244='PC Receitas'!$O$8,E244='PC Receitas'!$O$9,E244='PC Receitas'!$O$10,E244='PC Receitas'!$O$11,E244='PC Receitas'!$O$12,E244='PC Receitas'!$O$13,E244='PC Receitas'!$O$14)),-J244,0))</f>
        <v>-97728.980000000069</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Receitas'!$O$6)),J245,IF(AND(L245="Pago",OR(E245='PC Receitas'!$O$7,E245='PC Receitas'!$O$8,E245='PC Receitas'!$O$9,E245='PC Receitas'!$O$10,E245='PC Receitas'!$O$11,E245='PC Receitas'!$O$12,E245='PC Receitas'!$O$13,E245='PC Receitas'!$O$14)),-J245,0))</f>
        <v>-97728.980000000069</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Receitas'!$O$6)),J246,IF(AND(L246="Pago",OR(E246='PC Receitas'!$O$7,E246='PC Receitas'!$O$8,E246='PC Receitas'!$O$9,E246='PC Receitas'!$O$10,E246='PC Receitas'!$O$11,E246='PC Receitas'!$O$12,E246='PC Receitas'!$O$13,E246='PC Receitas'!$O$14)),-J246,0))</f>
        <v>-97728.980000000069</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Receitas'!$O$6)),J247,IF(AND(L247="Pago",OR(E247='PC Receitas'!$O$7,E247='PC Receitas'!$O$8,E247='PC Receitas'!$O$9,E247='PC Receitas'!$O$10,E247='PC Receitas'!$O$11,E247='PC Receitas'!$O$12,E247='PC Receitas'!$O$13,E247='PC Receitas'!$O$14)),-J247,0))</f>
        <v>-97728.980000000069</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Receitas'!$O$6)),J248,IF(AND(L248="Pago",OR(E248='PC Receitas'!$O$7,E248='PC Receitas'!$O$8,E248='PC Receitas'!$O$9,E248='PC Receitas'!$O$10,E248='PC Receitas'!$O$11,E248='PC Receitas'!$O$12,E248='PC Receitas'!$O$13,E248='PC Receitas'!$O$14)),-J248,0))</f>
        <v>-97728.980000000069</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Receitas'!$O$6)),J249,IF(AND(L249="Pago",OR(E249='PC Receitas'!$O$7,E249='PC Receitas'!$O$8,E249='PC Receitas'!$O$9,E249='PC Receitas'!$O$10,E249='PC Receitas'!$O$11,E249='PC Receitas'!$O$12,E249='PC Receitas'!$O$13,E249='PC Receitas'!$O$14)),-J249,0))</f>
        <v>-97728.980000000069</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Receitas'!$O$6)),J250,IF(AND(L250="Pago",OR(E250='PC Receitas'!$O$7,E250='PC Receitas'!$O$8,E250='PC Receitas'!$O$9,E250='PC Receitas'!$O$10,E250='PC Receitas'!$O$11,E250='PC Receitas'!$O$12,E250='PC Receitas'!$O$13,E250='PC Receitas'!$O$14)),-J250,0))</f>
        <v>-97728.980000000069</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Receitas'!$O$6)),J251,IF(AND(L251="Pago",OR(E251='PC Receitas'!$O$7,E251='PC Receitas'!$O$8,E251='PC Receitas'!$O$9,E251='PC Receitas'!$O$10,E251='PC Receitas'!$O$11,E251='PC Receitas'!$O$12,E251='PC Receitas'!$O$13,E251='PC Receitas'!$O$14)),-J251,0))</f>
        <v>-97728.980000000069</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Receitas'!$O$6)),J252,IF(AND(L252="Pago",OR(E252='PC Receitas'!$O$7,E252='PC Receitas'!$O$8,E252='PC Receitas'!$O$9,E252='PC Receitas'!$O$10,E252='PC Receitas'!$O$11,E252='PC Receitas'!$O$12,E252='PC Receitas'!$O$13,E252='PC Receitas'!$O$14)),-J252,0))</f>
        <v>-97728.980000000069</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Receitas'!$O$6)),J253,IF(AND(L253="Pago",OR(E253='PC Receitas'!$O$7,E253='PC Receitas'!$O$8,E253='PC Receitas'!$O$9,E253='PC Receitas'!$O$10,E253='PC Receitas'!$O$11,E253='PC Receitas'!$O$12,E253='PC Receitas'!$O$13,E253='PC Receitas'!$O$14)),-J253,0))</f>
        <v>-97728.980000000069</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Receitas'!$O$6)),J254,IF(AND(L254="Pago",OR(E254='PC Receitas'!$O$7,E254='PC Receitas'!$O$8,E254='PC Receitas'!$O$9,E254='PC Receitas'!$O$10,E254='PC Receitas'!$O$11,E254='PC Receitas'!$O$12,E254='PC Receitas'!$O$13,E254='PC Receitas'!$O$14)),-J254,0))</f>
        <v>-97728.980000000069</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Receitas'!$O$6)),J255,IF(AND(L255="Pago",OR(E255='PC Receitas'!$O$7,E255='PC Receitas'!$O$8,E255='PC Receitas'!$O$9,E255='PC Receitas'!$O$10,E255='PC Receitas'!$O$11,E255='PC Receitas'!$O$12,E255='PC Receitas'!$O$13,E255='PC Receitas'!$O$14)),-J255,0))</f>
        <v>-97728.980000000069</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Receitas'!$O$6)),J256,IF(AND(L256="Pago",OR(E256='PC Receitas'!$O$7,E256='PC Receitas'!$O$8,E256='PC Receitas'!$O$9,E256='PC Receitas'!$O$10,E256='PC Receitas'!$O$11,E256='PC Receitas'!$O$12,E256='PC Receitas'!$O$13,E256='PC Receitas'!$O$14)),-J256,0))</f>
        <v>-97728.980000000069</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Receitas'!$O$6)),J257,IF(AND(L257="Pago",OR(E257='PC Receitas'!$O$7,E257='PC Receitas'!$O$8,E257='PC Receitas'!$O$9,E257='PC Receitas'!$O$10,E257='PC Receitas'!$O$11,E257='PC Receitas'!$O$12,E257='PC Receitas'!$O$13,E257='PC Receitas'!$O$14)),-J257,0))</f>
        <v>-97728.980000000069</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Receitas'!$O$6)),J258,IF(AND(L258="Pago",OR(E258='PC Receitas'!$O$7,E258='PC Receitas'!$O$8,E258='PC Receitas'!$O$9,E258='PC Receitas'!$O$10,E258='PC Receitas'!$O$11,E258='PC Receitas'!$O$12,E258='PC Receitas'!$O$13,E258='PC Receitas'!$O$14)),-J258,0))</f>
        <v>-97728.980000000069</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Receitas'!$O$6)),J259,IF(AND(L259="Pago",OR(E259='PC Receitas'!$O$7,E259='PC Receitas'!$O$8,E259='PC Receitas'!$O$9,E259='PC Receitas'!$O$10,E259='PC Receitas'!$O$11,E259='PC Receitas'!$O$12,E259='PC Receitas'!$O$13,E259='PC Receitas'!$O$14)),-J259,0))</f>
        <v>-97728.980000000069</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Receitas'!$O$6)),J260,IF(AND(L260="Pago",OR(E260='PC Receitas'!$O$7,E260='PC Receitas'!$O$8,E260='PC Receitas'!$O$9,E260='PC Receitas'!$O$10,E260='PC Receitas'!$O$11,E260='PC Receitas'!$O$12,E260='PC Receitas'!$O$13,E260='PC Receitas'!$O$14)),-J260,0))</f>
        <v>-97728.980000000069</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Receitas'!$O$6)),J261,IF(AND(L261="Pago",OR(E261='PC Receitas'!$O$7,E261='PC Receitas'!$O$8,E261='PC Receitas'!$O$9,E261='PC Receitas'!$O$10,E261='PC Receitas'!$O$11,E261='PC Receitas'!$O$12,E261='PC Receitas'!$O$13,E261='PC Receitas'!$O$14)),-J261,0))</f>
        <v>-97728.980000000069</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Receitas'!$O$6)),J262,IF(AND(L262="Pago",OR(E262='PC Receitas'!$O$7,E262='PC Receitas'!$O$8,E262='PC Receitas'!$O$9,E262='PC Receitas'!$O$10,E262='PC Receitas'!$O$11,E262='PC Receitas'!$O$12,E262='PC Receitas'!$O$13,E262='PC Receitas'!$O$14)),-J262,0))</f>
        <v>-97728.980000000069</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Receitas'!$O$6)),J263,IF(AND(L263="Pago",OR(E263='PC Receitas'!$O$7,E263='PC Receitas'!$O$8,E263='PC Receitas'!$O$9,E263='PC Receitas'!$O$10,E263='PC Receitas'!$O$11,E263='PC Receitas'!$O$12,E263='PC Receitas'!$O$13,E263='PC Receitas'!$O$14)),-J263,0))</f>
        <v>-97728.980000000069</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Receitas'!$O$6)),J264,IF(AND(L264="Pago",OR(E264='PC Receitas'!$O$7,E264='PC Receitas'!$O$8,E264='PC Receitas'!$O$9,E264='PC Receitas'!$O$10,E264='PC Receitas'!$O$11,E264='PC Receitas'!$O$12,E264='PC Receitas'!$O$13,E264='PC Receitas'!$O$14)),-J264,0))</f>
        <v>-97728.980000000069</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Receitas'!$O$6)),J265,IF(AND(L265="Pago",OR(E265='PC Receitas'!$O$7,E265='PC Receitas'!$O$8,E265='PC Receitas'!$O$9,E265='PC Receitas'!$O$10,E265='PC Receitas'!$O$11,E265='PC Receitas'!$O$12,E265='PC Receitas'!$O$13,E265='PC Receitas'!$O$14)),-J265,0))</f>
        <v>-97728.980000000069</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Receitas'!$O$6)),J266,IF(AND(L266="Pago",OR(E266='PC Receitas'!$O$7,E266='PC Receitas'!$O$8,E266='PC Receitas'!$O$9,E266='PC Receitas'!$O$10,E266='PC Receitas'!$O$11,E266='PC Receitas'!$O$12,E266='PC Receitas'!$O$13,E266='PC Receitas'!$O$14)),-J266,0))</f>
        <v>-97728.980000000069</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Receitas'!$O$6)),J267,IF(AND(L267="Pago",OR(E267='PC Receitas'!$O$7,E267='PC Receitas'!$O$8,E267='PC Receitas'!$O$9,E267='PC Receitas'!$O$10,E267='PC Receitas'!$O$11,E267='PC Receitas'!$O$12,E267='PC Receitas'!$O$13,E267='PC Receitas'!$O$14)),-J267,0))</f>
        <v>-97728.980000000069</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Receitas'!$O$6)),J268,IF(AND(L268="Pago",OR(E268='PC Receitas'!$O$7,E268='PC Receitas'!$O$8,E268='PC Receitas'!$O$9,E268='PC Receitas'!$O$10,E268='PC Receitas'!$O$11,E268='PC Receitas'!$O$12,E268='PC Receitas'!$O$13,E268='PC Receitas'!$O$14)),-J268,0))</f>
        <v>-97728.980000000069</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Receitas'!$O$6)),J269,IF(AND(L269="Pago",OR(E269='PC Receitas'!$O$7,E269='PC Receitas'!$O$8,E269='PC Receitas'!$O$9,E269='PC Receitas'!$O$10,E269='PC Receitas'!$O$11,E269='PC Receitas'!$O$12,E269='PC Receitas'!$O$13,E269='PC Receitas'!$O$14)),-J269,0))</f>
        <v>-97728.980000000069</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Receitas'!$O$6)),J270,IF(AND(L270="Pago",OR(E270='PC Receitas'!$O$7,E270='PC Receitas'!$O$8,E270='PC Receitas'!$O$9,E270='PC Receitas'!$O$10,E270='PC Receitas'!$O$11,E270='PC Receitas'!$O$12,E270='PC Receitas'!$O$13,E270='PC Receitas'!$O$14)),-J270,0))</f>
        <v>-97728.980000000069</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Receitas'!$O$6)),J271,IF(AND(L271="Pago",OR(E271='PC Receitas'!$O$7,E271='PC Receitas'!$O$8,E271='PC Receitas'!$O$9,E271='PC Receitas'!$O$10,E271='PC Receitas'!$O$11,E271='PC Receitas'!$O$12,E271='PC Receitas'!$O$13,E271='PC Receitas'!$O$14)),-J271,0))</f>
        <v>-97728.980000000069</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Receitas'!$O$6)),J272,IF(AND(L272="Pago",OR(E272='PC Receitas'!$O$7,E272='PC Receitas'!$O$8,E272='PC Receitas'!$O$9,E272='PC Receitas'!$O$10,E272='PC Receitas'!$O$11,E272='PC Receitas'!$O$12,E272='PC Receitas'!$O$13,E272='PC Receitas'!$O$14)),-J272,0))</f>
        <v>-97728.980000000069</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Receitas'!$O$6)),J273,IF(AND(L273="Pago",OR(E273='PC Receitas'!$O$7,E273='PC Receitas'!$O$8,E273='PC Receitas'!$O$9,E273='PC Receitas'!$O$10,E273='PC Receitas'!$O$11,E273='PC Receitas'!$O$12,E273='PC Receitas'!$O$13,E273='PC Receitas'!$O$14)),-J273,0))</f>
        <v>-97728.980000000069</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Receitas'!$O$6)),J274,IF(AND(L274="Pago",OR(E274='PC Receitas'!$O$7,E274='PC Receitas'!$O$8,E274='PC Receitas'!$O$9,E274='PC Receitas'!$O$10,E274='PC Receitas'!$O$11,E274='PC Receitas'!$O$12,E274='PC Receitas'!$O$13,E274='PC Receitas'!$O$14)),-J274,0))</f>
        <v>-97728.980000000069</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Receitas'!$O$6)),J275,IF(AND(L275="Pago",OR(E275='PC Receitas'!$O$7,E275='PC Receitas'!$O$8,E275='PC Receitas'!$O$9,E275='PC Receitas'!$O$10,E275='PC Receitas'!$O$11,E275='PC Receitas'!$O$12,E275='PC Receitas'!$O$13,E275='PC Receitas'!$O$14)),-J275,0))</f>
        <v>-97728.980000000069</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Receitas'!$O$6)),J276,IF(AND(L276="Pago",OR(E276='PC Receitas'!$O$7,E276='PC Receitas'!$O$8,E276='PC Receitas'!$O$9,E276='PC Receitas'!$O$10,E276='PC Receitas'!$O$11,E276='PC Receitas'!$O$12,E276='PC Receitas'!$O$13,E276='PC Receitas'!$O$14)),-J276,0))</f>
        <v>-97728.980000000069</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Receitas'!$O$6)),J277,IF(AND(L277="Pago",OR(E277='PC Receitas'!$O$7,E277='PC Receitas'!$O$8,E277='PC Receitas'!$O$9,E277='PC Receitas'!$O$10,E277='PC Receitas'!$O$11,E277='PC Receitas'!$O$12,E277='PC Receitas'!$O$13,E277='PC Receitas'!$O$14)),-J277,0))</f>
        <v>-97728.980000000069</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Receitas'!$O$6)),J278,IF(AND(L278="Pago",OR(E278='PC Receitas'!$O$7,E278='PC Receitas'!$O$8,E278='PC Receitas'!$O$9,E278='PC Receitas'!$O$10,E278='PC Receitas'!$O$11,E278='PC Receitas'!$O$12,E278='PC Receitas'!$O$13,E278='PC Receitas'!$O$14)),-J278,0))</f>
        <v>-97728.980000000069</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Receitas'!$O$6)),J279,IF(AND(L279="Pago",OR(E279='PC Receitas'!$O$7,E279='PC Receitas'!$O$8,E279='PC Receitas'!$O$9,E279='PC Receitas'!$O$10,E279='PC Receitas'!$O$11,E279='PC Receitas'!$O$12,E279='PC Receitas'!$O$13,E279='PC Receitas'!$O$14)),-J279,0))</f>
        <v>-97728.980000000069</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Receitas'!$O$6)),J280,IF(AND(L280="Pago",OR(E280='PC Receitas'!$O$7,E280='PC Receitas'!$O$8,E280='PC Receitas'!$O$9,E280='PC Receitas'!$O$10,E280='PC Receitas'!$O$11,E280='PC Receitas'!$O$12,E280='PC Receitas'!$O$13,E280='PC Receitas'!$O$14)),-J280,0))</f>
        <v>-97728.980000000069</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Receitas'!$O$6)),J281,IF(AND(L281="Pago",OR(E281='PC Receitas'!$O$7,E281='PC Receitas'!$O$8,E281='PC Receitas'!$O$9,E281='PC Receitas'!$O$10,E281='PC Receitas'!$O$11,E281='PC Receitas'!$O$12,E281='PC Receitas'!$O$13,E281='PC Receitas'!$O$14)),-J281,0))</f>
        <v>-97728.980000000069</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Receitas'!$O$6)),J282,IF(AND(L282="Pago",OR(E282='PC Receitas'!$O$7,E282='PC Receitas'!$O$8,E282='PC Receitas'!$O$9,E282='PC Receitas'!$O$10,E282='PC Receitas'!$O$11,E282='PC Receitas'!$O$12,E282='PC Receitas'!$O$13,E282='PC Receitas'!$O$14)),-J282,0))</f>
        <v>-97728.980000000069</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Receitas'!$O$6)),J283,IF(AND(L283="Pago",OR(E283='PC Receitas'!$O$7,E283='PC Receitas'!$O$8,E283='PC Receitas'!$O$9,E283='PC Receitas'!$O$10,E283='PC Receitas'!$O$11,E283='PC Receitas'!$O$12,E283='PC Receitas'!$O$13,E283='PC Receitas'!$O$14)),-J283,0))</f>
        <v>-97728.980000000069</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Receitas'!$O$6)),J284,IF(AND(L284="Pago",OR(E284='PC Receitas'!$O$7,E284='PC Receitas'!$O$8,E284='PC Receitas'!$O$9,E284='PC Receitas'!$O$10,E284='PC Receitas'!$O$11,E284='PC Receitas'!$O$12,E284='PC Receitas'!$O$13,E284='PC Receitas'!$O$14)),-J284,0))</f>
        <v>-97728.980000000069</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Receitas'!$O$6)),J285,IF(AND(L285="Pago",OR(E285='PC Receitas'!$O$7,E285='PC Receitas'!$O$8,E285='PC Receitas'!$O$9,E285='PC Receitas'!$O$10,E285='PC Receitas'!$O$11,E285='PC Receitas'!$O$12,E285='PC Receitas'!$O$13,E285='PC Receitas'!$O$14)),-J285,0))</f>
        <v>-97728.980000000069</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Receitas'!$O$6)),J286,IF(AND(L286="Pago",OR(E286='PC Receitas'!$O$7,E286='PC Receitas'!$O$8,E286='PC Receitas'!$O$9,E286='PC Receitas'!$O$10,E286='PC Receitas'!$O$11,E286='PC Receitas'!$O$12,E286='PC Receitas'!$O$13,E286='PC Receitas'!$O$14)),-J286,0))</f>
        <v>-97728.980000000069</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Receitas'!$O$6)),J287,IF(AND(L287="Pago",OR(E287='PC Receitas'!$O$7,E287='PC Receitas'!$O$8,E287='PC Receitas'!$O$9,E287='PC Receitas'!$O$10,E287='PC Receitas'!$O$11,E287='PC Receitas'!$O$12,E287='PC Receitas'!$O$13,E287='PC Receitas'!$O$14)),-J287,0))</f>
        <v>-97728.980000000069</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Receitas'!$O$6)),J288,IF(AND(L288="Pago",OR(E288='PC Receitas'!$O$7,E288='PC Receitas'!$O$8,E288='PC Receitas'!$O$9,E288='PC Receitas'!$O$10,E288='PC Receitas'!$O$11,E288='PC Receitas'!$O$12,E288='PC Receitas'!$O$13,E288='PC Receitas'!$O$14)),-J288,0))</f>
        <v>-97728.980000000069</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Receitas'!$O$6)),J289,IF(AND(L289="Pago",OR(E289='PC Receitas'!$O$7,E289='PC Receitas'!$O$8,E289='PC Receitas'!$O$9,E289='PC Receitas'!$O$10,E289='PC Receitas'!$O$11,E289='PC Receitas'!$O$12,E289='PC Receitas'!$O$13,E289='PC Receitas'!$O$14)),-J289,0))</f>
        <v>-97728.980000000069</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Receitas'!$O$6)),J290,IF(AND(L290="Pago",OR(E290='PC Receitas'!$O$7,E290='PC Receitas'!$O$8,E290='PC Receitas'!$O$9,E290='PC Receitas'!$O$10,E290='PC Receitas'!$O$11,E290='PC Receitas'!$O$12,E290='PC Receitas'!$O$13,E290='PC Receitas'!$O$14)),-J290,0))</f>
        <v>-97728.980000000069</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Receitas'!$O$6)),J291,IF(AND(L291="Pago",OR(E291='PC Receitas'!$O$7,E291='PC Receitas'!$O$8,E291='PC Receitas'!$O$9,E291='PC Receitas'!$O$10,E291='PC Receitas'!$O$11,E291='PC Receitas'!$O$12,E291='PC Receitas'!$O$13,E291='PC Receitas'!$O$14)),-J291,0))</f>
        <v>-97728.980000000069</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Receitas'!$O$6)),J292,IF(AND(L292="Pago",OR(E292='PC Receitas'!$O$7,E292='PC Receitas'!$O$8,E292='PC Receitas'!$O$9,E292='PC Receitas'!$O$10,E292='PC Receitas'!$O$11,E292='PC Receitas'!$O$12,E292='PC Receitas'!$O$13,E292='PC Receitas'!$O$14)),-J292,0))</f>
        <v>-97728.980000000069</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Receitas'!$O$6)),J293,IF(AND(L293="Pago",OR(E293='PC Receitas'!$O$7,E293='PC Receitas'!$O$8,E293='PC Receitas'!$O$9,E293='PC Receitas'!$O$10,E293='PC Receitas'!$O$11,E293='PC Receitas'!$O$12,E293='PC Receitas'!$O$13,E293='PC Receitas'!$O$14)),-J293,0))</f>
        <v>-97728.980000000069</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Receitas'!$O$6)),J294,IF(AND(L294="Pago",OR(E294='PC Receitas'!$O$7,E294='PC Receitas'!$O$8,E294='PC Receitas'!$O$9,E294='PC Receitas'!$O$10,E294='PC Receitas'!$O$11,E294='PC Receitas'!$O$12,E294='PC Receitas'!$O$13,E294='PC Receitas'!$O$14)),-J294,0))</f>
        <v>-97728.980000000069</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Receitas'!$O$6)),J295,IF(AND(L295="Pago",OR(E295='PC Receitas'!$O$7,E295='PC Receitas'!$O$8,E295='PC Receitas'!$O$9,E295='PC Receitas'!$O$10,E295='PC Receitas'!$O$11,E295='PC Receitas'!$O$12,E295='PC Receitas'!$O$13,E295='PC Receitas'!$O$14)),-J295,0))</f>
        <v>-97728.980000000069</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Receitas'!$O$6)),J296,IF(AND(L296="Pago",OR(E296='PC Receitas'!$O$7,E296='PC Receitas'!$O$8,E296='PC Receitas'!$O$9,E296='PC Receitas'!$O$10,E296='PC Receitas'!$O$11,E296='PC Receitas'!$O$12,E296='PC Receitas'!$O$13,E296='PC Receitas'!$O$14)),-J296,0))</f>
        <v>-97728.980000000069</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Receitas'!$O$6)),J297,IF(AND(L297="Pago",OR(E297='PC Receitas'!$O$7,E297='PC Receitas'!$O$8,E297='PC Receitas'!$O$9,E297='PC Receitas'!$O$10,E297='PC Receitas'!$O$11,E297='PC Receitas'!$O$12,E297='PC Receitas'!$O$13,E297='PC Receitas'!$O$14)),-J297,0))</f>
        <v>-97728.980000000069</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Receitas'!$O$6)),J298,IF(AND(L298="Pago",OR(E298='PC Receitas'!$O$7,E298='PC Receitas'!$O$8,E298='PC Receitas'!$O$9,E298='PC Receitas'!$O$10,E298='PC Receitas'!$O$11,E298='PC Receitas'!$O$12,E298='PC Receitas'!$O$13,E298='PC Receitas'!$O$14)),-J298,0))</f>
        <v>-97728.980000000069</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Receitas'!$O$6)),J299,IF(AND(L299="Pago",OR(E299='PC Receitas'!$O$7,E299='PC Receitas'!$O$8,E299='PC Receitas'!$O$9,E299='PC Receitas'!$O$10,E299='PC Receitas'!$O$11,E299='PC Receitas'!$O$12,E299='PC Receitas'!$O$13,E299='PC Receitas'!$O$14)),-J299,0))</f>
        <v>-97728.980000000069</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Receitas'!$O$6)),J300,IF(AND(L300="Pago",OR(E300='PC Receitas'!$O$7,E300='PC Receitas'!$O$8,E300='PC Receitas'!$O$9,E300='PC Receitas'!$O$10,E300='PC Receitas'!$O$11,E300='PC Receitas'!$O$12,E300='PC Receitas'!$O$13,E300='PC Receitas'!$O$14)),-J300,0))</f>
        <v>-97728.980000000069</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Receitas'!$O$6)),J301,IF(AND(L301="Pago",OR(E301='PC Receitas'!$O$7,E301='PC Receitas'!$O$8,E301='PC Receitas'!$O$9,E301='PC Receitas'!$O$10,E301='PC Receitas'!$O$11,E301='PC Receitas'!$O$12,E301='PC Receitas'!$O$13,E301='PC Receitas'!$O$14)),-J301,0))</f>
        <v>-97728.980000000069</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Receitas'!$O$6)),J302,IF(AND(L302="Pago",OR(E302='PC Receitas'!$O$7,E302='PC Receitas'!$O$8,E302='PC Receitas'!$O$9,E302='PC Receitas'!$O$10,E302='PC Receitas'!$O$11,E302='PC Receitas'!$O$12,E302='PC Receitas'!$O$13,E302='PC Receitas'!$O$14)),-J302,0))</f>
        <v>-97728.980000000069</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Receitas'!$O$6)),J303,IF(AND(L303="Pago",OR(E303='PC Receitas'!$O$7,E303='PC Receitas'!$O$8,E303='PC Receitas'!$O$9,E303='PC Receitas'!$O$10,E303='PC Receitas'!$O$11,E303='PC Receitas'!$O$12,E303='PC Receitas'!$O$13,E303='PC Receitas'!$O$14)),-J303,0))</f>
        <v>-97728.980000000069</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Receitas'!$O$6)),J304,IF(AND(L304="Pago",OR(E304='PC Receitas'!$O$7,E304='PC Receitas'!$O$8,E304='PC Receitas'!$O$9,E304='PC Receitas'!$O$10,E304='PC Receitas'!$O$11,E304='PC Receitas'!$O$12,E304='PC Receitas'!$O$13,E304='PC Receitas'!$O$14)),-J304,0))</f>
        <v>-97728.980000000069</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Receitas'!$O$6)),J305,IF(AND(L305="Pago",OR(E305='PC Receitas'!$O$7,E305='PC Receitas'!$O$8,E305='PC Receitas'!$O$9,E305='PC Receitas'!$O$10,E305='PC Receitas'!$O$11,E305='PC Receitas'!$O$12,E305='PC Receitas'!$O$13,E305='PC Receitas'!$O$14)),-J305,0))</f>
        <v>-97728.980000000069</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Receitas'!$O$6)),J306,IF(AND(L306="Pago",OR(E306='PC Receitas'!$O$7,E306='PC Receitas'!$O$8,E306='PC Receitas'!$O$9,E306='PC Receitas'!$O$10,E306='PC Receitas'!$O$11,E306='PC Receitas'!$O$12,E306='PC Receitas'!$O$13,E306='PC Receitas'!$O$14)),-J306,0))</f>
        <v>-97728.980000000069</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Receitas'!$O$6)),J307,IF(AND(L307="Pago",OR(E307='PC Receitas'!$O$7,E307='PC Receitas'!$O$8,E307='PC Receitas'!$O$9,E307='PC Receitas'!$O$10,E307='PC Receitas'!$O$11,E307='PC Receitas'!$O$12,E307='PC Receitas'!$O$13,E307='PC Receitas'!$O$14)),-J307,0))</f>
        <v>-97728.980000000069</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Receitas'!$O$6)),J308,IF(AND(L308="Pago",OR(E308='PC Receitas'!$O$7,E308='PC Receitas'!$O$8,E308='PC Receitas'!$O$9,E308='PC Receitas'!$O$10,E308='PC Receitas'!$O$11,E308='PC Receitas'!$O$12,E308='PC Receitas'!$O$13,E308='PC Receitas'!$O$14)),-J308,0))</f>
        <v>-97728.980000000069</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Receitas'!$O$6)),J309,IF(AND(L309="Pago",OR(E309='PC Receitas'!$O$7,E309='PC Receitas'!$O$8,E309='PC Receitas'!$O$9,E309='PC Receitas'!$O$10,E309='PC Receitas'!$O$11,E309='PC Receitas'!$O$12,E309='PC Receitas'!$O$13,E309='PC Receitas'!$O$14)),-J309,0))</f>
        <v>-97728.980000000069</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Receitas'!$O$6)),J310,IF(AND(L310="Pago",OR(E310='PC Receitas'!$O$7,E310='PC Receitas'!$O$8,E310='PC Receitas'!$O$9,E310='PC Receitas'!$O$10,E310='PC Receitas'!$O$11,E310='PC Receitas'!$O$12,E310='PC Receitas'!$O$13,E310='PC Receitas'!$O$14)),-J310,0))</f>
        <v>-97728.980000000069</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Receitas'!$O$6)),J311,IF(AND(L311="Pago",OR(E311='PC Receitas'!$O$7,E311='PC Receitas'!$O$8,E311='PC Receitas'!$O$9,E311='PC Receitas'!$O$10,E311='PC Receitas'!$O$11,E311='PC Receitas'!$O$12,E311='PC Receitas'!$O$13,E311='PC Receitas'!$O$14)),-J311,0))</f>
        <v>-97728.980000000069</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Receitas'!$O$6)),J312,IF(AND(L312="Pago",OR(E312='PC Receitas'!$O$7,E312='PC Receitas'!$O$8,E312='PC Receitas'!$O$9,E312='PC Receitas'!$O$10,E312='PC Receitas'!$O$11,E312='PC Receitas'!$O$12,E312='PC Receitas'!$O$13,E312='PC Receitas'!$O$14)),-J312,0))</f>
        <v>-97728.980000000069</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Receitas'!$O$6)),J313,IF(AND(L313="Pago",OR(E313='PC Receitas'!$O$7,E313='PC Receitas'!$O$8,E313='PC Receitas'!$O$9,E313='PC Receitas'!$O$10,E313='PC Receitas'!$O$11,E313='PC Receitas'!$O$12,E313='PC Receitas'!$O$13,E313='PC Receitas'!$O$14)),-J313,0))</f>
        <v>-97728.980000000069</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Receitas'!$O$6)),J314,IF(AND(L314="Pago",OR(E314='PC Receitas'!$O$7,E314='PC Receitas'!$O$8,E314='PC Receitas'!$O$9,E314='PC Receitas'!$O$10,E314='PC Receitas'!$O$11,E314='PC Receitas'!$O$12,E314='PC Receitas'!$O$13,E314='PC Receitas'!$O$14)),-J314,0))</f>
        <v>-97728.980000000069</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Receitas'!$O$6)),J315,IF(AND(L315="Pago",OR(E315='PC Receitas'!$O$7,E315='PC Receitas'!$O$8,E315='PC Receitas'!$O$9,E315='PC Receitas'!$O$10,E315='PC Receitas'!$O$11,E315='PC Receitas'!$O$12,E315='PC Receitas'!$O$13,E315='PC Receitas'!$O$14)),-J315,0))</f>
        <v>-97728.980000000069</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Receitas'!$O$6)),J316,IF(AND(L316="Pago",OR(E316='PC Receitas'!$O$7,E316='PC Receitas'!$O$8,E316='PC Receitas'!$O$9,E316='PC Receitas'!$O$10,E316='PC Receitas'!$O$11,E316='PC Receitas'!$O$12,E316='PC Receitas'!$O$13,E316='PC Receitas'!$O$14)),-J316,0))</f>
        <v>-97728.980000000069</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Receitas'!$O$6)),J317,IF(AND(L317="Pago",OR(E317='PC Receitas'!$O$7,E317='PC Receitas'!$O$8,E317='PC Receitas'!$O$9,E317='PC Receitas'!$O$10,E317='PC Receitas'!$O$11,E317='PC Receitas'!$O$12,E317='PC Receitas'!$O$13,E317='PC Receitas'!$O$14)),-J317,0))</f>
        <v>-97728.980000000069</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Receitas'!$O$6)),J318,IF(AND(L318="Pago",OR(E318='PC Receitas'!$O$7,E318='PC Receitas'!$O$8,E318='PC Receitas'!$O$9,E318='PC Receitas'!$O$10,E318='PC Receitas'!$O$11,E318='PC Receitas'!$O$12,E318='PC Receitas'!$O$13,E318='PC Receitas'!$O$14)),-J318,0))</f>
        <v>-97728.980000000069</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Receitas'!$O$6)),J319,IF(AND(L319="Pago",OR(E319='PC Receitas'!$O$7,E319='PC Receitas'!$O$8,E319='PC Receitas'!$O$9,E319='PC Receitas'!$O$10,E319='PC Receitas'!$O$11,E319='PC Receitas'!$O$12,E319='PC Receitas'!$O$13,E319='PC Receitas'!$O$14)),-J319,0))</f>
        <v>-97728.980000000069</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Receitas'!$O$6)),J320,IF(AND(L320="Pago",OR(E320='PC Receitas'!$O$7,E320='PC Receitas'!$O$8,E320='PC Receitas'!$O$9,E320='PC Receitas'!$O$10,E320='PC Receitas'!$O$11,E320='PC Receitas'!$O$12,E320='PC Receitas'!$O$13,E320='PC Receitas'!$O$14)),-J320,0))</f>
        <v>-97728.980000000069</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Receitas'!$O$6)),J321,IF(AND(L321="Pago",OR(E321='PC Receitas'!$O$7,E321='PC Receitas'!$O$8,E321='PC Receitas'!$O$9,E321='PC Receitas'!$O$10,E321='PC Receitas'!$O$11,E321='PC Receitas'!$O$12,E321='PC Receitas'!$O$13,E321='PC Receitas'!$O$14)),-J321,0))</f>
        <v>-97728.980000000069</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Receitas'!$O$6)),J322,IF(AND(L322="Pago",OR(E322='PC Receitas'!$O$7,E322='PC Receitas'!$O$8,E322='PC Receitas'!$O$9,E322='PC Receitas'!$O$10,E322='PC Receitas'!$O$11,E322='PC Receitas'!$O$12,E322='PC Receitas'!$O$13,E322='PC Receitas'!$O$14)),-J322,0))</f>
        <v>-97728.980000000069</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Receitas'!$O$6)),J323,IF(AND(L323="Pago",OR(E323='PC Receitas'!$O$7,E323='PC Receitas'!$O$8,E323='PC Receitas'!$O$9,E323='PC Receitas'!$O$10,E323='PC Receitas'!$O$11,E323='PC Receitas'!$O$12,E323='PC Receitas'!$O$13,E323='PC Receitas'!$O$14)),-J323,0))</f>
        <v>-97728.980000000069</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Receitas'!$O$6)),J324,IF(AND(L324="Pago",OR(E324='PC Receitas'!$O$7,E324='PC Receitas'!$O$8,E324='PC Receitas'!$O$9,E324='PC Receitas'!$O$10,E324='PC Receitas'!$O$11,E324='PC Receitas'!$O$12,E324='PC Receitas'!$O$13,E324='PC Receitas'!$O$14)),-J324,0))</f>
        <v>-97728.980000000069</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Receitas'!$O$6)),J325,IF(AND(L325="Pago",OR(E325='PC Receitas'!$O$7,E325='PC Receitas'!$O$8,E325='PC Receitas'!$O$9,E325='PC Receitas'!$O$10,E325='PC Receitas'!$O$11,E325='PC Receitas'!$O$12,E325='PC Receitas'!$O$13,E325='PC Receitas'!$O$14)),-J325,0))</f>
        <v>-97728.980000000069</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Receitas'!$O$6)),J326,IF(AND(L326="Pago",OR(E326='PC Receitas'!$O$7,E326='PC Receitas'!$O$8,E326='PC Receitas'!$O$9,E326='PC Receitas'!$O$10,E326='PC Receitas'!$O$11,E326='PC Receitas'!$O$12,E326='PC Receitas'!$O$13,E326='PC Receitas'!$O$14)),-J326,0))</f>
        <v>-97728.980000000069</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Receitas'!$O$6)),J327,IF(AND(L327="Pago",OR(E327='PC Receitas'!$O$7,E327='PC Receitas'!$O$8,E327='PC Receitas'!$O$9,E327='PC Receitas'!$O$10,E327='PC Receitas'!$O$11,E327='PC Receitas'!$O$12,E327='PC Receitas'!$O$13,E327='PC Receitas'!$O$14)),-J327,0))</f>
        <v>-97728.980000000069</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Receitas'!$O$6)),J328,IF(AND(L328="Pago",OR(E328='PC Receitas'!$O$7,E328='PC Receitas'!$O$8,E328='PC Receitas'!$O$9,E328='PC Receitas'!$O$10,E328='PC Receitas'!$O$11,E328='PC Receitas'!$O$12,E328='PC Receitas'!$O$13,E328='PC Receitas'!$O$14)),-J328,0))</f>
        <v>-97728.980000000069</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Receitas'!$O$6)),J329,IF(AND(L329="Pago",OR(E329='PC Receitas'!$O$7,E329='PC Receitas'!$O$8,E329='PC Receitas'!$O$9,E329='PC Receitas'!$O$10,E329='PC Receitas'!$O$11,E329='PC Receitas'!$O$12,E329='PC Receitas'!$O$13,E329='PC Receitas'!$O$14)),-J329,0))</f>
        <v>-97728.980000000069</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Receitas'!$O$6)),J330,IF(AND(L330="Pago",OR(E330='PC Receitas'!$O$7,E330='PC Receitas'!$O$8,E330='PC Receitas'!$O$9,E330='PC Receitas'!$O$10,E330='PC Receitas'!$O$11,E330='PC Receitas'!$O$12,E330='PC Receitas'!$O$13,E330='PC Receitas'!$O$14)),-J330,0))</f>
        <v>-97728.980000000069</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Receitas'!$O$6)),J331,IF(AND(L331="Pago",OR(E331='PC Receitas'!$O$7,E331='PC Receitas'!$O$8,E331='PC Receitas'!$O$9,E331='PC Receitas'!$O$10,E331='PC Receitas'!$O$11,E331='PC Receitas'!$O$12,E331='PC Receitas'!$O$13,E331='PC Receitas'!$O$14)),-J331,0))</f>
        <v>-97728.980000000069</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Receitas'!$O$6)),J332,IF(AND(L332="Pago",OR(E332='PC Receitas'!$O$7,E332='PC Receitas'!$O$8,E332='PC Receitas'!$O$9,E332='PC Receitas'!$O$10,E332='PC Receitas'!$O$11,E332='PC Receitas'!$O$12,E332='PC Receitas'!$O$13,E332='PC Receitas'!$O$14)),-J332,0))</f>
        <v>-97728.980000000069</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Receitas'!$O$6)),J333,IF(AND(L333="Pago",OR(E333='PC Receitas'!$O$7,E333='PC Receitas'!$O$8,E333='PC Receitas'!$O$9,E333='PC Receitas'!$O$10,E333='PC Receitas'!$O$11,E333='PC Receitas'!$O$12,E333='PC Receitas'!$O$13,E333='PC Receitas'!$O$14)),-J333,0))</f>
        <v>-97728.980000000069</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Receitas'!$O$6)),J334,IF(AND(L334="Pago",OR(E334='PC Receitas'!$O$7,E334='PC Receitas'!$O$8,E334='PC Receitas'!$O$9,E334='PC Receitas'!$O$10,E334='PC Receitas'!$O$11,E334='PC Receitas'!$O$12,E334='PC Receitas'!$O$13,E334='PC Receitas'!$O$14)),-J334,0))</f>
        <v>-97728.980000000069</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Receitas'!$O$6)),J335,IF(AND(L335="Pago",OR(E335='PC Receitas'!$O$7,E335='PC Receitas'!$O$8,E335='PC Receitas'!$O$9,E335='PC Receitas'!$O$10,E335='PC Receitas'!$O$11,E335='PC Receitas'!$O$12,E335='PC Receitas'!$O$13,E335='PC Receitas'!$O$14)),-J335,0))</f>
        <v>-97728.980000000069</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Receitas'!$O$6)),J336,IF(AND(L336="Pago",OR(E336='PC Receitas'!$O$7,E336='PC Receitas'!$O$8,E336='PC Receitas'!$O$9,E336='PC Receitas'!$O$10,E336='PC Receitas'!$O$11,E336='PC Receitas'!$O$12,E336='PC Receitas'!$O$13,E336='PC Receitas'!$O$14)),-J336,0))</f>
        <v>-97728.980000000069</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Receitas'!$O$6)),J337,IF(AND(L337="Pago",OR(E337='PC Receitas'!$O$7,E337='PC Receitas'!$O$8,E337='PC Receitas'!$O$9,E337='PC Receitas'!$O$10,E337='PC Receitas'!$O$11,E337='PC Receitas'!$O$12,E337='PC Receitas'!$O$13,E337='PC Receitas'!$O$14)),-J337,0))</f>
        <v>-97728.980000000069</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Receitas'!$O$6)),J338,IF(AND(L338="Pago",OR(E338='PC Receitas'!$O$7,E338='PC Receitas'!$O$8,E338='PC Receitas'!$O$9,E338='PC Receitas'!$O$10,E338='PC Receitas'!$O$11,E338='PC Receitas'!$O$12,E338='PC Receitas'!$O$13,E338='PC Receitas'!$O$14)),-J338,0))</f>
        <v>-97728.980000000069</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Receitas'!$O$6)),J339,IF(AND(L339="Pago",OR(E339='PC Receitas'!$O$7,E339='PC Receitas'!$O$8,E339='PC Receitas'!$O$9,E339='PC Receitas'!$O$10,E339='PC Receitas'!$O$11,E339='PC Receitas'!$O$12,E339='PC Receitas'!$O$13,E339='PC Receitas'!$O$14)),-J339,0))</f>
        <v>-97728.980000000069</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Receitas'!$O$6)),J340,IF(AND(L340="Pago",OR(E340='PC Receitas'!$O$7,E340='PC Receitas'!$O$8,E340='PC Receitas'!$O$9,E340='PC Receitas'!$O$10,E340='PC Receitas'!$O$11,E340='PC Receitas'!$O$12,E340='PC Receitas'!$O$13,E340='PC Receitas'!$O$14)),-J340,0))</f>
        <v>-97728.980000000069</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Receitas'!$O$6)),J341,IF(AND(L341="Pago",OR(E341='PC Receitas'!$O$7,E341='PC Receitas'!$O$8,E341='PC Receitas'!$O$9,E341='PC Receitas'!$O$10,E341='PC Receitas'!$O$11,E341='PC Receitas'!$O$12,E341='PC Receitas'!$O$13,E341='PC Receitas'!$O$14)),-J341,0))</f>
        <v>-97728.980000000069</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Receitas'!$O$6)),J342,IF(AND(L342="Pago",OR(E342='PC Receitas'!$O$7,E342='PC Receitas'!$O$8,E342='PC Receitas'!$O$9,E342='PC Receitas'!$O$10,E342='PC Receitas'!$O$11,E342='PC Receitas'!$O$12,E342='PC Receitas'!$O$13,E342='PC Receitas'!$O$14)),-J342,0))</f>
        <v>-97728.980000000069</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Receitas'!$O$6)),J343,IF(AND(L343="Pago",OR(E343='PC Receitas'!$O$7,E343='PC Receitas'!$O$8,E343='PC Receitas'!$O$9,E343='PC Receitas'!$O$10,E343='PC Receitas'!$O$11,E343='PC Receitas'!$O$12,E343='PC Receitas'!$O$13,E343='PC Receitas'!$O$14)),-J343,0))</f>
        <v>-97728.980000000069</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Receitas'!$O$6)),J344,IF(AND(L344="Pago",OR(E344='PC Receitas'!$O$7,E344='PC Receitas'!$O$8,E344='PC Receitas'!$O$9,E344='PC Receitas'!$O$10,E344='PC Receitas'!$O$11,E344='PC Receitas'!$O$12,E344='PC Receitas'!$O$13,E344='PC Receitas'!$O$14)),-J344,0))</f>
        <v>-97728.980000000069</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Receitas'!$O$6)),J345,IF(AND(L345="Pago",OR(E345='PC Receitas'!$O$7,E345='PC Receitas'!$O$8,E345='PC Receitas'!$O$9,E345='PC Receitas'!$O$10,E345='PC Receitas'!$O$11,E345='PC Receitas'!$O$12,E345='PC Receitas'!$O$13,E345='PC Receitas'!$O$14)),-J345,0))</f>
        <v>-97728.980000000069</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Receitas'!$O$6)),J346,IF(AND(L346="Pago",OR(E346='PC Receitas'!$O$7,E346='PC Receitas'!$O$8,E346='PC Receitas'!$O$9,E346='PC Receitas'!$O$10,E346='PC Receitas'!$O$11,E346='PC Receitas'!$O$12,E346='PC Receitas'!$O$13,E346='PC Receitas'!$O$14)),-J346,0))</f>
        <v>-97728.980000000069</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Receitas'!$O$6)),J347,IF(AND(L347="Pago",OR(E347='PC Receitas'!$O$7,E347='PC Receitas'!$O$8,E347='PC Receitas'!$O$9,E347='PC Receitas'!$O$10,E347='PC Receitas'!$O$11,E347='PC Receitas'!$O$12,E347='PC Receitas'!$O$13,E347='PC Receitas'!$O$14)),-J347,0))</f>
        <v>-97728.980000000069</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Receitas'!$O$6)),J348,IF(AND(L348="Pago",OR(E348='PC Receitas'!$O$7,E348='PC Receitas'!$O$8,E348='PC Receitas'!$O$9,E348='PC Receitas'!$O$10,E348='PC Receitas'!$O$11,E348='PC Receitas'!$O$12,E348='PC Receitas'!$O$13,E348='PC Receitas'!$O$14)),-J348,0))</f>
        <v>-97728.980000000069</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Receitas'!$O$6)),J349,IF(AND(L349="Pago",OR(E349='PC Receitas'!$O$7,E349='PC Receitas'!$O$8,E349='PC Receitas'!$O$9,E349='PC Receitas'!$O$10,E349='PC Receitas'!$O$11,E349='PC Receitas'!$O$12,E349='PC Receitas'!$O$13,E349='PC Receitas'!$O$14)),-J349,0))</f>
        <v>-97728.980000000069</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Receitas'!$O$6)),J350,IF(AND(L350="Pago",OR(E350='PC Receitas'!$O$7,E350='PC Receitas'!$O$8,E350='PC Receitas'!$O$9,E350='PC Receitas'!$O$10,E350='PC Receitas'!$O$11,E350='PC Receitas'!$O$12,E350='PC Receitas'!$O$13,E350='PC Receitas'!$O$14)),-J350,0))</f>
        <v>-97728.980000000069</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Receitas'!$O$6)),J351,IF(AND(L351="Pago",OR(E351='PC Receitas'!$O$7,E351='PC Receitas'!$O$8,E351='PC Receitas'!$O$9,E351='PC Receitas'!$O$10,E351='PC Receitas'!$O$11,E351='PC Receitas'!$O$12,E351='PC Receitas'!$O$13,E351='PC Receitas'!$O$14)),-J351,0))</f>
        <v>-97728.980000000069</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Receitas'!$O$6)),J352,IF(AND(L352="Pago",OR(E352='PC Receitas'!$O$7,E352='PC Receitas'!$O$8,E352='PC Receitas'!$O$9,E352='PC Receitas'!$O$10,E352='PC Receitas'!$O$11,E352='PC Receitas'!$O$12,E352='PC Receitas'!$O$13,E352='PC Receitas'!$O$14)),-J352,0))</f>
        <v>-97728.980000000069</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Receitas'!$O$6)),J353,IF(AND(L353="Pago",OR(E353='PC Receitas'!$O$7,E353='PC Receitas'!$O$8,E353='PC Receitas'!$O$9,E353='PC Receitas'!$O$10,E353='PC Receitas'!$O$11,E353='PC Receitas'!$O$12,E353='PC Receitas'!$O$13,E353='PC Receitas'!$O$14)),-J353,0))</f>
        <v>-97728.980000000069</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Receitas'!$O$6)),J354,IF(AND(L354="Pago",OR(E354='PC Receitas'!$O$7,E354='PC Receitas'!$O$8,E354='PC Receitas'!$O$9,E354='PC Receitas'!$O$10,E354='PC Receitas'!$O$11,E354='PC Receitas'!$O$12,E354='PC Receitas'!$O$13,E354='PC Receitas'!$O$14)),-J354,0))</f>
        <v>-97728.980000000069</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Receitas'!$O$6)),J355,IF(AND(L355="Pago",OR(E355='PC Receitas'!$O$7,E355='PC Receitas'!$O$8,E355='PC Receitas'!$O$9,E355='PC Receitas'!$O$10,E355='PC Receitas'!$O$11,E355='PC Receitas'!$O$12,E355='PC Receitas'!$O$13,E355='PC Receitas'!$O$14)),-J355,0))</f>
        <v>-97728.980000000069</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Receitas'!$O$6)),J356,IF(AND(L356="Pago",OR(E356='PC Receitas'!$O$7,E356='PC Receitas'!$O$8,E356='PC Receitas'!$O$9,E356='PC Receitas'!$O$10,E356='PC Receitas'!$O$11,E356='PC Receitas'!$O$12,E356='PC Receitas'!$O$13,E356='PC Receitas'!$O$14)),-J356,0))</f>
        <v>-97728.980000000069</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Receitas'!$O$6)),J357,IF(AND(L357="Pago",OR(E357='PC Receitas'!$O$7,E357='PC Receitas'!$O$8,E357='PC Receitas'!$O$9,E357='PC Receitas'!$O$10,E357='PC Receitas'!$O$11,E357='PC Receitas'!$O$12,E357='PC Receitas'!$O$13,E357='PC Receitas'!$O$14)),-J357,0))</f>
        <v>-97728.980000000069</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Receitas'!$O$6)),J358,IF(AND(L358="Pago",OR(E358='PC Receitas'!$O$7,E358='PC Receitas'!$O$8,E358='PC Receitas'!$O$9,E358='PC Receitas'!$O$10,E358='PC Receitas'!$O$11,E358='PC Receitas'!$O$12,E358='PC Receitas'!$O$13,E358='PC Receitas'!$O$14)),-J358,0))</f>
        <v>-97728.980000000069</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Receitas'!$O$6)),J359,IF(AND(L359="Pago",OR(E359='PC Receitas'!$O$7,E359='PC Receitas'!$O$8,E359='PC Receitas'!$O$9,E359='PC Receitas'!$O$10,E359='PC Receitas'!$O$11,E359='PC Receitas'!$O$12,E359='PC Receitas'!$O$13,E359='PC Receitas'!$O$14)),-J359,0))</f>
        <v>-97728.980000000069</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Receitas'!$O$6)),J360,IF(AND(L360="Pago",OR(E360='PC Receitas'!$O$7,E360='PC Receitas'!$O$8,E360='PC Receitas'!$O$9,E360='PC Receitas'!$O$10,E360='PC Receitas'!$O$11,E360='PC Receitas'!$O$12,E360='PC Receitas'!$O$13,E360='PC Receitas'!$O$14)),-J360,0))</f>
        <v>-97728.980000000069</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Receitas'!$O$6)),J361,IF(AND(L361="Pago",OR(E361='PC Receitas'!$O$7,E361='PC Receitas'!$O$8,E361='PC Receitas'!$O$9,E361='PC Receitas'!$O$10,E361='PC Receitas'!$O$11,E361='PC Receitas'!$O$12,E361='PC Receitas'!$O$13,E361='PC Receitas'!$O$14)),-J361,0))</f>
        <v>-97728.980000000069</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Receitas'!$O$6)),J362,IF(AND(L362="Pago",OR(E362='PC Receitas'!$O$7,E362='PC Receitas'!$O$8,E362='PC Receitas'!$O$9,E362='PC Receitas'!$O$10,E362='PC Receitas'!$O$11,E362='PC Receitas'!$O$12,E362='PC Receitas'!$O$13,E362='PC Receitas'!$O$14)),-J362,0))</f>
        <v>-97728.980000000069</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Receitas'!$O$6)),J363,IF(AND(L363="Pago",OR(E363='PC Receitas'!$O$7,E363='PC Receitas'!$O$8,E363='PC Receitas'!$O$9,E363='PC Receitas'!$O$10,E363='PC Receitas'!$O$11,E363='PC Receitas'!$O$12,E363='PC Receitas'!$O$13,E363='PC Receitas'!$O$14)),-J363,0))</f>
        <v>-97728.980000000069</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Receitas'!$O$6)),J364,IF(AND(L364="Pago",OR(E364='PC Receitas'!$O$7,E364='PC Receitas'!$O$8,E364='PC Receitas'!$O$9,E364='PC Receitas'!$O$10,E364='PC Receitas'!$O$11,E364='PC Receitas'!$O$12,E364='PC Receitas'!$O$13,E364='PC Receitas'!$O$14)),-J364,0))</f>
        <v>-97728.980000000069</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Receitas'!$O$6)),J365,IF(AND(L365="Pago",OR(E365='PC Receitas'!$O$7,E365='PC Receitas'!$O$8,E365='PC Receitas'!$O$9,E365='PC Receitas'!$O$10,E365='PC Receitas'!$O$11,E365='PC Receitas'!$O$12,E365='PC Receitas'!$O$13,E365='PC Receitas'!$O$14)),-J365,0))</f>
        <v>-97728.980000000069</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Receitas'!$O$6)),J366,IF(AND(L366="Pago",OR(E366='PC Receitas'!$O$7,E366='PC Receitas'!$O$8,E366='PC Receitas'!$O$9,E366='PC Receitas'!$O$10,E366='PC Receitas'!$O$11,E366='PC Receitas'!$O$12,E366='PC Receitas'!$O$13,E366='PC Receitas'!$O$14)),-J366,0))</f>
        <v>-97728.980000000069</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Receitas'!$O$6)),J367,IF(AND(L367="Pago",OR(E367='PC Receitas'!$O$7,E367='PC Receitas'!$O$8,E367='PC Receitas'!$O$9,E367='PC Receitas'!$O$10,E367='PC Receitas'!$O$11,E367='PC Receitas'!$O$12,E367='PC Receitas'!$O$13,E367='PC Receitas'!$O$14)),-J367,0))</f>
        <v>-97728.980000000069</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Receitas'!$O$6)),J368,IF(AND(L368="Pago",OR(E368='PC Receitas'!$O$7,E368='PC Receitas'!$O$8,E368='PC Receitas'!$O$9,E368='PC Receitas'!$O$10,E368='PC Receitas'!$O$11,E368='PC Receitas'!$O$12,E368='PC Receitas'!$O$13,E368='PC Receitas'!$O$14)),-J368,0))</f>
        <v>-97728.980000000069</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Receitas'!$O$6)),J369,IF(AND(L369="Pago",OR(E369='PC Receitas'!$O$7,E369='PC Receitas'!$O$8,E369='PC Receitas'!$O$9,E369='PC Receitas'!$O$10,E369='PC Receitas'!$O$11,E369='PC Receitas'!$O$12,E369='PC Receitas'!$O$13,E369='PC Receitas'!$O$14)),-J369,0))</f>
        <v>-97728.980000000069</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Receitas'!$O$6)),J370,IF(AND(L370="Pago",OR(E370='PC Receitas'!$O$7,E370='PC Receitas'!$O$8,E370='PC Receitas'!$O$9,E370='PC Receitas'!$O$10,E370='PC Receitas'!$O$11,E370='PC Receitas'!$O$12,E370='PC Receitas'!$O$13,E370='PC Receitas'!$O$14)),-J370,0))</f>
        <v>-97728.980000000069</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Receitas'!$O$6)),J371,IF(AND(L371="Pago",OR(E371='PC Receitas'!$O$7,E371='PC Receitas'!$O$8,E371='PC Receitas'!$O$9,E371='PC Receitas'!$O$10,E371='PC Receitas'!$O$11,E371='PC Receitas'!$O$12,E371='PC Receitas'!$O$13,E371='PC Receitas'!$O$14)),-J371,0))</f>
        <v>-97728.980000000069</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Receitas'!$O$6)),J372,IF(AND(L372="Pago",OR(E372='PC Receitas'!$O$7,E372='PC Receitas'!$O$8,E372='PC Receitas'!$O$9,E372='PC Receitas'!$O$10,E372='PC Receitas'!$O$11,E372='PC Receitas'!$O$12,E372='PC Receitas'!$O$13,E372='PC Receitas'!$O$14)),-J372,0))</f>
        <v>-97728.980000000069</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Receitas'!$O$6)),J373,IF(AND(L373="Pago",OR(E373='PC Receitas'!$O$7,E373='PC Receitas'!$O$8,E373='PC Receitas'!$O$9,E373='PC Receitas'!$O$10,E373='PC Receitas'!$O$11,E373='PC Receitas'!$O$12,E373='PC Receitas'!$O$13,E373='PC Receitas'!$O$14)),-J373,0))</f>
        <v>-97728.980000000069</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Receitas'!$O$6)),J374,IF(AND(L374="Pago",OR(E374='PC Receitas'!$O$7,E374='PC Receitas'!$O$8,E374='PC Receitas'!$O$9,E374='PC Receitas'!$O$10,E374='PC Receitas'!$O$11,E374='PC Receitas'!$O$12,E374='PC Receitas'!$O$13,E374='PC Receitas'!$O$14)),-J374,0))</f>
        <v>-97728.980000000069</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Receitas'!$O$6)),J375,IF(AND(L375="Pago",OR(E375='PC Receitas'!$O$7,E375='PC Receitas'!$O$8,E375='PC Receitas'!$O$9,E375='PC Receitas'!$O$10,E375='PC Receitas'!$O$11,E375='PC Receitas'!$O$12,E375='PC Receitas'!$O$13,E375='PC Receitas'!$O$14)),-J375,0))</f>
        <v>-97728.980000000069</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Receitas'!$O$6)),J376,IF(AND(L376="Pago",OR(E376='PC Receitas'!$O$7,E376='PC Receitas'!$O$8,E376='PC Receitas'!$O$9,E376='PC Receitas'!$O$10,E376='PC Receitas'!$O$11,E376='PC Receitas'!$O$12,E376='PC Receitas'!$O$13,E376='PC Receitas'!$O$14)),-J376,0))</f>
        <v>-97728.980000000069</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Receitas'!$O$6)),J377,IF(AND(L377="Pago",OR(E377='PC Receitas'!$O$7,E377='PC Receitas'!$O$8,E377='PC Receitas'!$O$9,E377='PC Receitas'!$O$10,E377='PC Receitas'!$O$11,E377='PC Receitas'!$O$12,E377='PC Receitas'!$O$13,E377='PC Receitas'!$O$14)),-J377,0))</f>
        <v>-97728.980000000069</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Receitas'!$O$6)),J378,IF(AND(L378="Pago",OR(E378='PC Receitas'!$O$7,E378='PC Receitas'!$O$8,E378='PC Receitas'!$O$9,E378='PC Receitas'!$O$10,E378='PC Receitas'!$O$11,E378='PC Receitas'!$O$12,E378='PC Receitas'!$O$13,E378='PC Receitas'!$O$14)),-J378,0))</f>
        <v>-97728.980000000069</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Receitas'!$O$6)),J379,IF(AND(L379="Pago",OR(E379='PC Receitas'!$O$7,E379='PC Receitas'!$O$8,E379='PC Receitas'!$O$9,E379='PC Receitas'!$O$10,E379='PC Receitas'!$O$11,E379='PC Receitas'!$O$12,E379='PC Receitas'!$O$13,E379='PC Receitas'!$O$14)),-J379,0))</f>
        <v>-97728.980000000069</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Receitas'!$O$6)),J380,IF(AND(L380="Pago",OR(E380='PC Receitas'!$O$7,E380='PC Receitas'!$O$8,E380='PC Receitas'!$O$9,E380='PC Receitas'!$O$10,E380='PC Receitas'!$O$11,E380='PC Receitas'!$O$12,E380='PC Receitas'!$O$13,E380='PC Receitas'!$O$14)),-J380,0))</f>
        <v>-97728.980000000069</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Receitas'!$O$6)),J381,IF(AND(L381="Pago",OR(E381='PC Receitas'!$O$7,E381='PC Receitas'!$O$8,E381='PC Receitas'!$O$9,E381='PC Receitas'!$O$10,E381='PC Receitas'!$O$11,E381='PC Receitas'!$O$12,E381='PC Receitas'!$O$13,E381='PC Receitas'!$O$14)),-J381,0))</f>
        <v>-97728.980000000069</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Receitas'!$O$6)),J382,IF(AND(L382="Pago",OR(E382='PC Receitas'!$O$7,E382='PC Receitas'!$O$8,E382='PC Receitas'!$O$9,E382='PC Receitas'!$O$10,E382='PC Receitas'!$O$11,E382='PC Receitas'!$O$12,E382='PC Receitas'!$O$13,E382='PC Receitas'!$O$14)),-J382,0))</f>
        <v>-97728.980000000069</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Receitas'!$O$6)),J383,IF(AND(L383="Pago",OR(E383='PC Receitas'!$O$7,E383='PC Receitas'!$O$8,E383='PC Receitas'!$O$9,E383='PC Receitas'!$O$10,E383='PC Receitas'!$O$11,E383='PC Receitas'!$O$12,E383='PC Receitas'!$O$13,E383='PC Receitas'!$O$14)),-J383,0))</f>
        <v>-97728.980000000069</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Receitas'!$O$6)),J384,IF(AND(L384="Pago",OR(E384='PC Receitas'!$O$7,E384='PC Receitas'!$O$8,E384='PC Receitas'!$O$9,E384='PC Receitas'!$O$10,E384='PC Receitas'!$O$11,E384='PC Receitas'!$O$12,E384='PC Receitas'!$O$13,E384='PC Receitas'!$O$14)),-J384,0))</f>
        <v>-97728.980000000069</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Receitas'!$O$6)),J385,IF(AND(L385="Pago",OR(E385='PC Receitas'!$O$7,E385='PC Receitas'!$O$8,E385='PC Receitas'!$O$9,E385='PC Receitas'!$O$10,E385='PC Receitas'!$O$11,E385='PC Receitas'!$O$12,E385='PC Receitas'!$O$13,E385='PC Receitas'!$O$14)),-J385,0))</f>
        <v>-97728.980000000069</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Receitas'!$O$6)),J386,IF(AND(L386="Pago",OR(E386='PC Receitas'!$O$7,E386='PC Receitas'!$O$8,E386='PC Receitas'!$O$9,E386='PC Receitas'!$O$10,E386='PC Receitas'!$O$11,E386='PC Receitas'!$O$12,E386='PC Receitas'!$O$13,E386='PC Receitas'!$O$14)),-J386,0))</f>
        <v>-97728.980000000069</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Receitas'!$O$6)),J387,IF(AND(L387="Pago",OR(E387='PC Receitas'!$O$7,E387='PC Receitas'!$O$8,E387='PC Receitas'!$O$9,E387='PC Receitas'!$O$10,E387='PC Receitas'!$O$11,E387='PC Receitas'!$O$12,E387='PC Receitas'!$O$13,E387='PC Receitas'!$O$14)),-J387,0))</f>
        <v>-97728.980000000069</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Receitas'!$O$6)),J388,IF(AND(L388="Pago",OR(E388='PC Receitas'!$O$7,E388='PC Receitas'!$O$8,E388='PC Receitas'!$O$9,E388='PC Receitas'!$O$10,E388='PC Receitas'!$O$11,E388='PC Receitas'!$O$12,E388='PC Receitas'!$O$13,E388='PC Receitas'!$O$14)),-J388,0))</f>
        <v>-97728.980000000069</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Receitas'!$O$6)),J389,IF(AND(L389="Pago",OR(E389='PC Receitas'!$O$7,E389='PC Receitas'!$O$8,E389='PC Receitas'!$O$9,E389='PC Receitas'!$O$10,E389='PC Receitas'!$O$11,E389='PC Receitas'!$O$12,E389='PC Receitas'!$O$13,E389='PC Receitas'!$O$14)),-J389,0))</f>
        <v>-97728.980000000069</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Receitas'!$O$6)),J390,IF(AND(L390="Pago",OR(E390='PC Receitas'!$O$7,E390='PC Receitas'!$O$8,E390='PC Receitas'!$O$9,E390='PC Receitas'!$O$10,E390='PC Receitas'!$O$11,E390='PC Receitas'!$O$12,E390='PC Receitas'!$O$13,E390='PC Receitas'!$O$14)),-J390,0))</f>
        <v>-97728.980000000069</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Receitas'!$O$6)),J391,IF(AND(L391="Pago",OR(E391='PC Receitas'!$O$7,E391='PC Receitas'!$O$8,E391='PC Receitas'!$O$9,E391='PC Receitas'!$O$10,E391='PC Receitas'!$O$11,E391='PC Receitas'!$O$12,E391='PC Receitas'!$O$13,E391='PC Receitas'!$O$14)),-J391,0))</f>
        <v>-97728.980000000069</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Receitas'!$O$6)),J392,IF(AND(L392="Pago",OR(E392='PC Receitas'!$O$7,E392='PC Receitas'!$O$8,E392='PC Receitas'!$O$9,E392='PC Receitas'!$O$10,E392='PC Receitas'!$O$11,E392='PC Receitas'!$O$12,E392='PC Receitas'!$O$13,E392='PC Receitas'!$O$14)),-J392,0))</f>
        <v>-97728.980000000069</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Receitas'!$O$6)),J393,IF(AND(L393="Pago",OR(E393='PC Receitas'!$O$7,E393='PC Receitas'!$O$8,E393='PC Receitas'!$O$9,E393='PC Receitas'!$O$10,E393='PC Receitas'!$O$11,E393='PC Receitas'!$O$12,E393='PC Receitas'!$O$13,E393='PC Receitas'!$O$14)),-J393,0))</f>
        <v>-97728.980000000069</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Receitas'!$O$6)),J394,IF(AND(L394="Pago",OR(E394='PC Receitas'!$O$7,E394='PC Receitas'!$O$8,E394='PC Receitas'!$O$9,E394='PC Receitas'!$O$10,E394='PC Receitas'!$O$11,E394='PC Receitas'!$O$12,E394='PC Receitas'!$O$13,E394='PC Receitas'!$O$14)),-J394,0))</f>
        <v>-97728.980000000069</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Receitas'!$O$6)),J395,IF(AND(L395="Pago",OR(E395='PC Receitas'!$O$7,E395='PC Receitas'!$O$8,E395='PC Receitas'!$O$9,E395='PC Receitas'!$O$10,E395='PC Receitas'!$O$11,E395='PC Receitas'!$O$12,E395='PC Receitas'!$O$13,E395='PC Receitas'!$O$14)),-J395,0))</f>
        <v>-97728.980000000069</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Receitas'!$O$6)),J396,IF(AND(L396="Pago",OR(E396='PC Receitas'!$O$7,E396='PC Receitas'!$O$8,E396='PC Receitas'!$O$9,E396='PC Receitas'!$O$10,E396='PC Receitas'!$O$11,E396='PC Receitas'!$O$12,E396='PC Receitas'!$O$13,E396='PC Receitas'!$O$14)),-J396,0))</f>
        <v>-97728.980000000069</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Receitas'!$O$6)),J397,IF(AND(L397="Pago",OR(E397='PC Receitas'!$O$7,E397='PC Receitas'!$O$8,E397='PC Receitas'!$O$9,E397='PC Receitas'!$O$10,E397='PC Receitas'!$O$11,E397='PC Receitas'!$O$12,E397='PC Receitas'!$O$13,E397='PC Receitas'!$O$14)),-J397,0))</f>
        <v>-97728.980000000069</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Receitas'!$O$6)),J398,IF(AND(L398="Pago",OR(E398='PC Receitas'!$O$7,E398='PC Receitas'!$O$8,E398='PC Receitas'!$O$9,E398='PC Receitas'!$O$10,E398='PC Receitas'!$O$11,E398='PC Receitas'!$O$12,E398='PC Receitas'!$O$13,E398='PC Receitas'!$O$14)),-J398,0))</f>
        <v>-97728.980000000069</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Receitas'!$O$6)),J399,IF(AND(L399="Pago",OR(E399='PC Receitas'!$O$7,E399='PC Receitas'!$O$8,E399='PC Receitas'!$O$9,E399='PC Receitas'!$O$10,E399='PC Receitas'!$O$11,E399='PC Receitas'!$O$12,E399='PC Receitas'!$O$13,E399='PC Receitas'!$O$14)),-J399,0))</f>
        <v>-97728.980000000069</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Receitas'!$O$6)),J400,IF(AND(L400="Pago",OR(E400='PC Receitas'!$O$7,E400='PC Receitas'!$O$8,E400='PC Receitas'!$O$9,E400='PC Receitas'!$O$10,E400='PC Receitas'!$O$11,E400='PC Receitas'!$O$12,E400='PC Receitas'!$O$13,E400='PC Receitas'!$O$14)),-J400,0))</f>
        <v>-97728.980000000069</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Receitas'!$O$6)),J401,IF(AND(L401="Pago",OR(E401='PC Receitas'!$O$7,E401='PC Receitas'!$O$8,E401='PC Receitas'!$O$9,E401='PC Receitas'!$O$10,E401='PC Receitas'!$O$11,E401='PC Receitas'!$O$12,E401='PC Receitas'!$O$13,E401='PC Receitas'!$O$14)),-J401,0))</f>
        <v>-97728.980000000069</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Receitas'!$O$6)),J402,IF(AND(L402="Pago",OR(E402='PC Receitas'!$O$7,E402='PC Receitas'!$O$8,E402='PC Receitas'!$O$9,E402='PC Receitas'!$O$10,E402='PC Receitas'!$O$11,E402='PC Receitas'!$O$12,E402='PC Receitas'!$O$13,E402='PC Receitas'!$O$14)),-J402,0))</f>
        <v>-97728.980000000069</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Receitas'!$O$6)),J403,IF(AND(L403="Pago",OR(E403='PC Receitas'!$O$7,E403='PC Receitas'!$O$8,E403='PC Receitas'!$O$9,E403='PC Receitas'!$O$10,E403='PC Receitas'!$O$11,E403='PC Receitas'!$O$12,E403='PC Receitas'!$O$13,E403='PC Receitas'!$O$14)),-J403,0))</f>
        <v>-97728.980000000069</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Receitas'!$O$6)),J404,IF(AND(L404="Pago",OR(E404='PC Receitas'!$O$7,E404='PC Receitas'!$O$8,E404='PC Receitas'!$O$9,E404='PC Receitas'!$O$10,E404='PC Receitas'!$O$11,E404='PC Receitas'!$O$12,E404='PC Receitas'!$O$13,E404='PC Receitas'!$O$14)),-J404,0))</f>
        <v>-97728.980000000069</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Receitas'!$O$6)),J405,IF(AND(L405="Pago",OR(E405='PC Receitas'!$O$7,E405='PC Receitas'!$O$8,E405='PC Receitas'!$O$9,E405='PC Receitas'!$O$10,E405='PC Receitas'!$O$11,E405='PC Receitas'!$O$12,E405='PC Receitas'!$O$13,E405='PC Receitas'!$O$14)),-J405,0))</f>
        <v>-97728.980000000069</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Receitas'!$O$6)),J406,IF(AND(L406="Pago",OR(E406='PC Receitas'!$O$7,E406='PC Receitas'!$O$8,E406='PC Receitas'!$O$9,E406='PC Receitas'!$O$10,E406='PC Receitas'!$O$11,E406='PC Receitas'!$O$12,E406='PC Receitas'!$O$13,E406='PC Receitas'!$O$14)),-J406,0))</f>
        <v>-97728.980000000069</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Receitas'!$O$6)),J407,IF(AND(L407="Pago",OR(E407='PC Receitas'!$O$7,E407='PC Receitas'!$O$8,E407='PC Receitas'!$O$9,E407='PC Receitas'!$O$10,E407='PC Receitas'!$O$11,E407='PC Receitas'!$O$12,E407='PC Receitas'!$O$13,E407='PC Receitas'!$O$14)),-J407,0))</f>
        <v>-97728.980000000069</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Receitas'!$O$6)),J408,IF(AND(L408="Pago",OR(E408='PC Receitas'!$O$7,E408='PC Receitas'!$O$8,E408='PC Receitas'!$O$9,E408='PC Receitas'!$O$10,E408='PC Receitas'!$O$11,E408='PC Receitas'!$O$12,E408='PC Receitas'!$O$13,E408='PC Receitas'!$O$14)),-J408,0))</f>
        <v>-97728.980000000069</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Receitas'!$O$6)),J409,IF(AND(L409="Pago",OR(E409='PC Receitas'!$O$7,E409='PC Receitas'!$O$8,E409='PC Receitas'!$O$9,E409='PC Receitas'!$O$10,E409='PC Receitas'!$O$11,E409='PC Receitas'!$O$12,E409='PC Receitas'!$O$13,E409='PC Receitas'!$O$14)),-J409,0))</f>
        <v>-97728.980000000069</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Receitas'!$O$6)),J410,IF(AND(L410="Pago",OR(E410='PC Receitas'!$O$7,E410='PC Receitas'!$O$8,E410='PC Receitas'!$O$9,E410='PC Receitas'!$O$10,E410='PC Receitas'!$O$11,E410='PC Receitas'!$O$12,E410='PC Receitas'!$O$13,E410='PC Receitas'!$O$14)),-J410,0))</f>
        <v>-97728.980000000069</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Receitas'!$O$6)),J411,IF(AND(L411="Pago",OR(E411='PC Receitas'!$O$7,E411='PC Receitas'!$O$8,E411='PC Receitas'!$O$9,E411='PC Receitas'!$O$10,E411='PC Receitas'!$O$11,E411='PC Receitas'!$O$12,E411='PC Receitas'!$O$13,E411='PC Receitas'!$O$14)),-J411,0))</f>
        <v>-97728.980000000069</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Receitas'!$O$6)),J412,IF(AND(L412="Pago",OR(E412='PC Receitas'!$O$7,E412='PC Receitas'!$O$8,E412='PC Receitas'!$O$9,E412='PC Receitas'!$O$10,E412='PC Receitas'!$O$11,E412='PC Receitas'!$O$12,E412='PC Receitas'!$O$13,E412='PC Receitas'!$O$14)),-J412,0))</f>
        <v>-97728.980000000069</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Receitas'!$O$6)),J413,IF(AND(L413="Pago",OR(E413='PC Receitas'!$O$7,E413='PC Receitas'!$O$8,E413='PC Receitas'!$O$9,E413='PC Receitas'!$O$10,E413='PC Receitas'!$O$11,E413='PC Receitas'!$O$12,E413='PC Receitas'!$O$13,E413='PC Receitas'!$O$14)),-J413,0))</f>
        <v>-97728.980000000069</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Receitas'!$O$6)),J414,IF(AND(L414="Pago",OR(E414='PC Receitas'!$O$7,E414='PC Receitas'!$O$8,E414='PC Receitas'!$O$9,E414='PC Receitas'!$O$10,E414='PC Receitas'!$O$11,E414='PC Receitas'!$O$12,E414='PC Receitas'!$O$13,E414='PC Receitas'!$O$14)),-J414,0))</f>
        <v>-97728.980000000069</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Receitas'!$O$6)),J415,IF(AND(L415="Pago",OR(E415='PC Receitas'!$O$7,E415='PC Receitas'!$O$8,E415='PC Receitas'!$O$9,E415='PC Receitas'!$O$10,E415='PC Receitas'!$O$11,E415='PC Receitas'!$O$12,E415='PC Receitas'!$O$13,E415='PC Receitas'!$O$14)),-J415,0))</f>
        <v>-97728.980000000069</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Receitas'!$O$6)),J416,IF(AND(L416="Pago",OR(E416='PC Receitas'!$O$7,E416='PC Receitas'!$O$8,E416='PC Receitas'!$O$9,E416='PC Receitas'!$O$10,E416='PC Receitas'!$O$11,E416='PC Receitas'!$O$12,E416='PC Receitas'!$O$13,E416='PC Receitas'!$O$14)),-J416,0))</f>
        <v>-97728.980000000069</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Receitas'!$O$6)),J417,IF(AND(L417="Pago",OR(E417='PC Receitas'!$O$7,E417='PC Receitas'!$O$8,E417='PC Receitas'!$O$9,E417='PC Receitas'!$O$10,E417='PC Receitas'!$O$11,E417='PC Receitas'!$O$12,E417='PC Receitas'!$O$13,E417='PC Receitas'!$O$14)),-J417,0))</f>
        <v>-97728.980000000069</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Receitas'!$O$6)),J418,IF(AND(L418="Pago",OR(E418='PC Receitas'!$O$7,E418='PC Receitas'!$O$8,E418='PC Receitas'!$O$9,E418='PC Receitas'!$O$10,E418='PC Receitas'!$O$11,E418='PC Receitas'!$O$12,E418='PC Receitas'!$O$13,E418='PC Receitas'!$O$14)),-J418,0))</f>
        <v>-97728.980000000069</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Receitas'!$O$6)),J419,IF(AND(L419="Pago",OR(E419='PC Receitas'!$O$7,E419='PC Receitas'!$O$8,E419='PC Receitas'!$O$9,E419='PC Receitas'!$O$10,E419='PC Receitas'!$O$11,E419='PC Receitas'!$O$12,E419='PC Receitas'!$O$13,E419='PC Receitas'!$O$14)),-J419,0))</f>
        <v>-97728.980000000069</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Receitas'!$O$6)),J420,IF(AND(L420="Pago",OR(E420='PC Receitas'!$O$7,E420='PC Receitas'!$O$8,E420='PC Receitas'!$O$9,E420='PC Receitas'!$O$10,E420='PC Receitas'!$O$11,E420='PC Receitas'!$O$12,E420='PC Receitas'!$O$13,E420='PC Receitas'!$O$14)),-J420,0))</f>
        <v>-97728.980000000069</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Receitas'!$O$6)),J421,IF(AND(L421="Pago",OR(E421='PC Receitas'!$O$7,E421='PC Receitas'!$O$8,E421='PC Receitas'!$O$9,E421='PC Receitas'!$O$10,E421='PC Receitas'!$O$11,E421='PC Receitas'!$O$12,E421='PC Receitas'!$O$13,E421='PC Receitas'!$O$14)),-J421,0))</f>
        <v>-97728.980000000069</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Receitas'!$O$6)),J422,IF(AND(L422="Pago",OR(E422='PC Receitas'!$O$7,E422='PC Receitas'!$O$8,E422='PC Receitas'!$O$9,E422='PC Receitas'!$O$10,E422='PC Receitas'!$O$11,E422='PC Receitas'!$O$12,E422='PC Receitas'!$O$13,E422='PC Receitas'!$O$14)),-J422,0))</f>
        <v>-97728.980000000069</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Receitas'!$O$6)),J423,IF(AND(L423="Pago",OR(E423='PC Receitas'!$O$7,E423='PC Receitas'!$O$8,E423='PC Receitas'!$O$9,E423='PC Receitas'!$O$10,E423='PC Receitas'!$O$11,E423='PC Receitas'!$O$12,E423='PC Receitas'!$O$13,E423='PC Receitas'!$O$14)),-J423,0))</f>
        <v>-97728.980000000069</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Receitas'!$O$6)),J424,IF(AND(L424="Pago",OR(E424='PC Receitas'!$O$7,E424='PC Receitas'!$O$8,E424='PC Receitas'!$O$9,E424='PC Receitas'!$O$10,E424='PC Receitas'!$O$11,E424='PC Receitas'!$O$12,E424='PC Receitas'!$O$13,E424='PC Receitas'!$O$14)),-J424,0))</f>
        <v>-97728.980000000069</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Receitas'!$O$6)),J425,IF(AND(L425="Pago",OR(E425='PC Receitas'!$O$7,E425='PC Receitas'!$O$8,E425='PC Receitas'!$O$9,E425='PC Receitas'!$O$10,E425='PC Receitas'!$O$11,E425='PC Receitas'!$O$12,E425='PC Receitas'!$O$13,E425='PC Receitas'!$O$14)),-J425,0))</f>
        <v>-97728.980000000069</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Receitas'!$O$6)),J426,IF(AND(L426="Pago",OR(E426='PC Receitas'!$O$7,E426='PC Receitas'!$O$8,E426='PC Receitas'!$O$9,E426='PC Receitas'!$O$10,E426='PC Receitas'!$O$11,E426='PC Receitas'!$O$12,E426='PC Receitas'!$O$13,E426='PC Receitas'!$O$14)),-J426,0))</f>
        <v>-97728.980000000069</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Receitas'!$O$6)),J427,IF(AND(L427="Pago",OR(E427='PC Receitas'!$O$7,E427='PC Receitas'!$O$8,E427='PC Receitas'!$O$9,E427='PC Receitas'!$O$10,E427='PC Receitas'!$O$11,E427='PC Receitas'!$O$12,E427='PC Receitas'!$O$13,E427='PC Receitas'!$O$14)),-J427,0))</f>
        <v>-97728.980000000069</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Receitas'!$O$6)),J428,IF(AND(L428="Pago",OR(E428='PC Receitas'!$O$7,E428='PC Receitas'!$O$8,E428='PC Receitas'!$O$9,E428='PC Receitas'!$O$10,E428='PC Receitas'!$O$11,E428='PC Receitas'!$O$12,E428='PC Receitas'!$O$13,E428='PC Receitas'!$O$14)),-J428,0))</f>
        <v>-97728.980000000069</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Receitas'!$O$6)),J429,IF(AND(L429="Pago",OR(E429='PC Receitas'!$O$7,E429='PC Receitas'!$O$8,E429='PC Receitas'!$O$9,E429='PC Receitas'!$O$10,E429='PC Receitas'!$O$11,E429='PC Receitas'!$O$12,E429='PC Receitas'!$O$13,E429='PC Receitas'!$O$14)),-J429,0))</f>
        <v>-97728.980000000069</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Receitas'!$O$6)),J430,IF(AND(L430="Pago",OR(E430='PC Receitas'!$O$7,E430='PC Receitas'!$O$8,E430='PC Receitas'!$O$9,E430='PC Receitas'!$O$10,E430='PC Receitas'!$O$11,E430='PC Receitas'!$O$12,E430='PC Receitas'!$O$13,E430='PC Receitas'!$O$14)),-J430,0))</f>
        <v>-97728.980000000069</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Receitas'!$O$6)),J431,IF(AND(L431="Pago",OR(E431='PC Receitas'!$O$7,E431='PC Receitas'!$O$8,E431='PC Receitas'!$O$9,E431='PC Receitas'!$O$10,E431='PC Receitas'!$O$11,E431='PC Receitas'!$O$12,E431='PC Receitas'!$O$13,E431='PC Receitas'!$O$14)),-J431,0))</f>
        <v>-97728.980000000069</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Receitas'!$O$6)),J432,IF(AND(L432="Pago",OR(E432='PC Receitas'!$O$7,E432='PC Receitas'!$O$8,E432='PC Receitas'!$O$9,E432='PC Receitas'!$O$10,E432='PC Receitas'!$O$11,E432='PC Receitas'!$O$12,E432='PC Receitas'!$O$13,E432='PC Receitas'!$O$14)),-J432,0))</f>
        <v>-97728.980000000069</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Receitas'!$O$6)),J433,IF(AND(L433="Pago",OR(E433='PC Receitas'!$O$7,E433='PC Receitas'!$O$8,E433='PC Receitas'!$O$9,E433='PC Receitas'!$O$10,E433='PC Receitas'!$O$11,E433='PC Receitas'!$O$12,E433='PC Receitas'!$O$13,E433='PC Receitas'!$O$14)),-J433,0))</f>
        <v>-97728.980000000069</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Receitas'!$O$6)),J434,IF(AND(L434="Pago",OR(E434='PC Receitas'!$O$7,E434='PC Receitas'!$O$8,E434='PC Receitas'!$O$9,E434='PC Receitas'!$O$10,E434='PC Receitas'!$O$11,E434='PC Receitas'!$O$12,E434='PC Receitas'!$O$13,E434='PC Receitas'!$O$14)),-J434,0))</f>
        <v>-97728.980000000069</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Receitas'!$O$6)),J435,IF(AND(L435="Pago",OR(E435='PC Receitas'!$O$7,E435='PC Receitas'!$O$8,E435='PC Receitas'!$O$9,E435='PC Receitas'!$O$10,E435='PC Receitas'!$O$11,E435='PC Receitas'!$O$12,E435='PC Receitas'!$O$13,E435='PC Receitas'!$O$14)),-J435,0))</f>
        <v>-97728.980000000069</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Receitas'!$O$6)),J436,IF(AND(L436="Pago",OR(E436='PC Receitas'!$O$7,E436='PC Receitas'!$O$8,E436='PC Receitas'!$O$9,E436='PC Receitas'!$O$10,E436='PC Receitas'!$O$11,E436='PC Receitas'!$O$12,E436='PC Receitas'!$O$13,E436='PC Receitas'!$O$14)),-J436,0))</f>
        <v>-97728.980000000069</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Receitas'!$O$6)),J437,IF(AND(L437="Pago",OR(E437='PC Receitas'!$O$7,E437='PC Receitas'!$O$8,E437='PC Receitas'!$O$9,E437='PC Receitas'!$O$10,E437='PC Receitas'!$O$11,E437='PC Receitas'!$O$12,E437='PC Receitas'!$O$13,E437='PC Receitas'!$O$14)),-J437,0))</f>
        <v>-97728.980000000069</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Receitas'!$O$6)),J438,IF(AND(L438="Pago",OR(E438='PC Receitas'!$O$7,E438='PC Receitas'!$O$8,E438='PC Receitas'!$O$9,E438='PC Receitas'!$O$10,E438='PC Receitas'!$O$11,E438='PC Receitas'!$O$12,E438='PC Receitas'!$O$13,E438='PC Receitas'!$O$14)),-J438,0))</f>
        <v>-97728.980000000069</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Receitas'!$O$6)),J439,IF(AND(L439="Pago",OR(E439='PC Receitas'!$O$7,E439='PC Receitas'!$O$8,E439='PC Receitas'!$O$9,E439='PC Receitas'!$O$10,E439='PC Receitas'!$O$11,E439='PC Receitas'!$O$12,E439='PC Receitas'!$O$13,E439='PC Receitas'!$O$14)),-J439,0))</f>
        <v>-97728.980000000069</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Receitas'!$O$6)),J440,IF(AND(L440="Pago",OR(E440='PC Receitas'!$O$7,E440='PC Receitas'!$O$8,E440='PC Receitas'!$O$9,E440='PC Receitas'!$O$10,E440='PC Receitas'!$O$11,E440='PC Receitas'!$O$12,E440='PC Receitas'!$O$13,E440='PC Receitas'!$O$14)),-J440,0))</f>
        <v>-97728.980000000069</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Receitas'!$O$6)),J441,IF(AND(L441="Pago",OR(E441='PC Receitas'!$O$7,E441='PC Receitas'!$O$8,E441='PC Receitas'!$O$9,E441='PC Receitas'!$O$10,E441='PC Receitas'!$O$11,E441='PC Receitas'!$O$12,E441='PC Receitas'!$O$13,E441='PC Receitas'!$O$14)),-J441,0))</f>
        <v>-97728.980000000069</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Receitas'!$O$6)),J442,IF(AND(L442="Pago",OR(E442='PC Receitas'!$O$7,E442='PC Receitas'!$O$8,E442='PC Receitas'!$O$9,E442='PC Receitas'!$O$10,E442='PC Receitas'!$O$11,E442='PC Receitas'!$O$12,E442='PC Receitas'!$O$13,E442='PC Receitas'!$O$14)),-J442,0))</f>
        <v>-97728.980000000069</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Receitas'!$O$6)),J443,IF(AND(L443="Pago",OR(E443='PC Receitas'!$O$7,E443='PC Receitas'!$O$8,E443='PC Receitas'!$O$9,E443='PC Receitas'!$O$10,E443='PC Receitas'!$O$11,E443='PC Receitas'!$O$12,E443='PC Receitas'!$O$13,E443='PC Receitas'!$O$14)),-J443,0))</f>
        <v>-97728.980000000069</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Receitas'!$O$6)),J444,IF(AND(L444="Pago",OR(E444='PC Receitas'!$O$7,E444='PC Receitas'!$O$8,E444='PC Receitas'!$O$9,E444='PC Receitas'!$O$10,E444='PC Receitas'!$O$11,E444='PC Receitas'!$O$12,E444='PC Receitas'!$O$13,E444='PC Receitas'!$O$14)),-J444,0))</f>
        <v>-97728.980000000069</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Receitas'!$O$6)),J445,IF(AND(L445="Pago",OR(E445='PC Receitas'!$O$7,E445='PC Receitas'!$O$8,E445='PC Receitas'!$O$9,E445='PC Receitas'!$O$10,E445='PC Receitas'!$O$11,E445='PC Receitas'!$O$12,E445='PC Receitas'!$O$13,E445='PC Receitas'!$O$14)),-J445,0))</f>
        <v>-97728.980000000069</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Receitas'!$O$6)),J446,IF(AND(L446="Pago",OR(E446='PC Receitas'!$O$7,E446='PC Receitas'!$O$8,E446='PC Receitas'!$O$9,E446='PC Receitas'!$O$10,E446='PC Receitas'!$O$11,E446='PC Receitas'!$O$12,E446='PC Receitas'!$O$13,E446='PC Receitas'!$O$14)),-J446,0))</f>
        <v>-97728.980000000069</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Receitas'!$O$6)),J447,IF(AND(L447="Pago",OR(E447='PC Receitas'!$O$7,E447='PC Receitas'!$O$8,E447='PC Receitas'!$O$9,E447='PC Receitas'!$O$10,E447='PC Receitas'!$O$11,E447='PC Receitas'!$O$12,E447='PC Receitas'!$O$13,E447='PC Receitas'!$O$14)),-J447,0))</f>
        <v>-97728.980000000069</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Receitas'!$O$6)),J448,IF(AND(L448="Pago",OR(E448='PC Receitas'!$O$7,E448='PC Receitas'!$O$8,E448='PC Receitas'!$O$9,E448='PC Receitas'!$O$10,E448='PC Receitas'!$O$11,E448='PC Receitas'!$O$12,E448='PC Receitas'!$O$13,E448='PC Receitas'!$O$14)),-J448,0))</f>
        <v>-97728.980000000069</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Receitas'!$O$6)),J449,IF(AND(L449="Pago",OR(E449='PC Receitas'!$O$7,E449='PC Receitas'!$O$8,E449='PC Receitas'!$O$9,E449='PC Receitas'!$O$10,E449='PC Receitas'!$O$11,E449='PC Receitas'!$O$12,E449='PC Receitas'!$O$13,E449='PC Receitas'!$O$14)),-J449,0))</f>
        <v>-97728.980000000069</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Receitas'!$O$6)),J450,IF(AND(L450="Pago",OR(E450='PC Receitas'!$O$7,E450='PC Receitas'!$O$8,E450='PC Receitas'!$O$9,E450='PC Receitas'!$O$10,E450='PC Receitas'!$O$11,E450='PC Receitas'!$O$12,E450='PC Receitas'!$O$13,E450='PC Receitas'!$O$14)),-J450,0))</f>
        <v>-97728.980000000069</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Receitas'!$O$6)),J451,IF(AND(L451="Pago",OR(E451='PC Receitas'!$O$7,E451='PC Receitas'!$O$8,E451='PC Receitas'!$O$9,E451='PC Receitas'!$O$10,E451='PC Receitas'!$O$11,E451='PC Receitas'!$O$12,E451='PC Receitas'!$O$13,E451='PC Receitas'!$O$14)),-J451,0))</f>
        <v>-97728.980000000069</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Receitas'!$O$6)),J452,IF(AND(L452="Pago",OR(E452='PC Receitas'!$O$7,E452='PC Receitas'!$O$8,E452='PC Receitas'!$O$9,E452='PC Receitas'!$O$10,E452='PC Receitas'!$O$11,E452='PC Receitas'!$O$12,E452='PC Receitas'!$O$13,E452='PC Receitas'!$O$14)),-J452,0))</f>
        <v>-97728.980000000069</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Receitas'!$O$6)),J453,IF(AND(L453="Pago",OR(E453='PC Receitas'!$O$7,E453='PC Receitas'!$O$8,E453='PC Receitas'!$O$9,E453='PC Receitas'!$O$10,E453='PC Receitas'!$O$11,E453='PC Receitas'!$O$12,E453='PC Receitas'!$O$13,E453='PC Receitas'!$O$14)),-J453,0))</f>
        <v>-97728.980000000069</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Receitas'!$O$6)),J454,IF(AND(L454="Pago",OR(E454='PC Receitas'!$O$7,E454='PC Receitas'!$O$8,E454='PC Receitas'!$O$9,E454='PC Receitas'!$O$10,E454='PC Receitas'!$O$11,E454='PC Receitas'!$O$12,E454='PC Receitas'!$O$13,E454='PC Receitas'!$O$14)),-J454,0))</f>
        <v>-97728.980000000069</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Receitas'!$O$6)),J455,IF(AND(L455="Pago",OR(E455='PC Receitas'!$O$7,E455='PC Receitas'!$O$8,E455='PC Receitas'!$O$9,E455='PC Receitas'!$O$10,E455='PC Receitas'!$O$11,E455='PC Receitas'!$O$12,E455='PC Receitas'!$O$13,E455='PC Receitas'!$O$14)),-J455,0))</f>
        <v>-97728.980000000069</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Receitas'!$O$6)),J456,IF(AND(L456="Pago",OR(E456='PC Receitas'!$O$7,E456='PC Receitas'!$O$8,E456='PC Receitas'!$O$9,E456='PC Receitas'!$O$10,E456='PC Receitas'!$O$11,E456='PC Receitas'!$O$12,E456='PC Receitas'!$O$13,E456='PC Receitas'!$O$14)),-J456,0))</f>
        <v>-97728.980000000069</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Receitas'!$O$6)),J457,IF(AND(L457="Pago",OR(E457='PC Receitas'!$O$7,E457='PC Receitas'!$O$8,E457='PC Receitas'!$O$9,E457='PC Receitas'!$O$10,E457='PC Receitas'!$O$11,E457='PC Receitas'!$O$12,E457='PC Receitas'!$O$13,E457='PC Receitas'!$O$14)),-J457,0))</f>
        <v>-97728.980000000069</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Receitas'!$O$6)),J458,IF(AND(L458="Pago",OR(E458='PC Receitas'!$O$7,E458='PC Receitas'!$O$8,E458='PC Receitas'!$O$9,E458='PC Receitas'!$O$10,E458='PC Receitas'!$O$11,E458='PC Receitas'!$O$12,E458='PC Receitas'!$O$13,E458='PC Receitas'!$O$14)),-J458,0))</f>
        <v>-97728.980000000069</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Receitas'!$O$6)),J459,IF(AND(L459="Pago",OR(E459='PC Receitas'!$O$7,E459='PC Receitas'!$O$8,E459='PC Receitas'!$O$9,E459='PC Receitas'!$O$10,E459='PC Receitas'!$O$11,E459='PC Receitas'!$O$12,E459='PC Receitas'!$O$13,E459='PC Receitas'!$O$14)),-J459,0))</f>
        <v>-97728.980000000069</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Receitas'!$O$6)),J460,IF(AND(L460="Pago",OR(E460='PC Receitas'!$O$7,E460='PC Receitas'!$O$8,E460='PC Receitas'!$O$9,E460='PC Receitas'!$O$10,E460='PC Receitas'!$O$11,E460='PC Receitas'!$O$12,E460='PC Receitas'!$O$13,E460='PC Receitas'!$O$14)),-J460,0))</f>
        <v>-97728.980000000069</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Receitas'!$O$6)),J461,IF(AND(L461="Pago",OR(E461='PC Receitas'!$O$7,E461='PC Receitas'!$O$8,E461='PC Receitas'!$O$9,E461='PC Receitas'!$O$10,E461='PC Receitas'!$O$11,E461='PC Receitas'!$O$12,E461='PC Receitas'!$O$13,E461='PC Receitas'!$O$14)),-J461,0))</f>
        <v>-97728.980000000069</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Receitas'!$O$6)),J462,IF(AND(L462="Pago",OR(E462='PC Receitas'!$O$7,E462='PC Receitas'!$O$8,E462='PC Receitas'!$O$9,E462='PC Receitas'!$O$10,E462='PC Receitas'!$O$11,E462='PC Receitas'!$O$12,E462='PC Receitas'!$O$13,E462='PC Receitas'!$O$14)),-J462,0))</f>
        <v>-97728.980000000069</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Receitas'!$O$6)),J463,IF(AND(L463="Pago",OR(E463='PC Receitas'!$O$7,E463='PC Receitas'!$O$8,E463='PC Receitas'!$O$9,E463='PC Receitas'!$O$10,E463='PC Receitas'!$O$11,E463='PC Receitas'!$O$12,E463='PC Receitas'!$O$13,E463='PC Receitas'!$O$14)),-J463,0))</f>
        <v>-97728.980000000069</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Receitas'!$O$6)),J464,IF(AND(L464="Pago",OR(E464='PC Receitas'!$O$7,E464='PC Receitas'!$O$8,E464='PC Receitas'!$O$9,E464='PC Receitas'!$O$10,E464='PC Receitas'!$O$11,E464='PC Receitas'!$O$12,E464='PC Receitas'!$O$13,E464='PC Receitas'!$O$14)),-J464,0))</f>
        <v>-97728.980000000069</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Receitas'!$O$6)),J465,IF(AND(L465="Pago",OR(E465='PC Receitas'!$O$7,E465='PC Receitas'!$O$8,E465='PC Receitas'!$O$9,E465='PC Receitas'!$O$10,E465='PC Receitas'!$O$11,E465='PC Receitas'!$O$12,E465='PC Receitas'!$O$13,E465='PC Receitas'!$O$14)),-J465,0))</f>
        <v>-97728.980000000069</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Receitas'!$O$6)),J466,IF(AND(L466="Pago",OR(E466='PC Receitas'!$O$7,E466='PC Receitas'!$O$8,E466='PC Receitas'!$O$9,E466='PC Receitas'!$O$10,E466='PC Receitas'!$O$11,E466='PC Receitas'!$O$12,E466='PC Receitas'!$O$13,E466='PC Receitas'!$O$14)),-J466,0))</f>
        <v>-97728.980000000069</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Receitas'!$O$6)),J467,IF(AND(L467="Pago",OR(E467='PC Receitas'!$O$7,E467='PC Receitas'!$O$8,E467='PC Receitas'!$O$9,E467='PC Receitas'!$O$10,E467='PC Receitas'!$O$11,E467='PC Receitas'!$O$12,E467='PC Receitas'!$O$13,E467='PC Receitas'!$O$14)),-J467,0))</f>
        <v>-97728.980000000069</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Receitas'!$O$6)),J468,IF(AND(L468="Pago",OR(E468='PC Receitas'!$O$7,E468='PC Receitas'!$O$8,E468='PC Receitas'!$O$9,E468='PC Receitas'!$O$10,E468='PC Receitas'!$O$11,E468='PC Receitas'!$O$12,E468='PC Receitas'!$O$13,E468='PC Receitas'!$O$14)),-J468,0))</f>
        <v>-97728.980000000069</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Receitas'!$O$6)),J469,IF(AND(L469="Pago",OR(E469='PC Receitas'!$O$7,E469='PC Receitas'!$O$8,E469='PC Receitas'!$O$9,E469='PC Receitas'!$O$10,E469='PC Receitas'!$O$11,E469='PC Receitas'!$O$12,E469='PC Receitas'!$O$13,E469='PC Receitas'!$O$14)),-J469,0))</f>
        <v>-97728.980000000069</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Receitas'!$O$6)),J470,IF(AND(L470="Pago",OR(E470='PC Receitas'!$O$7,E470='PC Receitas'!$O$8,E470='PC Receitas'!$O$9,E470='PC Receitas'!$O$10,E470='PC Receitas'!$O$11,E470='PC Receitas'!$O$12,E470='PC Receitas'!$O$13,E470='PC Receitas'!$O$14)),-J470,0))</f>
        <v>-97728.980000000069</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Receitas'!$O$6)),J471,IF(AND(L471="Pago",OR(E471='PC Receitas'!$O$7,E471='PC Receitas'!$O$8,E471='PC Receitas'!$O$9,E471='PC Receitas'!$O$10,E471='PC Receitas'!$O$11,E471='PC Receitas'!$O$12,E471='PC Receitas'!$O$13,E471='PC Receitas'!$O$14)),-J471,0))</f>
        <v>-97728.980000000069</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Receitas'!$O$6)),J472,IF(AND(L472="Pago",OR(E472='PC Receitas'!$O$7,E472='PC Receitas'!$O$8,E472='PC Receitas'!$O$9,E472='PC Receitas'!$O$10,E472='PC Receitas'!$O$11,E472='PC Receitas'!$O$12,E472='PC Receitas'!$O$13,E472='PC Receitas'!$O$14)),-J472,0))</f>
        <v>-97728.980000000069</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Receitas'!$O$6)),J473,IF(AND(L473="Pago",OR(E473='PC Receitas'!$O$7,E473='PC Receitas'!$O$8,E473='PC Receitas'!$O$9,E473='PC Receitas'!$O$10,E473='PC Receitas'!$O$11,E473='PC Receitas'!$O$12,E473='PC Receitas'!$O$13,E473='PC Receitas'!$O$14)),-J473,0))</f>
        <v>-97728.980000000069</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Receitas'!$O$6)),J474,IF(AND(L474="Pago",OR(E474='PC Receitas'!$O$7,E474='PC Receitas'!$O$8,E474='PC Receitas'!$O$9,E474='PC Receitas'!$O$10,E474='PC Receitas'!$O$11,E474='PC Receitas'!$O$12,E474='PC Receitas'!$O$13,E474='PC Receitas'!$O$14)),-J474,0))</f>
        <v>-97728.980000000069</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Receitas'!$O$6)),J475,IF(AND(L475="Pago",OR(E475='PC Receitas'!$O$7,E475='PC Receitas'!$O$8,E475='PC Receitas'!$O$9,E475='PC Receitas'!$O$10,E475='PC Receitas'!$O$11,E475='PC Receitas'!$O$12,E475='PC Receitas'!$O$13,E475='PC Receitas'!$O$14)),-J475,0))</f>
        <v>-97728.980000000069</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Receitas'!$O$6)),J476,IF(AND(L476="Pago",OR(E476='PC Receitas'!$O$7,E476='PC Receitas'!$O$8,E476='PC Receitas'!$O$9,E476='PC Receitas'!$O$10,E476='PC Receitas'!$O$11,E476='PC Receitas'!$O$12,E476='PC Receitas'!$O$13,E476='PC Receitas'!$O$14)),-J476,0))</f>
        <v>-97728.980000000069</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Receitas'!$O$6)),J477,IF(AND(L477="Pago",OR(E477='PC Receitas'!$O$7,E477='PC Receitas'!$O$8,E477='PC Receitas'!$O$9,E477='PC Receitas'!$O$10,E477='PC Receitas'!$O$11,E477='PC Receitas'!$O$12,E477='PC Receitas'!$O$13,E477='PC Receitas'!$O$14)),-J477,0))</f>
        <v>-97728.980000000069</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Receitas'!$O$6)),J478,IF(AND(L478="Pago",OR(E478='PC Receitas'!$O$7,E478='PC Receitas'!$O$8,E478='PC Receitas'!$O$9,E478='PC Receitas'!$O$10,E478='PC Receitas'!$O$11,E478='PC Receitas'!$O$12,E478='PC Receitas'!$O$13,E478='PC Receitas'!$O$14)),-J478,0))</f>
        <v>-97728.980000000069</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Receitas'!$O$6)),J479,IF(AND(L479="Pago",OR(E479='PC Receitas'!$O$7,E479='PC Receitas'!$O$8,E479='PC Receitas'!$O$9,E479='PC Receitas'!$O$10,E479='PC Receitas'!$O$11,E479='PC Receitas'!$O$12,E479='PC Receitas'!$O$13,E479='PC Receitas'!$O$14)),-J479,0))</f>
        <v>-97728.980000000069</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Receitas'!$O$6)),J480,IF(AND(L480="Pago",OR(E480='PC Receitas'!$O$7,E480='PC Receitas'!$O$8,E480='PC Receitas'!$O$9,E480='PC Receitas'!$O$10,E480='PC Receitas'!$O$11,E480='PC Receitas'!$O$12,E480='PC Receitas'!$O$13,E480='PC Receitas'!$O$14)),-J480,0))</f>
        <v>-97728.980000000069</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Receitas'!$O$6)),J481,IF(AND(L481="Pago",OR(E481='PC Receitas'!$O$7,E481='PC Receitas'!$O$8,E481='PC Receitas'!$O$9,E481='PC Receitas'!$O$10,E481='PC Receitas'!$O$11,E481='PC Receitas'!$O$12,E481='PC Receitas'!$O$13,E481='PC Receitas'!$O$14)),-J481,0))</f>
        <v>-97728.980000000069</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Receitas'!$O$6)),J482,IF(AND(L482="Pago",OR(E482='PC Receitas'!$O$7,E482='PC Receitas'!$O$8,E482='PC Receitas'!$O$9,E482='PC Receitas'!$O$10,E482='PC Receitas'!$O$11,E482='PC Receitas'!$O$12,E482='PC Receitas'!$O$13,E482='PC Receitas'!$O$14)),-J482,0))</f>
        <v>-97728.980000000069</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Receitas'!$O$6)),J483,IF(AND(L483="Pago",OR(E483='PC Receitas'!$O$7,E483='PC Receitas'!$O$8,E483='PC Receitas'!$O$9,E483='PC Receitas'!$O$10,E483='PC Receitas'!$O$11,E483='PC Receitas'!$O$12,E483='PC Receitas'!$O$13,E483='PC Receitas'!$O$14)),-J483,0))</f>
        <v>-97728.980000000069</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Receitas'!$O$6)),J484,IF(AND(L484="Pago",OR(E484='PC Receitas'!$O$7,E484='PC Receitas'!$O$8,E484='PC Receitas'!$O$9,E484='PC Receitas'!$O$10,E484='PC Receitas'!$O$11,E484='PC Receitas'!$O$12,E484='PC Receitas'!$O$13,E484='PC Receitas'!$O$14)),-J484,0))</f>
        <v>-97728.980000000069</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Receitas'!$O$6)),J485,IF(AND(L485="Pago",OR(E485='PC Receitas'!$O$7,E485='PC Receitas'!$O$8,E485='PC Receitas'!$O$9,E485='PC Receitas'!$O$10,E485='PC Receitas'!$O$11,E485='PC Receitas'!$O$12,E485='PC Receitas'!$O$13,E485='PC Receitas'!$O$14)),-J485,0))</f>
        <v>-97728.980000000069</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Receitas'!$O$6)),J486,IF(AND(L486="Pago",OR(E486='PC Receitas'!$O$7,E486='PC Receitas'!$O$8,E486='PC Receitas'!$O$9,E486='PC Receitas'!$O$10,E486='PC Receitas'!$O$11,E486='PC Receitas'!$O$12,E486='PC Receitas'!$O$13,E486='PC Receitas'!$O$14)),-J486,0))</f>
        <v>-97728.980000000069</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Receitas'!$O$6)),J487,IF(AND(L487="Pago",OR(E487='PC Receitas'!$O$7,E487='PC Receitas'!$O$8,E487='PC Receitas'!$O$9,E487='PC Receitas'!$O$10,E487='PC Receitas'!$O$11,E487='PC Receitas'!$O$12,E487='PC Receitas'!$O$13,E487='PC Receitas'!$O$14)),-J487,0))</f>
        <v>-97728.980000000069</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Receitas'!$O$6)),J488,IF(AND(L488="Pago",OR(E488='PC Receitas'!$O$7,E488='PC Receitas'!$O$8,E488='PC Receitas'!$O$9,E488='PC Receitas'!$O$10,E488='PC Receitas'!$O$11,E488='PC Receitas'!$O$12,E488='PC Receitas'!$O$13,E488='PC Receitas'!$O$14)),-J488,0))</f>
        <v>-97728.980000000069</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Receitas'!$O$6)),J489,IF(AND(L489="Pago",OR(E489='PC Receitas'!$O$7,E489='PC Receitas'!$O$8,E489='PC Receitas'!$O$9,E489='PC Receitas'!$O$10,E489='PC Receitas'!$O$11,E489='PC Receitas'!$O$12,E489='PC Receitas'!$O$13,E489='PC Receitas'!$O$14)),-J489,0))</f>
        <v>-97728.980000000069</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Receitas'!$O$6)),J490,IF(AND(L490="Pago",OR(E490='PC Receitas'!$O$7,E490='PC Receitas'!$O$8,E490='PC Receitas'!$O$9,E490='PC Receitas'!$O$10,E490='PC Receitas'!$O$11,E490='PC Receitas'!$O$12,E490='PC Receitas'!$O$13,E490='PC Receitas'!$O$14)),-J490,0))</f>
        <v>-97728.980000000069</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Receitas'!$O$6)),J491,IF(AND(L491="Pago",OR(E491='PC Receitas'!$O$7,E491='PC Receitas'!$O$8,E491='PC Receitas'!$O$9,E491='PC Receitas'!$O$10,E491='PC Receitas'!$O$11,E491='PC Receitas'!$O$12,E491='PC Receitas'!$O$13,E491='PC Receitas'!$O$14)),-J491,0))</f>
        <v>-97728.980000000069</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Receitas'!$O$6)),J492,IF(AND(L492="Pago",OR(E492='PC Receitas'!$O$7,E492='PC Receitas'!$O$8,E492='PC Receitas'!$O$9,E492='PC Receitas'!$O$10,E492='PC Receitas'!$O$11,E492='PC Receitas'!$O$12,E492='PC Receitas'!$O$13,E492='PC Receitas'!$O$14)),-J492,0))</f>
        <v>-97728.980000000069</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Receitas'!$O$6)),J493,IF(AND(L493="Pago",OR(E493='PC Receitas'!$O$7,E493='PC Receitas'!$O$8,E493='PC Receitas'!$O$9,E493='PC Receitas'!$O$10,E493='PC Receitas'!$O$11,E493='PC Receitas'!$O$12,E493='PC Receitas'!$O$13,E493='PC Receitas'!$O$14)),-J493,0))</f>
        <v>-97728.980000000069</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Receitas'!$O$6)),J494,IF(AND(L494="Pago",OR(E494='PC Receitas'!$O$7,E494='PC Receitas'!$O$8,E494='PC Receitas'!$O$9,E494='PC Receitas'!$O$10,E494='PC Receitas'!$O$11,E494='PC Receitas'!$O$12,E494='PC Receitas'!$O$13,E494='PC Receitas'!$O$14)),-J494,0))</f>
        <v>-97728.980000000069</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Receitas'!$O$6)),J495,IF(AND(L495="Pago",OR(E495='PC Receitas'!$O$7,E495='PC Receitas'!$O$8,E495='PC Receitas'!$O$9,E495='PC Receitas'!$O$10,E495='PC Receitas'!$O$11,E495='PC Receitas'!$O$12,E495='PC Receitas'!$O$13,E495='PC Receitas'!$O$14)),-J495,0))</f>
        <v>-97728.980000000069</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Receitas'!$O$6)),J496,IF(AND(L496="Pago",OR(E496='PC Receitas'!$O$7,E496='PC Receitas'!$O$8,E496='PC Receitas'!$O$9,E496='PC Receitas'!$O$10,E496='PC Receitas'!$O$11,E496='PC Receitas'!$O$12,E496='PC Receitas'!$O$13,E496='PC Receitas'!$O$14)),-J496,0))</f>
        <v>-97728.980000000069</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Receitas'!$O$6)),J497,IF(AND(L497="Pago",OR(E497='PC Receitas'!$O$7,E497='PC Receitas'!$O$8,E497='PC Receitas'!$O$9,E497='PC Receitas'!$O$10,E497='PC Receitas'!$O$11,E497='PC Receitas'!$O$12,E497='PC Receitas'!$O$13,E497='PC Receitas'!$O$14)),-J497,0))</f>
        <v>-97728.980000000069</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Receitas'!$O$6)),J498,IF(AND(L498="Pago",OR(E498='PC Receitas'!$O$7,E498='PC Receitas'!$O$8,E498='PC Receitas'!$O$9,E498='PC Receitas'!$O$10,E498='PC Receitas'!$O$11,E498='PC Receitas'!$O$12,E498='PC Receitas'!$O$13,E498='PC Receitas'!$O$14)),-J498,0))</f>
        <v>-97728.980000000069</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Receitas'!$O$6)),J499,IF(AND(L499="Pago",OR(E499='PC Receitas'!$O$7,E499='PC Receitas'!$O$8,E499='PC Receitas'!$O$9,E499='PC Receitas'!$O$10,E499='PC Receitas'!$O$11,E499='PC Receitas'!$O$12,E499='PC Receitas'!$O$13,E499='PC Receitas'!$O$14)),-J499,0))</f>
        <v>-97728.980000000069</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Receitas'!$O$6)),J500,IF(AND(L500="Pago",OR(E500='PC Receitas'!$O$7,E500='PC Receitas'!$O$8,E500='PC Receitas'!$O$9,E500='PC Receitas'!$O$10,E500='PC Receitas'!$O$11,E500='PC Receitas'!$O$12,E500='PC Receitas'!$O$13,E500='PC Receitas'!$O$14)),-J500,0))</f>
        <v>-97728.980000000069</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Receitas'!$O$6)),J501,IF(AND(L501="Pago",OR(E501='PC Receitas'!$O$7,E501='PC Receitas'!$O$8,E501='PC Receitas'!$O$9,E501='PC Receitas'!$O$10,E501='PC Receitas'!$O$11,E501='PC Receitas'!$O$12,E501='PC Receitas'!$O$13,E501='PC Receitas'!$O$14)),-J501,0))</f>
        <v>-97728.980000000069</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Receitas'!$O$6)),J502,IF(AND(L502="Pago",OR(E502='PC Receitas'!$O$7,E502='PC Receitas'!$O$8,E502='PC Receitas'!$O$9,E502='PC Receitas'!$O$10,E502='PC Receitas'!$O$11,E502='PC Receitas'!$O$12,E502='PC Receitas'!$O$13,E502='PC Receitas'!$O$14)),-J502,0))</f>
        <v>-97728.980000000069</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Receitas'!$O$6)),J503,IF(AND(L503="Pago",OR(E503='PC Receitas'!$O$7,E503='PC Receitas'!$O$8,E503='PC Receitas'!$O$9,E503='PC Receitas'!$O$10,E503='PC Receitas'!$O$11,E503='PC Receitas'!$O$12,E503='PC Receitas'!$O$13,E503='PC Receitas'!$O$14)),-J503,0))</f>
        <v>-97728.980000000069</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Receitas'!$O$6)),J504,IF(AND(L504="Pago",OR(E504='PC Receitas'!$O$7,E504='PC Receitas'!$O$8,E504='PC Receitas'!$O$9,E504='PC Receitas'!$O$10,E504='PC Receitas'!$O$11,E504='PC Receitas'!$O$12,E504='PC Receitas'!$O$13,E504='PC Receitas'!$O$14)),-J504,0))</f>
        <v>-97728.980000000069</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Receitas'!$O$6)),J505,IF(AND(L505="Pago",OR(E505='PC Receitas'!$O$7,E505='PC Receitas'!$O$8,E505='PC Receitas'!$O$9,E505='PC Receitas'!$O$10,E505='PC Receitas'!$O$11,E505='PC Receitas'!$O$12,E505='PC Receitas'!$O$13,E505='PC Receitas'!$O$14)),-J505,0))</f>
        <v>-97728.980000000069</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Receitas'!$O$6)),J506,IF(AND(L506="Pago",OR(E506='PC Receitas'!$O$7,E506='PC Receitas'!$O$8,E506='PC Receitas'!$O$9,E506='PC Receitas'!$O$10,E506='PC Receitas'!$O$11,E506='PC Receitas'!$O$12,E506='PC Receitas'!$O$13,E506='PC Receitas'!$O$14)),-J506,0))</f>
        <v>-97728.980000000069</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Receitas'!$O$6)),J507,IF(AND(L507="Pago",OR(E507='PC Receitas'!$O$7,E507='PC Receitas'!$O$8,E507='PC Receitas'!$O$9,E507='PC Receitas'!$O$10,E507='PC Receitas'!$O$11,E507='PC Receitas'!$O$12,E507='PC Receitas'!$O$13,E507='PC Receitas'!$O$14)),-J507,0))</f>
        <v>-97728.980000000069</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Receitas'!$O$6)),J508,IF(AND(L508="Pago",OR(E508='PC Receitas'!$O$7,E508='PC Receitas'!$O$8,E508='PC Receitas'!$O$9,E508='PC Receitas'!$O$10,E508='PC Receitas'!$O$11,E508='PC Receitas'!$O$12,E508='PC Receitas'!$O$13,E508='PC Receitas'!$O$14)),-J508,0))</f>
        <v>-97728.980000000069</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Receitas'!$O$6)),J509,IF(AND(L509="Pago",OR(E509='PC Receitas'!$O$7,E509='PC Receitas'!$O$8,E509='PC Receitas'!$O$9,E509='PC Receitas'!$O$10,E509='PC Receitas'!$O$11,E509='PC Receitas'!$O$12,E509='PC Receitas'!$O$13,E509='PC Receitas'!$O$14)),-J509,0))</f>
        <v>-97728.980000000069</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Receitas'!$O$6)),J510,IF(AND(L510="Pago",OR(E510='PC Receitas'!$O$7,E510='PC Receitas'!$O$8,E510='PC Receitas'!$O$9,E510='PC Receitas'!$O$10,E510='PC Receitas'!$O$11,E510='PC Receitas'!$O$12,E510='PC Receitas'!$O$13,E510='PC Receitas'!$O$14)),-J510,0))</f>
        <v>-97728.980000000069</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Receitas'!$O$6)),J511,IF(AND(L511="Pago",OR(E511='PC Receitas'!$O$7,E511='PC Receitas'!$O$8,E511='PC Receitas'!$O$9,E511='PC Receitas'!$O$10,E511='PC Receitas'!$O$11,E511='PC Receitas'!$O$12,E511='PC Receitas'!$O$13,E511='PC Receitas'!$O$14)),-J511,0))</f>
        <v>-97728.980000000069</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Receitas'!$O$6)),J512,IF(AND(L512="Pago",OR(E512='PC Receitas'!$O$7,E512='PC Receitas'!$O$8,E512='PC Receitas'!$O$9,E512='PC Receitas'!$O$10,E512='PC Receitas'!$O$11,E512='PC Receitas'!$O$12,E512='PC Receitas'!$O$13,E512='PC Receitas'!$O$14)),-J512,0))</f>
        <v>-97728.980000000069</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Receitas'!$O$6)),J513,IF(AND(L513="Pago",OR(E513='PC Receitas'!$O$7,E513='PC Receitas'!$O$8,E513='PC Receitas'!$O$9,E513='PC Receitas'!$O$10,E513='PC Receitas'!$O$11,E513='PC Receitas'!$O$12,E513='PC Receitas'!$O$13,E513='PC Receitas'!$O$14)),-J513,0))</f>
        <v>-97728.980000000069</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Receitas'!$O$6)),J514,IF(AND(L514="Pago",OR(E514='PC Receitas'!$O$7,E514='PC Receitas'!$O$8,E514='PC Receitas'!$O$9,E514='PC Receitas'!$O$10,E514='PC Receitas'!$O$11,E514='PC Receitas'!$O$12,E514='PC Receitas'!$O$13,E514='PC Receitas'!$O$14)),-J514,0))</f>
        <v>-97728.980000000069</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Receitas'!$O$6)),J515,IF(AND(L515="Pago",OR(E515='PC Receitas'!$O$7,E515='PC Receitas'!$O$8,E515='PC Receitas'!$O$9,E515='PC Receitas'!$O$10,E515='PC Receitas'!$O$11,E515='PC Receitas'!$O$12,E515='PC Receitas'!$O$13,E515='PC Receitas'!$O$14)),-J515,0))</f>
        <v>-97728.980000000069</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Receitas'!$O$6)),J516,IF(AND(L516="Pago",OR(E516='PC Receitas'!$O$7,E516='PC Receitas'!$O$8,E516='PC Receitas'!$O$9,E516='PC Receitas'!$O$10,E516='PC Receitas'!$O$11,E516='PC Receitas'!$O$12,E516='PC Receitas'!$O$13,E516='PC Receitas'!$O$14)),-J516,0))</f>
        <v>-97728.980000000069</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Receitas'!$O$6)),J517,IF(AND(L517="Pago",OR(E517='PC Receitas'!$O$7,E517='PC Receitas'!$O$8,E517='PC Receitas'!$O$9,E517='PC Receitas'!$O$10,E517='PC Receitas'!$O$11,E517='PC Receitas'!$O$12,E517='PC Receitas'!$O$13,E517='PC Receitas'!$O$14)),-J517,0))</f>
        <v>-97728.980000000069</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Receitas'!$O$6)),J518,IF(AND(L518="Pago",OR(E518='PC Receitas'!$O$7,E518='PC Receitas'!$O$8,E518='PC Receitas'!$O$9,E518='PC Receitas'!$O$10,E518='PC Receitas'!$O$11,E518='PC Receitas'!$O$12,E518='PC Receitas'!$O$13,E518='PC Receitas'!$O$14)),-J518,0))</f>
        <v>-97728.980000000069</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Receitas'!$O$6)),J519,IF(AND(L519="Pago",OR(E519='PC Receitas'!$O$7,E519='PC Receitas'!$O$8,E519='PC Receitas'!$O$9,E519='PC Receitas'!$O$10,E519='PC Receitas'!$O$11,E519='PC Receitas'!$O$12,E519='PC Receitas'!$O$13,E519='PC Receitas'!$O$14)),-J519,0))</f>
        <v>-97728.980000000069</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Receitas'!$O$6)),J520,IF(AND(L520="Pago",OR(E520='PC Receitas'!$O$7,E520='PC Receitas'!$O$8,E520='PC Receitas'!$O$9,E520='PC Receitas'!$O$10,E520='PC Receitas'!$O$11,E520='PC Receitas'!$O$12,E520='PC Receitas'!$O$13,E520='PC Receitas'!$O$14)),-J520,0))</f>
        <v>-97728.980000000069</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Receitas'!$O$6)),J521,IF(AND(L521="Pago",OR(E521='PC Receitas'!$O$7,E521='PC Receitas'!$O$8,E521='PC Receitas'!$O$9,E521='PC Receitas'!$O$10,E521='PC Receitas'!$O$11,E521='PC Receitas'!$O$12,E521='PC Receitas'!$O$13,E521='PC Receitas'!$O$14)),-J521,0))</f>
        <v>-97728.980000000069</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Receitas'!$O$6)),J522,IF(AND(L522="Pago",OR(E522='PC Receitas'!$O$7,E522='PC Receitas'!$O$8,E522='PC Receitas'!$O$9,E522='PC Receitas'!$O$10,E522='PC Receitas'!$O$11,E522='PC Receitas'!$O$12,E522='PC Receitas'!$O$13,E522='PC Receitas'!$O$14)),-J522,0))</f>
        <v>-97728.980000000069</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Receitas'!$O$6)),J523,IF(AND(L523="Pago",OR(E523='PC Receitas'!$O$7,E523='PC Receitas'!$O$8,E523='PC Receitas'!$O$9,E523='PC Receitas'!$O$10,E523='PC Receitas'!$O$11,E523='PC Receitas'!$O$12,E523='PC Receitas'!$O$13,E523='PC Receitas'!$O$14)),-J523,0))</f>
        <v>-97728.980000000069</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Receitas'!$O$6)),J524,IF(AND(L524="Pago",OR(E524='PC Receitas'!$O$7,E524='PC Receitas'!$O$8,E524='PC Receitas'!$O$9,E524='PC Receitas'!$O$10,E524='PC Receitas'!$O$11,E524='PC Receitas'!$O$12,E524='PC Receitas'!$O$13,E524='PC Receitas'!$O$14)),-J524,0))</f>
        <v>-97728.980000000069</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Receitas'!$O$6)),J525,IF(AND(L525="Pago",OR(E525='PC Receitas'!$O$7,E525='PC Receitas'!$O$8,E525='PC Receitas'!$O$9,E525='PC Receitas'!$O$10,E525='PC Receitas'!$O$11,E525='PC Receitas'!$O$12,E525='PC Receitas'!$O$13,E525='PC Receitas'!$O$14)),-J525,0))</f>
        <v>-97728.980000000069</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Receitas'!$O$6)),J526,IF(AND(L526="Pago",OR(E526='PC Receitas'!$O$7,E526='PC Receitas'!$O$8,E526='PC Receitas'!$O$9,E526='PC Receitas'!$O$10,E526='PC Receitas'!$O$11,E526='PC Receitas'!$O$12,E526='PC Receitas'!$O$13,E526='PC Receitas'!$O$14)),-J526,0))</f>
        <v>-97728.980000000069</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Receitas'!$O$6)),J527,IF(AND(L527="Pago",OR(E527='PC Receitas'!$O$7,E527='PC Receitas'!$O$8,E527='PC Receitas'!$O$9,E527='PC Receitas'!$O$10,E527='PC Receitas'!$O$11,E527='PC Receitas'!$O$12,E527='PC Receitas'!$O$13,E527='PC Receitas'!$O$14)),-J527,0))</f>
        <v>-97728.980000000069</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Receitas'!$O$6)),J528,IF(AND(L528="Pago",OR(E528='PC Receitas'!$O$7,E528='PC Receitas'!$O$8,E528='PC Receitas'!$O$9,E528='PC Receitas'!$O$10,E528='PC Receitas'!$O$11,E528='PC Receitas'!$O$12,E528='PC Receitas'!$O$13,E528='PC Receitas'!$O$14)),-J528,0))</f>
        <v>-97728.980000000069</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Receitas'!$O$6)),J529,IF(AND(L529="Pago",OR(E529='PC Receitas'!$O$7,E529='PC Receitas'!$O$8,E529='PC Receitas'!$O$9,E529='PC Receitas'!$O$10,E529='PC Receitas'!$O$11,E529='PC Receitas'!$O$12,E529='PC Receitas'!$O$13,E529='PC Receitas'!$O$14)),-J529,0))</f>
        <v>-97728.980000000069</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Receitas'!$O$6)),J530,IF(AND(L530="Pago",OR(E530='PC Receitas'!$O$7,E530='PC Receitas'!$O$8,E530='PC Receitas'!$O$9,E530='PC Receitas'!$O$10,E530='PC Receitas'!$O$11,E530='PC Receitas'!$O$12,E530='PC Receitas'!$O$13,E530='PC Receitas'!$O$14)),-J530,0))</f>
        <v>-97728.980000000069</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Receitas'!$O$6)),J531,IF(AND(L531="Pago",OR(E531='PC Receitas'!$O$7,E531='PC Receitas'!$O$8,E531='PC Receitas'!$O$9,E531='PC Receitas'!$O$10,E531='PC Receitas'!$O$11,E531='PC Receitas'!$O$12,E531='PC Receitas'!$O$13,E531='PC Receitas'!$O$14)),-J531,0))</f>
        <v>-97728.980000000069</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Receitas'!$O$6)),J532,IF(AND(L532="Pago",OR(E532='PC Receitas'!$O$7,E532='PC Receitas'!$O$8,E532='PC Receitas'!$O$9,E532='PC Receitas'!$O$10,E532='PC Receitas'!$O$11,E532='PC Receitas'!$O$12,E532='PC Receitas'!$O$13,E532='PC Receitas'!$O$14)),-J532,0))</f>
        <v>-97728.980000000069</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Receitas'!$O$6)),J533,IF(AND(L533="Pago",OR(E533='PC Receitas'!$O$7,E533='PC Receitas'!$O$8,E533='PC Receitas'!$O$9,E533='PC Receitas'!$O$10,E533='PC Receitas'!$O$11,E533='PC Receitas'!$O$12,E533='PC Receitas'!$O$13,E533='PC Receitas'!$O$14)),-J533,0))</f>
        <v>-97728.980000000069</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Receitas'!$O$6)),J534,IF(AND(L534="Pago",OR(E534='PC Receitas'!$O$7,E534='PC Receitas'!$O$8,E534='PC Receitas'!$O$9,E534='PC Receitas'!$O$10,E534='PC Receitas'!$O$11,E534='PC Receitas'!$O$12,E534='PC Receitas'!$O$13,E534='PC Receitas'!$O$14)),-J534,0))</f>
        <v>-97728.980000000069</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Receitas'!$O$6)),J535,IF(AND(L535="Pago",OR(E535='PC Receitas'!$O$7,E535='PC Receitas'!$O$8,E535='PC Receitas'!$O$9,E535='PC Receitas'!$O$10,E535='PC Receitas'!$O$11,E535='PC Receitas'!$O$12,E535='PC Receitas'!$O$13,E535='PC Receitas'!$O$14)),-J535,0))</f>
        <v>-97728.980000000069</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Receitas'!$O$6)),J536,IF(AND(L536="Pago",OR(E536='PC Receitas'!$O$7,E536='PC Receitas'!$O$8,E536='PC Receitas'!$O$9,E536='PC Receitas'!$O$10,E536='PC Receitas'!$O$11,E536='PC Receitas'!$O$12,E536='PC Receitas'!$O$13,E536='PC Receitas'!$O$14)),-J536,0))</f>
        <v>-97728.980000000069</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Receitas'!$O$6)),J537,IF(AND(L537="Pago",OR(E537='PC Receitas'!$O$7,E537='PC Receitas'!$O$8,E537='PC Receitas'!$O$9,E537='PC Receitas'!$O$10,E537='PC Receitas'!$O$11,E537='PC Receitas'!$O$12,E537='PC Receitas'!$O$13,E537='PC Receitas'!$O$14)),-J537,0))</f>
        <v>-97728.980000000069</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Receitas'!$O$6)),J538,IF(AND(L538="Pago",OR(E538='PC Receitas'!$O$7,E538='PC Receitas'!$O$8,E538='PC Receitas'!$O$9,E538='PC Receitas'!$O$10,E538='PC Receitas'!$O$11,E538='PC Receitas'!$O$12,E538='PC Receitas'!$O$13,E538='PC Receitas'!$O$14)),-J538,0))</f>
        <v>-97728.980000000069</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Receitas'!$O$6)),J539,IF(AND(L539="Pago",OR(E539='PC Receitas'!$O$7,E539='PC Receitas'!$O$8,E539='PC Receitas'!$O$9,E539='PC Receitas'!$O$10,E539='PC Receitas'!$O$11,E539='PC Receitas'!$O$12,E539='PC Receitas'!$O$13,E539='PC Receitas'!$O$14)),-J539,0))</f>
        <v>-97728.980000000069</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Receitas'!$O$6)),J540,IF(AND(L540="Pago",OR(E540='PC Receitas'!$O$7,E540='PC Receitas'!$O$8,E540='PC Receitas'!$O$9,E540='PC Receitas'!$O$10,E540='PC Receitas'!$O$11,E540='PC Receitas'!$O$12,E540='PC Receitas'!$O$13,E540='PC Receitas'!$O$14)),-J540,0))</f>
        <v>-97728.980000000069</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Receitas'!$O$6)),J541,IF(AND(L541="Pago",OR(E541='PC Receitas'!$O$7,E541='PC Receitas'!$O$8,E541='PC Receitas'!$O$9,E541='PC Receitas'!$O$10,E541='PC Receitas'!$O$11,E541='PC Receitas'!$O$12,E541='PC Receitas'!$O$13,E541='PC Receitas'!$O$14)),-J541,0))</f>
        <v>-97728.980000000069</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Receitas'!$O$6)),J542,IF(AND(L542="Pago",OR(E542='PC Receitas'!$O$7,E542='PC Receitas'!$O$8,E542='PC Receitas'!$O$9,E542='PC Receitas'!$O$10,E542='PC Receitas'!$O$11,E542='PC Receitas'!$O$12,E542='PC Receitas'!$O$13,E542='PC Receitas'!$O$14)),-J542,0))</f>
        <v>-97728.980000000069</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Receitas'!$O$6)),J543,IF(AND(L543="Pago",OR(E543='PC Receitas'!$O$7,E543='PC Receitas'!$O$8,E543='PC Receitas'!$O$9,E543='PC Receitas'!$O$10,E543='PC Receitas'!$O$11,E543='PC Receitas'!$O$12,E543='PC Receitas'!$O$13,E543='PC Receitas'!$O$14)),-J543,0))</f>
        <v>-97728.980000000069</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Receitas'!$O$6)),J544,IF(AND(L544="Pago",OR(E544='PC Receitas'!$O$7,E544='PC Receitas'!$O$8,E544='PC Receitas'!$O$9,E544='PC Receitas'!$O$10,E544='PC Receitas'!$O$11,E544='PC Receitas'!$O$12,E544='PC Receitas'!$O$13,E544='PC Receitas'!$O$14)),-J544,0))</f>
        <v>-97728.980000000069</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Receitas'!$O$6)),J545,IF(AND(L545="Pago",OR(E545='PC Receitas'!$O$7,E545='PC Receitas'!$O$8,E545='PC Receitas'!$O$9,E545='PC Receitas'!$O$10,E545='PC Receitas'!$O$11,E545='PC Receitas'!$O$12,E545='PC Receitas'!$O$13,E545='PC Receitas'!$O$14)),-J545,0))</f>
        <v>-97728.980000000069</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Receitas'!$O$6)),J546,IF(AND(L546="Pago",OR(E546='PC Receitas'!$O$7,E546='PC Receitas'!$O$8,E546='PC Receitas'!$O$9,E546='PC Receitas'!$O$10,E546='PC Receitas'!$O$11,E546='PC Receitas'!$O$12,E546='PC Receitas'!$O$13,E546='PC Receitas'!$O$14)),-J546,0))</f>
        <v>-97728.980000000069</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Receitas'!$O$6)),J547,IF(AND(L547="Pago",OR(E547='PC Receitas'!$O$7,E547='PC Receitas'!$O$8,E547='PC Receitas'!$O$9,E547='PC Receitas'!$O$10,E547='PC Receitas'!$O$11,E547='PC Receitas'!$O$12,E547='PC Receitas'!$O$13,E547='PC Receitas'!$O$14)),-J547,0))</f>
        <v>-97728.980000000069</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Receitas'!$O$6)),J548,IF(AND(L548="Pago",OR(E548='PC Receitas'!$O$7,E548='PC Receitas'!$O$8,E548='PC Receitas'!$O$9,E548='PC Receitas'!$O$10,E548='PC Receitas'!$O$11,E548='PC Receitas'!$O$12,E548='PC Receitas'!$O$13,E548='PC Receitas'!$O$14)),-J548,0))</f>
        <v>-97728.980000000069</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Receitas'!$O$6)),J549,IF(AND(L549="Pago",OR(E549='PC Receitas'!$O$7,E549='PC Receitas'!$O$8,E549='PC Receitas'!$O$9,E549='PC Receitas'!$O$10,E549='PC Receitas'!$O$11,E549='PC Receitas'!$O$12,E549='PC Receitas'!$O$13,E549='PC Receitas'!$O$14)),-J549,0))</f>
        <v>-97728.980000000069</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Receitas'!$O$6)),J550,IF(AND(L550="Pago",OR(E550='PC Receitas'!$O$7,E550='PC Receitas'!$O$8,E550='PC Receitas'!$O$9,E550='PC Receitas'!$O$10,E550='PC Receitas'!$O$11,E550='PC Receitas'!$O$12,E550='PC Receitas'!$O$13,E550='PC Receitas'!$O$14)),-J550,0))</f>
        <v>-97728.980000000069</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Receitas'!$O$6)),J551,IF(AND(L551="Pago",OR(E551='PC Receitas'!$O$7,E551='PC Receitas'!$O$8,E551='PC Receitas'!$O$9,E551='PC Receitas'!$O$10,E551='PC Receitas'!$O$11,E551='PC Receitas'!$O$12,E551='PC Receitas'!$O$13,E551='PC Receitas'!$O$14)),-J551,0))</f>
        <v>-97728.980000000069</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Receitas'!$O$6)),J552,IF(AND(L552="Pago",OR(E552='PC Receitas'!$O$7,E552='PC Receitas'!$O$8,E552='PC Receitas'!$O$9,E552='PC Receitas'!$O$10,E552='PC Receitas'!$O$11,E552='PC Receitas'!$O$12,E552='PC Receitas'!$O$13,E552='PC Receitas'!$O$14)),-J552,0))</f>
        <v>-97728.980000000069</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Receitas'!$O$6)),J553,IF(AND(L553="Pago",OR(E553='PC Receitas'!$O$7,E553='PC Receitas'!$O$8,E553='PC Receitas'!$O$9,E553='PC Receitas'!$O$10,E553='PC Receitas'!$O$11,E553='PC Receitas'!$O$12,E553='PC Receitas'!$O$13,E553='PC Receitas'!$O$14)),-J553,0))</f>
        <v>-97728.980000000069</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Receitas'!$O$6)),J554,IF(AND(L554="Pago",OR(E554='PC Receitas'!$O$7,E554='PC Receitas'!$O$8,E554='PC Receitas'!$O$9,E554='PC Receitas'!$O$10,E554='PC Receitas'!$O$11,E554='PC Receitas'!$O$12,E554='PC Receitas'!$O$13,E554='PC Receitas'!$O$14)),-J554,0))</f>
        <v>-97728.980000000069</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Receitas'!$O$6)),J555,IF(AND(L555="Pago",OR(E555='PC Receitas'!$O$7,E555='PC Receitas'!$O$8,E555='PC Receitas'!$O$9,E555='PC Receitas'!$O$10,E555='PC Receitas'!$O$11,E555='PC Receitas'!$O$12,E555='PC Receitas'!$O$13,E555='PC Receitas'!$O$14)),-J555,0))</f>
        <v>-97728.980000000069</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Receitas'!$O$6)),J556,IF(AND(L556="Pago",OR(E556='PC Receitas'!$O$7,E556='PC Receitas'!$O$8,E556='PC Receitas'!$O$9,E556='PC Receitas'!$O$10,E556='PC Receitas'!$O$11,E556='PC Receitas'!$O$12,E556='PC Receitas'!$O$13,E556='PC Receitas'!$O$14)),-J556,0))</f>
        <v>-97728.980000000069</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Receitas'!$O$6)),J557,IF(AND(L557="Pago",OR(E557='PC Receitas'!$O$7,E557='PC Receitas'!$O$8,E557='PC Receitas'!$O$9,E557='PC Receitas'!$O$10,E557='PC Receitas'!$O$11,E557='PC Receitas'!$O$12,E557='PC Receitas'!$O$13,E557='PC Receitas'!$O$14)),-J557,0))</f>
        <v>-97728.980000000069</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Receitas'!$O$6)),J558,IF(AND(L558="Pago",OR(E558='PC Receitas'!$O$7,E558='PC Receitas'!$O$8,E558='PC Receitas'!$O$9,E558='PC Receitas'!$O$10,E558='PC Receitas'!$O$11,E558='PC Receitas'!$O$12,E558='PC Receitas'!$O$13,E558='PC Receitas'!$O$14)),-J558,0))</f>
        <v>-97728.980000000069</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Receitas'!$O$6)),J559,IF(AND(L559="Pago",OR(E559='PC Receitas'!$O$7,E559='PC Receitas'!$O$8,E559='PC Receitas'!$O$9,E559='PC Receitas'!$O$10,E559='PC Receitas'!$O$11,E559='PC Receitas'!$O$12,E559='PC Receitas'!$O$13,E559='PC Receitas'!$O$14)),-J559,0))</f>
        <v>-97728.980000000069</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Receitas'!$O$6)),J560,IF(AND(L560="Pago",OR(E560='PC Receitas'!$O$7,E560='PC Receitas'!$O$8,E560='PC Receitas'!$O$9,E560='PC Receitas'!$O$10,E560='PC Receitas'!$O$11,E560='PC Receitas'!$O$12,E560='PC Receitas'!$O$13,E560='PC Receitas'!$O$14)),-J560,0))</f>
        <v>-97728.980000000069</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Receitas'!$O$6)),J561,IF(AND(L561="Pago",OR(E561='PC Receitas'!$O$7,E561='PC Receitas'!$O$8,E561='PC Receitas'!$O$9,E561='PC Receitas'!$O$10,E561='PC Receitas'!$O$11,E561='PC Receitas'!$O$12,E561='PC Receitas'!$O$13,E561='PC Receitas'!$O$14)),-J561,0))</f>
        <v>-97728.980000000069</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Receitas'!$O$6)),J562,IF(AND(L562="Pago",OR(E562='PC Receitas'!$O$7,E562='PC Receitas'!$O$8,E562='PC Receitas'!$O$9,E562='PC Receitas'!$O$10,E562='PC Receitas'!$O$11,E562='PC Receitas'!$O$12,E562='PC Receitas'!$O$13,E562='PC Receitas'!$O$14)),-J562,0))</f>
        <v>-97728.980000000069</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Receitas'!$O$6)),J563,IF(AND(L563="Pago",OR(E563='PC Receitas'!$O$7,E563='PC Receitas'!$O$8,E563='PC Receitas'!$O$9,E563='PC Receitas'!$O$10,E563='PC Receitas'!$O$11,E563='PC Receitas'!$O$12,E563='PC Receitas'!$O$13,E563='PC Receitas'!$O$14)),-J563,0))</f>
        <v>-97728.980000000069</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Receitas'!$O$6)),J564,IF(AND(L564="Pago",OR(E564='PC Receitas'!$O$7,E564='PC Receitas'!$O$8,E564='PC Receitas'!$O$9,E564='PC Receitas'!$O$10,E564='PC Receitas'!$O$11,E564='PC Receitas'!$O$12,E564='PC Receitas'!$O$13,E564='PC Receitas'!$O$14)),-J564,0))</f>
        <v>-97728.980000000069</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Receitas'!$O$6)),J565,IF(AND(L565="Pago",OR(E565='PC Receitas'!$O$7,E565='PC Receitas'!$O$8,E565='PC Receitas'!$O$9,E565='PC Receitas'!$O$10,E565='PC Receitas'!$O$11,E565='PC Receitas'!$O$12,E565='PC Receitas'!$O$13,E565='PC Receitas'!$O$14)),-J565,0))</f>
        <v>-97728.980000000069</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Receitas'!$O$6)),J566,IF(AND(L566="Pago",OR(E566='PC Receitas'!$O$7,E566='PC Receitas'!$O$8,E566='PC Receitas'!$O$9,E566='PC Receitas'!$O$10,E566='PC Receitas'!$O$11,E566='PC Receitas'!$O$12,E566='PC Receitas'!$O$13,E566='PC Receitas'!$O$14)),-J566,0))</f>
        <v>-97728.980000000069</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Receitas'!$O$6)),J567,IF(AND(L567="Pago",OR(E567='PC Receitas'!$O$7,E567='PC Receitas'!$O$8,E567='PC Receitas'!$O$9,E567='PC Receitas'!$O$10,E567='PC Receitas'!$O$11,E567='PC Receitas'!$O$12,E567='PC Receitas'!$O$13,E567='PC Receitas'!$O$14)),-J567,0))</f>
        <v>-97728.980000000069</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Receitas'!$O$6)),J568,IF(AND(L568="Pago",OR(E568='PC Receitas'!$O$7,E568='PC Receitas'!$O$8,E568='PC Receitas'!$O$9,E568='PC Receitas'!$O$10,E568='PC Receitas'!$O$11,E568='PC Receitas'!$O$12,E568='PC Receitas'!$O$13,E568='PC Receitas'!$O$14)),-J568,0))</f>
        <v>-97728.980000000069</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Receitas'!$O$6)),J569,IF(AND(L569="Pago",OR(E569='PC Receitas'!$O$7,E569='PC Receitas'!$O$8,E569='PC Receitas'!$O$9,E569='PC Receitas'!$O$10,E569='PC Receitas'!$O$11,E569='PC Receitas'!$O$12,E569='PC Receitas'!$O$13,E569='PC Receitas'!$O$14)),-J569,0))</f>
        <v>-97728.980000000069</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Receitas'!$O$6)),J570,IF(AND(L570="Pago",OR(E570='PC Receitas'!$O$7,E570='PC Receitas'!$O$8,E570='PC Receitas'!$O$9,E570='PC Receitas'!$O$10,E570='PC Receitas'!$O$11,E570='PC Receitas'!$O$12,E570='PC Receitas'!$O$13,E570='PC Receitas'!$O$14)),-J570,0))</f>
        <v>-97728.980000000069</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Receitas'!$O$6)),J571,IF(AND(L571="Pago",OR(E571='PC Receitas'!$O$7,E571='PC Receitas'!$O$8,E571='PC Receitas'!$O$9,E571='PC Receitas'!$O$10,E571='PC Receitas'!$O$11,E571='PC Receitas'!$O$12,E571='PC Receitas'!$O$13,E571='PC Receitas'!$O$14)),-J571,0))</f>
        <v>-97728.980000000069</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Receitas'!$O$6)),J572,IF(AND(L572="Pago",OR(E572='PC Receitas'!$O$7,E572='PC Receitas'!$O$8,E572='PC Receitas'!$O$9,E572='PC Receitas'!$O$10,E572='PC Receitas'!$O$11,E572='PC Receitas'!$O$12,E572='PC Receitas'!$O$13,E572='PC Receitas'!$O$14)),-J572,0))</f>
        <v>-97728.980000000069</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Receitas'!$O$6)),J573,IF(AND(L573="Pago",OR(E573='PC Receitas'!$O$7,E573='PC Receitas'!$O$8,E573='PC Receitas'!$O$9,E573='PC Receitas'!$O$10,E573='PC Receitas'!$O$11,E573='PC Receitas'!$O$12,E573='PC Receitas'!$O$13,E573='PC Receitas'!$O$14)),-J573,0))</f>
        <v>-97728.980000000069</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Receitas'!$O$6)),J574,IF(AND(L574="Pago",OR(E574='PC Receitas'!$O$7,E574='PC Receitas'!$O$8,E574='PC Receitas'!$O$9,E574='PC Receitas'!$O$10,E574='PC Receitas'!$O$11,E574='PC Receitas'!$O$12,E574='PC Receitas'!$O$13,E574='PC Receitas'!$O$14)),-J574,0))</f>
        <v>-97728.980000000069</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Receitas'!$O$6)),J575,IF(AND(L575="Pago",OR(E575='PC Receitas'!$O$7,E575='PC Receitas'!$O$8,E575='PC Receitas'!$O$9,E575='PC Receitas'!$O$10,E575='PC Receitas'!$O$11,E575='PC Receitas'!$O$12,E575='PC Receitas'!$O$13,E575='PC Receitas'!$O$14)),-J575,0))</f>
        <v>-97728.980000000069</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Receitas'!$O$6)),J576,IF(AND(L576="Pago",OR(E576='PC Receitas'!$O$7,E576='PC Receitas'!$O$8,E576='PC Receitas'!$O$9,E576='PC Receitas'!$O$10,E576='PC Receitas'!$O$11,E576='PC Receitas'!$O$12,E576='PC Receitas'!$O$13,E576='PC Receitas'!$O$14)),-J576,0))</f>
        <v>-97728.980000000069</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Receitas'!$O$6)),J577,IF(AND(L577="Pago",OR(E577='PC Receitas'!$O$7,E577='PC Receitas'!$O$8,E577='PC Receitas'!$O$9,E577='PC Receitas'!$O$10,E577='PC Receitas'!$O$11,E577='PC Receitas'!$O$12,E577='PC Receitas'!$O$13,E577='PC Receitas'!$O$14)),-J577,0))</f>
        <v>-97728.980000000069</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Receitas'!$O$6)),J578,IF(AND(L578="Pago",OR(E578='PC Receitas'!$O$7,E578='PC Receitas'!$O$8,E578='PC Receitas'!$O$9,E578='PC Receitas'!$O$10,E578='PC Receitas'!$O$11,E578='PC Receitas'!$O$12,E578='PC Receitas'!$O$13,E578='PC Receitas'!$O$14)),-J578,0))</f>
        <v>-97728.980000000069</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Receitas'!$O$6)),J579,IF(AND(L579="Pago",OR(E579='PC Receitas'!$O$7,E579='PC Receitas'!$O$8,E579='PC Receitas'!$O$9,E579='PC Receitas'!$O$10,E579='PC Receitas'!$O$11,E579='PC Receitas'!$O$12,E579='PC Receitas'!$O$13,E579='PC Receitas'!$O$14)),-J579,0))</f>
        <v>-97728.980000000069</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Receitas'!$O$6)),J580,IF(AND(L580="Pago",OR(E580='PC Receitas'!$O$7,E580='PC Receitas'!$O$8,E580='PC Receitas'!$O$9,E580='PC Receitas'!$O$10,E580='PC Receitas'!$O$11,E580='PC Receitas'!$O$12,E580='PC Receitas'!$O$13,E580='PC Receitas'!$O$14)),-J580,0))</f>
        <v>-97728.980000000069</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Receitas'!$O$6)),J581,IF(AND(L581="Pago",OR(E581='PC Receitas'!$O$7,E581='PC Receitas'!$O$8,E581='PC Receitas'!$O$9,E581='PC Receitas'!$O$10,E581='PC Receitas'!$O$11,E581='PC Receitas'!$O$12,E581='PC Receitas'!$O$13,E581='PC Receitas'!$O$14)),-J581,0))</f>
        <v>-97728.980000000069</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Receitas'!$O$6)),J582,IF(AND(L582="Pago",OR(E582='PC Receitas'!$O$7,E582='PC Receitas'!$O$8,E582='PC Receitas'!$O$9,E582='PC Receitas'!$O$10,E582='PC Receitas'!$O$11,E582='PC Receitas'!$O$12,E582='PC Receitas'!$O$13,E582='PC Receitas'!$O$14)),-J582,0))</f>
        <v>-97728.980000000069</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Receitas'!$O$6)),J583,IF(AND(L583="Pago",OR(E583='PC Receitas'!$O$7,E583='PC Receitas'!$O$8,E583='PC Receitas'!$O$9,E583='PC Receitas'!$O$10,E583='PC Receitas'!$O$11,E583='PC Receitas'!$O$12,E583='PC Receitas'!$O$13,E583='PC Receitas'!$O$14)),-J583,0))</f>
        <v>-97728.980000000069</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Receitas'!$O$6)),J584,IF(AND(L584="Pago",OR(E584='PC Receitas'!$O$7,E584='PC Receitas'!$O$8,E584='PC Receitas'!$O$9,E584='PC Receitas'!$O$10,E584='PC Receitas'!$O$11,E584='PC Receitas'!$O$12,E584='PC Receitas'!$O$13,E584='PC Receitas'!$O$14)),-J584,0))</f>
        <v>-97728.980000000069</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Receitas'!$O$6)),J585,IF(AND(L585="Pago",OR(E585='PC Receitas'!$O$7,E585='PC Receitas'!$O$8,E585='PC Receitas'!$O$9,E585='PC Receitas'!$O$10,E585='PC Receitas'!$O$11,E585='PC Receitas'!$O$12,E585='PC Receitas'!$O$13,E585='PC Receitas'!$O$14)),-J585,0))</f>
        <v>-97728.980000000069</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Receitas'!$O$6)),J586,IF(AND(L586="Pago",OR(E586='PC Receitas'!$O$7,E586='PC Receitas'!$O$8,E586='PC Receitas'!$O$9,E586='PC Receitas'!$O$10,E586='PC Receitas'!$O$11,E586='PC Receitas'!$O$12,E586='PC Receitas'!$O$13,E586='PC Receitas'!$O$14)),-J586,0))</f>
        <v>-97728.980000000069</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Receitas'!$O$6)),J587,IF(AND(L587="Pago",OR(E587='PC Receitas'!$O$7,E587='PC Receitas'!$O$8,E587='PC Receitas'!$O$9,E587='PC Receitas'!$O$10,E587='PC Receitas'!$O$11,E587='PC Receitas'!$O$12,E587='PC Receitas'!$O$13,E587='PC Receitas'!$O$14)),-J587,0))</f>
        <v>-97728.980000000069</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Receitas'!$O$6)),J588,IF(AND(L588="Pago",OR(E588='PC Receitas'!$O$7,E588='PC Receitas'!$O$8,E588='PC Receitas'!$O$9,E588='PC Receitas'!$O$10,E588='PC Receitas'!$O$11,E588='PC Receitas'!$O$12,E588='PC Receitas'!$O$13,E588='PC Receitas'!$O$14)),-J588,0))</f>
        <v>-97728.980000000069</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Receitas'!$O$6)),J589,IF(AND(L589="Pago",OR(E589='PC Receitas'!$O$7,E589='PC Receitas'!$O$8,E589='PC Receitas'!$O$9,E589='PC Receitas'!$O$10,E589='PC Receitas'!$O$11,E589='PC Receitas'!$O$12,E589='PC Receitas'!$O$13,E589='PC Receitas'!$O$14)),-J589,0))</f>
        <v>-97728.980000000069</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Receitas'!$O$6)),J590,IF(AND(L590="Pago",OR(E590='PC Receitas'!$O$7,E590='PC Receitas'!$O$8,E590='PC Receitas'!$O$9,E590='PC Receitas'!$O$10,E590='PC Receitas'!$O$11,E590='PC Receitas'!$O$12,E590='PC Receitas'!$O$13,E590='PC Receitas'!$O$14)),-J590,0))</f>
        <v>-97728.980000000069</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Receitas'!$O$6)),J591,IF(AND(L591="Pago",OR(E591='PC Receitas'!$O$7,E591='PC Receitas'!$O$8,E591='PC Receitas'!$O$9,E591='PC Receitas'!$O$10,E591='PC Receitas'!$O$11,E591='PC Receitas'!$O$12,E591='PC Receitas'!$O$13,E591='PC Receitas'!$O$14)),-J591,0))</f>
        <v>-97728.980000000069</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Receitas'!$O$6)),J592,IF(AND(L592="Pago",OR(E592='PC Receitas'!$O$7,E592='PC Receitas'!$O$8,E592='PC Receitas'!$O$9,E592='PC Receitas'!$O$10,E592='PC Receitas'!$O$11,E592='PC Receitas'!$O$12,E592='PC Receitas'!$O$13,E592='PC Receitas'!$O$14)),-J592,0))</f>
        <v>-97728.980000000069</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Receitas'!$O$6)),J593,IF(AND(L593="Pago",OR(E593='PC Receitas'!$O$7,E593='PC Receitas'!$O$8,E593='PC Receitas'!$O$9,E593='PC Receitas'!$O$10,E593='PC Receitas'!$O$11,E593='PC Receitas'!$O$12,E593='PC Receitas'!$O$13,E593='PC Receitas'!$O$14)),-J593,0))</f>
        <v>-97728.980000000069</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Receitas'!$O$6)),J594,IF(AND(L594="Pago",OR(E594='PC Receitas'!$O$7,E594='PC Receitas'!$O$8,E594='PC Receitas'!$O$9,E594='PC Receitas'!$O$10,E594='PC Receitas'!$O$11,E594='PC Receitas'!$O$12,E594='PC Receitas'!$O$13,E594='PC Receitas'!$O$14)),-J594,0))</f>
        <v>-97728.980000000069</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Receitas'!$O$6)),J595,IF(AND(L595="Pago",OR(E595='PC Receitas'!$O$7,E595='PC Receitas'!$O$8,E595='PC Receitas'!$O$9,E595='PC Receitas'!$O$10,E595='PC Receitas'!$O$11,E595='PC Receitas'!$O$12,E595='PC Receitas'!$O$13,E595='PC Receitas'!$O$14)),-J595,0))</f>
        <v>-97728.980000000069</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Receitas'!$O$6)),J596,IF(AND(L596="Pago",OR(E596='PC Receitas'!$O$7,E596='PC Receitas'!$O$8,E596='PC Receitas'!$O$9,E596='PC Receitas'!$O$10,E596='PC Receitas'!$O$11,E596='PC Receitas'!$O$12,E596='PC Receitas'!$O$13,E596='PC Receitas'!$O$14)),-J596,0))</f>
        <v>-97728.980000000069</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Receitas'!$O$6)),J597,IF(AND(L597="Pago",OR(E597='PC Receitas'!$O$7,E597='PC Receitas'!$O$8,E597='PC Receitas'!$O$9,E597='PC Receitas'!$O$10,E597='PC Receitas'!$O$11,E597='PC Receitas'!$O$12,E597='PC Receitas'!$O$13,E597='PC Receitas'!$O$14)),-J597,0))</f>
        <v>-97728.980000000069</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Receitas'!$O$6)),J598,IF(AND(L598="Pago",OR(E598='PC Receitas'!$O$7,E598='PC Receitas'!$O$8,E598='PC Receitas'!$O$9,E598='PC Receitas'!$O$10,E598='PC Receitas'!$O$11,E598='PC Receitas'!$O$12,E598='PC Receitas'!$O$13,E598='PC Receitas'!$O$14)),-J598,0))</f>
        <v>-97728.980000000069</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Receitas'!$O$6)),J599,IF(AND(L599="Pago",OR(E599='PC Receitas'!$O$7,E599='PC Receitas'!$O$8,E599='PC Receitas'!$O$9,E599='PC Receitas'!$O$10,E599='PC Receitas'!$O$11,E599='PC Receitas'!$O$12,E599='PC Receitas'!$O$13,E599='PC Receitas'!$O$14)),-J599,0))</f>
        <v>-97728.980000000069</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Receitas'!$O$6)),J600,IF(AND(L600="Pago",OR(E600='PC Receitas'!$O$7,E600='PC Receitas'!$O$8,E600='PC Receitas'!$O$9,E600='PC Receitas'!$O$10,E600='PC Receitas'!$O$11,E600='PC Receitas'!$O$12,E600='PC Receitas'!$O$13,E600='PC Receitas'!$O$14)),-J600,0))</f>
        <v>-97728.980000000069</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Receitas'!$O$6)),J601,IF(AND(L601="Pago",OR(E601='PC Receitas'!$O$7,E601='PC Receitas'!$O$8,E601='PC Receitas'!$O$9,E601='PC Receitas'!$O$10,E601='PC Receitas'!$O$11,E601='PC Receitas'!$O$12,E601='PC Receitas'!$O$13,E601='PC Receitas'!$O$14)),-J601,0))</f>
        <v>-97728.980000000069</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Receitas'!$O$6)),J602,IF(AND(L602="Pago",OR(E602='PC Receitas'!$O$7,E602='PC Receitas'!$O$8,E602='PC Receitas'!$O$9,E602='PC Receitas'!$O$10,E602='PC Receitas'!$O$11,E602='PC Receitas'!$O$12,E602='PC Receitas'!$O$13,E602='PC Receitas'!$O$14)),-J602,0))</f>
        <v>-97728.980000000069</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Receitas'!$O$6)),J603,IF(AND(L603="Pago",OR(E603='PC Receitas'!$O$7,E603='PC Receitas'!$O$8,E603='PC Receitas'!$O$9,E603='PC Receitas'!$O$10,E603='PC Receitas'!$O$11,E603='PC Receitas'!$O$12,E603='PC Receitas'!$O$13,E603='PC Receitas'!$O$14)),-J603,0))</f>
        <v>-97728.980000000069</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Receitas'!$O$6)),J604,IF(AND(L604="Pago",OR(E604='PC Receitas'!$O$7,E604='PC Receitas'!$O$8,E604='PC Receitas'!$O$9,E604='PC Receitas'!$O$10,E604='PC Receitas'!$O$11,E604='PC Receitas'!$O$12,E604='PC Receitas'!$O$13,E604='PC Receitas'!$O$14)),-J604,0))</f>
        <v>-97728.980000000069</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Receitas'!$O$6)),J605,IF(AND(L605="Pago",OR(E605='PC Receitas'!$O$7,E605='PC Receitas'!$O$8,E605='PC Receitas'!$O$9,E605='PC Receitas'!$O$10,E605='PC Receitas'!$O$11,E605='PC Receitas'!$O$12,E605='PC Receitas'!$O$13,E605='PC Receitas'!$O$14)),-J605,0))</f>
        <v>-97728.980000000069</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IF(C5&lt;&gt;"",TEXT(C5,"00")&amp;"/09/"&amp;'Configurações Básicas'!$E$5,"")</f>
        <v>01/09/2017</v>
      </c>
      <c r="E5" s="43" t="s">
        <v>1333</v>
      </c>
      <c r="F5" s="219"/>
      <c r="G5" s="23" t="s">
        <v>1360</v>
      </c>
      <c r="H5" s="23" t="s">
        <v>1399</v>
      </c>
      <c r="I5" s="23" t="s">
        <v>73</v>
      </c>
      <c r="J5" s="127">
        <v>80.5</v>
      </c>
      <c r="K5" s="140"/>
      <c r="L5" s="45" t="s">
        <v>1359</v>
      </c>
      <c r="M5" s="140"/>
      <c r="N5" s="41">
        <f>Q5+IF(AND(L5="Pago",OR(E5='PC Receitas'!O4,E5='PC Receitas'!O5,E5='PC Receitas'!O6)),J5,IF(AND(L5="Pago",OR(E5='PC Receitas'!O7,E5='PC Receitas'!O8,E5='PC Receitas'!O9,E5='PC Receitas'!O10,E5='PC Receitas'!O11,E5='PC Receitas'!O12,E5='PC Receitas'!O13,E5='PC Receitas'!O14)),-J5,0))</f>
        <v>-97648.480000000069</v>
      </c>
      <c r="P5" s="247" t="s">
        <v>233</v>
      </c>
      <c r="Q5" s="248">
        <f>Ago!Q13</f>
        <v>-97728.980000000069</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9"/>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9"/>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9"/>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9"/>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9"/>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9"/>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9"/>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9"/>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9"/>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9"/>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9"/>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9"/>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9"/>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9"/>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9"/>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9"/>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9"/>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9"/>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9"/>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9"/>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9"/>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9"/>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9"/>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9"/>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9"/>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9"/>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9"/>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9"/>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9"/>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9"/>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9"/>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9"/>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9"/>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9"/>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9"/>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9"/>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9"/>
      <c r="G152" s="43"/>
      <c r="H152" s="43"/>
      <c r="I152" s="43"/>
      <c r="J152" s="129"/>
      <c r="K152" s="142"/>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9"/>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9"/>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9"/>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9"/>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9"/>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9"/>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9"/>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9"/>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9"/>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9"/>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9"/>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9"/>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9"/>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9"/>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9"/>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9"/>
      <c r="G168" s="23"/>
      <c r="H168" s="23"/>
      <c r="I168" s="2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9"/>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9"/>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9"/>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9"/>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9"/>
      <c r="G173" s="23"/>
      <c r="H173" s="23"/>
      <c r="I173" s="2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9"/>
      <c r="G174" s="23"/>
      <c r="H174" s="23"/>
      <c r="I174" s="2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9"/>
      <c r="G175" s="23"/>
      <c r="H175" s="23"/>
      <c r="I175" s="2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9"/>
      <c r="G176" s="23"/>
      <c r="H176" s="23"/>
      <c r="I176" s="2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9"/>
      <c r="G177" s="23"/>
      <c r="H177" s="23"/>
      <c r="I177" s="2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9"/>
      <c r="G178" s="23"/>
      <c r="H178" s="23"/>
      <c r="I178" s="2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9"/>
      <c r="G179" s="23"/>
      <c r="H179" s="23"/>
      <c r="I179" s="2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9"/>
      <c r="G180" s="23"/>
      <c r="H180" s="23"/>
      <c r="I180" s="2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9"/>
      <c r="G181" s="23"/>
      <c r="H181" s="23"/>
      <c r="I181" s="2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9"/>
      <c r="G182" s="23"/>
      <c r="H182" s="23"/>
      <c r="I182" s="2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9"/>
      <c r="G183" s="23"/>
      <c r="H183" s="23"/>
      <c r="I183" s="2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9"/>
      <c r="G184" s="23"/>
      <c r="H184" s="23"/>
      <c r="I184" s="2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9"/>
      <c r="G185" s="23"/>
      <c r="H185" s="23"/>
      <c r="I185" s="2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9"/>
      <c r="G186" s="23"/>
      <c r="H186" s="23"/>
      <c r="I186" s="2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9"/>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9"/>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9"/>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9"/>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9"/>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9"/>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9"/>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9"/>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9"/>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IF(C5&lt;&gt;"",TEXT(C5,"00")&amp;"/10/"&amp;'Configurações Básicas'!$E$5,"")</f>
        <v>01/10/2017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234</v>
      </c>
      <c r="Q5" s="248">
        <f>Set!Q13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IF(C5&lt;&gt;"",TEXT(C5,"00")&amp;"/11/"&amp;'Configurações Básicas'!$E$5,"")</f>
        <v>01/11/2017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235</v>
      </c>
      <c r="Q5" s="248">
        <f>Out!Q13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IF(C5&lt;&gt;"",TEXT(C5,"00")&amp;"/12/"&amp;'Configurações Básicas'!$E$5,"")</f>
        <v>01/12/2017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236</v>
      </c>
      <c r="Q5" s="248">
        <f>Nov!Q13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6" t="s">
        <v>108</v>
      </c>
      <c r="D1" s="236"/>
      <c r="E1" s="236"/>
      <c r="F1" s="236"/>
      <c r="G1" s="236"/>
      <c r="H1" s="236"/>
      <c r="I1" s="236"/>
      <c r="J1" s="236"/>
      <c r="K1" s="236"/>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51" t="s">
        <v>247</v>
      </c>
      <c r="F4" s="252"/>
      <c r="G4" s="252"/>
      <c r="H4" s="253"/>
      <c r="J4" s="254" t="s">
        <v>24</v>
      </c>
      <c r="K4" s="254"/>
    </row>
    <row r="5" spans="1:43" ht="5.25" customHeight="1" x14ac:dyDescent="0.25">
      <c r="A5" s="169"/>
      <c r="C5" s="7"/>
      <c r="D5" s="6"/>
      <c r="E5" s="25"/>
      <c r="F5" s="25"/>
      <c r="G5" s="25"/>
      <c r="H5" s="25"/>
      <c r="J5" s="254"/>
      <c r="K5" s="254"/>
    </row>
    <row r="6" spans="1:43" ht="24.75" customHeight="1" thickBot="1" x14ac:dyDescent="0.3">
      <c r="A6" s="169"/>
      <c r="C6" s="25"/>
      <c r="D6" s="1"/>
      <c r="E6" s="189" t="s">
        <v>13</v>
      </c>
      <c r="F6" s="190" t="s">
        <v>21</v>
      </c>
      <c r="G6" s="190" t="s">
        <v>22</v>
      </c>
      <c r="H6" s="190" t="s">
        <v>23</v>
      </c>
      <c r="J6" s="255"/>
      <c r="K6" s="255"/>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7" t="s">
        <v>25</v>
      </c>
      <c r="K7" s="238">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7"/>
      <c r="K8" s="239"/>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9" t="s">
        <v>26</v>
      </c>
      <c r="K9" s="238">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50"/>
      <c r="K10" s="239"/>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7" t="s">
        <v>28</v>
      </c>
      <c r="K11" s="238">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7"/>
      <c r="K12" s="239"/>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6" t="s">
        <v>108</v>
      </c>
      <c r="D1" s="236"/>
      <c r="E1" s="236"/>
      <c r="F1" s="236"/>
      <c r="G1" s="236"/>
      <c r="H1" s="236"/>
      <c r="I1" s="236"/>
      <c r="J1" s="236"/>
      <c r="K1" s="236"/>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51" t="s">
        <v>247</v>
      </c>
      <c r="F4" s="252"/>
      <c r="G4" s="252"/>
      <c r="H4" s="253"/>
      <c r="J4" s="254" t="s">
        <v>24</v>
      </c>
      <c r="K4" s="254"/>
    </row>
    <row r="5" spans="1:42" ht="5.25" customHeight="1" x14ac:dyDescent="0.25">
      <c r="A5" s="169"/>
      <c r="C5" s="7"/>
      <c r="D5" s="6"/>
      <c r="E5" s="25"/>
      <c r="F5" s="25"/>
      <c r="G5" s="25"/>
      <c r="H5" s="25"/>
      <c r="J5" s="254"/>
      <c r="K5" s="254"/>
    </row>
    <row r="6" spans="1:42" ht="24.75" customHeight="1" thickBot="1" x14ac:dyDescent="0.3">
      <c r="A6" s="169"/>
      <c r="C6" s="25"/>
      <c r="D6" s="1"/>
      <c r="E6" s="189" t="s">
        <v>13</v>
      </c>
      <c r="F6" s="190" t="s">
        <v>85</v>
      </c>
      <c r="G6" s="190" t="s">
        <v>86</v>
      </c>
      <c r="H6" s="190" t="s">
        <v>23</v>
      </c>
      <c r="J6" s="255"/>
      <c r="K6" s="255"/>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7" t="s">
        <v>340</v>
      </c>
      <c r="K7" s="238">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7"/>
      <c r="K8" s="239"/>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9" t="s">
        <v>341</v>
      </c>
      <c r="K9" s="238">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50"/>
      <c r="K10" s="239"/>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7" t="s">
        <v>87</v>
      </c>
      <c r="K11" s="238">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7"/>
      <c r="K12" s="239"/>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6" t="s">
        <v>109</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91" t="s">
        <v>308</v>
      </c>
      <c r="D4" s="192" t="s">
        <v>66</v>
      </c>
      <c r="E4" s="192" t="s">
        <v>67</v>
      </c>
      <c r="F4" s="192" t="s">
        <v>68</v>
      </c>
      <c r="G4" s="192" t="s">
        <v>69</v>
      </c>
      <c r="H4" s="192" t="s">
        <v>70</v>
      </c>
      <c r="I4" s="192" t="s">
        <v>71</v>
      </c>
      <c r="J4" s="192" t="s">
        <v>72</v>
      </c>
      <c r="K4" s="192" t="s">
        <v>73</v>
      </c>
      <c r="L4" s="192" t="s">
        <v>74</v>
      </c>
      <c r="M4" s="192" t="s">
        <v>75</v>
      </c>
      <c r="N4" s="192" t="s">
        <v>76</v>
      </c>
      <c r="O4" s="192" t="s">
        <v>77</v>
      </c>
      <c r="P4" s="192"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3"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3"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3"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3"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3"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3"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9" t="s">
        <v>239</v>
      </c>
      <c r="D14" s="229"/>
      <c r="E14" s="229"/>
      <c r="F14" s="229"/>
      <c r="G14" s="229"/>
      <c r="H14" s="229"/>
      <c r="I14" s="229"/>
      <c r="J14" s="229"/>
      <c r="K14" s="229"/>
      <c r="L14" s="229"/>
      <c r="M14" s="229"/>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6" t="s">
        <v>109</v>
      </c>
      <c r="D1" s="236"/>
      <c r="E1" s="236"/>
      <c r="F1" s="236"/>
      <c r="G1" s="236"/>
      <c r="H1" s="236"/>
      <c r="I1" s="236"/>
      <c r="J1" s="236"/>
      <c r="K1" s="236"/>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60" t="s">
        <v>307</v>
      </c>
      <c r="D4" s="260"/>
      <c r="E4" s="192" t="s">
        <v>243</v>
      </c>
      <c r="F4" s="192" t="s">
        <v>65</v>
      </c>
      <c r="G4" s="192" t="s">
        <v>244</v>
      </c>
      <c r="H4" s="192" t="s">
        <v>237</v>
      </c>
      <c r="I4" s="192" t="s">
        <v>245</v>
      </c>
      <c r="J4" s="192" t="s">
        <v>238</v>
      </c>
      <c r="K4" s="192" t="s">
        <v>246</v>
      </c>
      <c r="L4" s="192" t="s">
        <v>247</v>
      </c>
      <c r="M4" s="192" t="s">
        <v>248</v>
      </c>
      <c r="N4" s="192" t="s">
        <v>249</v>
      </c>
      <c r="O4" s="192" t="s">
        <v>250</v>
      </c>
      <c r="P4" s="192" t="s">
        <v>251</v>
      </c>
      <c r="Q4" s="192"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62" t="s">
        <v>92</v>
      </c>
      <c r="D6" s="262"/>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62" t="s">
        <v>88</v>
      </c>
      <c r="D7" s="262"/>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62" t="s">
        <v>89</v>
      </c>
      <c r="D8" s="262"/>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62" t="s">
        <v>90</v>
      </c>
      <c r="D9" s="262"/>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62" t="s">
        <v>309</v>
      </c>
      <c r="D10" s="262"/>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62" t="s">
        <v>63</v>
      </c>
      <c r="D11" s="262"/>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63" t="s">
        <v>93</v>
      </c>
      <c r="D12" s="264"/>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62" t="s">
        <v>313</v>
      </c>
      <c r="D13" s="262"/>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62" t="s">
        <v>1334</v>
      </c>
      <c r="D14" s="262"/>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1" t="s">
        <v>94</v>
      </c>
      <c r="D15" s="261"/>
      <c r="E15" s="261"/>
      <c r="F15" s="261"/>
      <c r="G15" s="261"/>
      <c r="H15" s="261"/>
      <c r="I15" s="68"/>
      <c r="J15" s="68"/>
      <c r="K15" s="68"/>
      <c r="L15" s="68"/>
      <c r="M15" s="68"/>
      <c r="N15" s="68"/>
      <c r="O15" s="68"/>
      <c r="P15" s="68"/>
      <c r="Q15" s="69"/>
    </row>
    <row r="16" spans="1:17" ht="33.75" customHeight="1" thickTop="1" thickBot="1" x14ac:dyDescent="0.3">
      <c r="A16" s="169"/>
      <c r="B16" s="62">
        <v>13</v>
      </c>
      <c r="C16" s="260" t="s">
        <v>92</v>
      </c>
      <c r="D16" s="260"/>
      <c r="E16" s="194">
        <f>E18+E118</f>
        <v>0</v>
      </c>
      <c r="F16" s="194">
        <f t="shared" ref="F16:Q16" si="9">F18+F118</f>
        <v>0</v>
      </c>
      <c r="G16" s="194">
        <f t="shared" si="9"/>
        <v>0</v>
      </c>
      <c r="H16" s="194">
        <f t="shared" si="9"/>
        <v>0</v>
      </c>
      <c r="I16" s="194">
        <f t="shared" si="9"/>
        <v>0</v>
      </c>
      <c r="J16" s="194">
        <f t="shared" si="9"/>
        <v>0</v>
      </c>
      <c r="K16" s="194">
        <f t="shared" si="9"/>
        <v>0</v>
      </c>
      <c r="L16" s="194">
        <f t="shared" si="9"/>
        <v>0</v>
      </c>
      <c r="M16" s="194">
        <f t="shared" si="9"/>
        <v>0</v>
      </c>
      <c r="N16" s="194">
        <f t="shared" si="9"/>
        <v>0</v>
      </c>
      <c r="O16" s="194">
        <f t="shared" si="9"/>
        <v>0</v>
      </c>
      <c r="P16" s="194">
        <f t="shared" si="9"/>
        <v>0</v>
      </c>
      <c r="Q16" s="194">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5" t="str">
        <f>'PC Receitas'!C4</f>
        <v>4.1</v>
      </c>
      <c r="D18" s="196" t="str">
        <f>VLOOKUP(C18,'PC Receitas'!C4:D103,2,FALSE)</f>
        <v>RECEITAS COM PRODUTO</v>
      </c>
      <c r="E18" s="197">
        <f t="shared" ref="E18:Q18" si="10">SUM(E19:E117)</f>
        <v>0</v>
      </c>
      <c r="F18" s="197">
        <f t="shared" si="10"/>
        <v>0</v>
      </c>
      <c r="G18" s="197">
        <f t="shared" si="10"/>
        <v>0</v>
      </c>
      <c r="H18" s="197">
        <f t="shared" si="10"/>
        <v>0</v>
      </c>
      <c r="I18" s="197">
        <f t="shared" si="10"/>
        <v>0</v>
      </c>
      <c r="J18" s="197">
        <f t="shared" si="10"/>
        <v>0</v>
      </c>
      <c r="K18" s="197">
        <f t="shared" si="10"/>
        <v>0</v>
      </c>
      <c r="L18" s="197">
        <f t="shared" si="10"/>
        <v>0</v>
      </c>
      <c r="M18" s="197">
        <f t="shared" si="10"/>
        <v>0</v>
      </c>
      <c r="N18" s="197">
        <f t="shared" si="10"/>
        <v>0</v>
      </c>
      <c r="O18" s="197">
        <f t="shared" si="10"/>
        <v>0</v>
      </c>
      <c r="P18" s="197">
        <f t="shared" si="10"/>
        <v>0</v>
      </c>
      <c r="Q18" s="197">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8" t="str">
        <f>'PC Receitas'!G$4</f>
        <v>4.2</v>
      </c>
      <c r="D118" s="199" t="str">
        <f>VLOOKUP(C118,'PC Receitas'!$G$4:$H$19,2,FALSE)</f>
        <v>RECEITAS COM SERVIÇOS</v>
      </c>
      <c r="E118" s="197">
        <f t="shared" ref="E118:Q118" si="13">SUM(E119:E217)</f>
        <v>0</v>
      </c>
      <c r="F118" s="197">
        <f t="shared" si="13"/>
        <v>0</v>
      </c>
      <c r="G118" s="197">
        <f t="shared" si="13"/>
        <v>0</v>
      </c>
      <c r="H118" s="197">
        <f t="shared" si="13"/>
        <v>0</v>
      </c>
      <c r="I118" s="197">
        <f t="shared" si="13"/>
        <v>0</v>
      </c>
      <c r="J118" s="197">
        <f t="shared" si="13"/>
        <v>0</v>
      </c>
      <c r="K118" s="197">
        <f t="shared" si="13"/>
        <v>0</v>
      </c>
      <c r="L118" s="197">
        <f t="shared" si="13"/>
        <v>0</v>
      </c>
      <c r="M118" s="197">
        <f t="shared" si="13"/>
        <v>0</v>
      </c>
      <c r="N118" s="197">
        <f t="shared" si="13"/>
        <v>0</v>
      </c>
      <c r="O118" s="197">
        <f t="shared" si="13"/>
        <v>0</v>
      </c>
      <c r="P118" s="197">
        <f t="shared" si="13"/>
        <v>0</v>
      </c>
      <c r="Q118" s="197">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60" t="s">
        <v>88</v>
      </c>
      <c r="D219" s="260"/>
      <c r="E219" s="194">
        <f>E221+E321</f>
        <v>0</v>
      </c>
      <c r="F219" s="194">
        <f t="shared" ref="F219:Q219" si="16">F221+F321</f>
        <v>0</v>
      </c>
      <c r="G219" s="194">
        <f t="shared" si="16"/>
        <v>0</v>
      </c>
      <c r="H219" s="194">
        <f t="shared" si="16"/>
        <v>0</v>
      </c>
      <c r="I219" s="194">
        <f t="shared" si="16"/>
        <v>0</v>
      </c>
      <c r="J219" s="194">
        <f t="shared" si="16"/>
        <v>0</v>
      </c>
      <c r="K219" s="194">
        <f t="shared" si="16"/>
        <v>0</v>
      </c>
      <c r="L219" s="194">
        <f t="shared" si="16"/>
        <v>209.35</v>
      </c>
      <c r="M219" s="194">
        <f t="shared" si="16"/>
        <v>127.17</v>
      </c>
      <c r="N219" s="194">
        <f t="shared" si="16"/>
        <v>0</v>
      </c>
      <c r="O219" s="194">
        <f t="shared" si="16"/>
        <v>0</v>
      </c>
      <c r="P219" s="194">
        <f t="shared" si="16"/>
        <v>0</v>
      </c>
      <c r="Q219" s="194">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5" t="str">
        <f>'PC Despesas'!C$4</f>
        <v>5.1</v>
      </c>
      <c r="D221" s="196" t="str">
        <f>VLOOKUP(C221,'PC Despesas'!$C$4:$D$103,2,FALSE)</f>
        <v>DESPESAS COM PRODUTOS</v>
      </c>
      <c r="E221" s="197">
        <f t="shared" ref="E221:Q221" si="17">SUM(E222:E320)</f>
        <v>0</v>
      </c>
      <c r="F221" s="197">
        <f t="shared" si="17"/>
        <v>0</v>
      </c>
      <c r="G221" s="197">
        <f t="shared" si="17"/>
        <v>0</v>
      </c>
      <c r="H221" s="197">
        <f t="shared" si="17"/>
        <v>0</v>
      </c>
      <c r="I221" s="197">
        <f t="shared" si="17"/>
        <v>0</v>
      </c>
      <c r="J221" s="197">
        <f t="shared" si="17"/>
        <v>0</v>
      </c>
      <c r="K221" s="197">
        <f t="shared" si="17"/>
        <v>0</v>
      </c>
      <c r="L221" s="197">
        <f t="shared" si="17"/>
        <v>0</v>
      </c>
      <c r="M221" s="197">
        <f t="shared" si="17"/>
        <v>0</v>
      </c>
      <c r="N221" s="197">
        <f t="shared" si="17"/>
        <v>0</v>
      </c>
      <c r="O221" s="197">
        <f t="shared" si="17"/>
        <v>0</v>
      </c>
      <c r="P221" s="197">
        <f t="shared" si="17"/>
        <v>0</v>
      </c>
      <c r="Q221" s="197">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5" t="str">
        <f>'PC Despesas'!F$4</f>
        <v>5.2</v>
      </c>
      <c r="D321" s="196" t="str">
        <f>VLOOKUP(C321,'PC Despesas'!$F$4:$G$103,2,FALSE)</f>
        <v>DESPESAS COM SERVIÇOS</v>
      </c>
      <c r="E321" s="197">
        <f t="shared" ref="E321:Q321" si="20">SUM(E322:E420)</f>
        <v>0</v>
      </c>
      <c r="F321" s="197">
        <f t="shared" si="20"/>
        <v>0</v>
      </c>
      <c r="G321" s="197">
        <f t="shared" si="20"/>
        <v>0</v>
      </c>
      <c r="H321" s="197">
        <f t="shared" si="20"/>
        <v>0</v>
      </c>
      <c r="I321" s="197">
        <f t="shared" si="20"/>
        <v>0</v>
      </c>
      <c r="J321" s="197">
        <f t="shared" si="20"/>
        <v>0</v>
      </c>
      <c r="K321" s="197">
        <f t="shared" si="20"/>
        <v>0</v>
      </c>
      <c r="L321" s="197">
        <f t="shared" si="20"/>
        <v>209.35</v>
      </c>
      <c r="M321" s="197">
        <f t="shared" si="20"/>
        <v>127.17</v>
      </c>
      <c r="N321" s="197">
        <f t="shared" si="20"/>
        <v>0</v>
      </c>
      <c r="O321" s="197">
        <f t="shared" si="20"/>
        <v>0</v>
      </c>
      <c r="P321" s="197">
        <f t="shared" si="20"/>
        <v>0</v>
      </c>
      <c r="Q321" s="197">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6" t="s">
        <v>110</v>
      </c>
      <c r="D422" s="257"/>
      <c r="E422" s="194">
        <f t="shared" ref="E422:P422" si="23">E16-E219</f>
        <v>0</v>
      </c>
      <c r="F422" s="194">
        <f t="shared" si="23"/>
        <v>0</v>
      </c>
      <c r="G422" s="194">
        <f t="shared" si="23"/>
        <v>0</v>
      </c>
      <c r="H422" s="194">
        <f t="shared" si="23"/>
        <v>0</v>
      </c>
      <c r="I422" s="194">
        <f t="shared" si="23"/>
        <v>0</v>
      </c>
      <c r="J422" s="194">
        <f t="shared" si="23"/>
        <v>0</v>
      </c>
      <c r="K422" s="194">
        <f t="shared" si="23"/>
        <v>0</v>
      </c>
      <c r="L422" s="194">
        <f t="shared" si="23"/>
        <v>-209.35</v>
      </c>
      <c r="M422" s="194">
        <f t="shared" si="23"/>
        <v>-127.17</v>
      </c>
      <c r="N422" s="194">
        <f t="shared" si="23"/>
        <v>0</v>
      </c>
      <c r="O422" s="194">
        <f t="shared" si="23"/>
        <v>0</v>
      </c>
      <c r="P422" s="194">
        <f t="shared" si="23"/>
        <v>0</v>
      </c>
      <c r="Q422" s="194">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8" t="s">
        <v>90</v>
      </c>
      <c r="D424" s="259"/>
      <c r="E424" s="194">
        <f>E426+E626+E526</f>
        <v>0</v>
      </c>
      <c r="F424" s="194">
        <f t="shared" ref="F424:P424" si="24">F426+F626+F526</f>
        <v>0</v>
      </c>
      <c r="G424" s="194">
        <f t="shared" si="24"/>
        <v>0</v>
      </c>
      <c r="H424" s="194">
        <f t="shared" si="24"/>
        <v>0</v>
      </c>
      <c r="I424" s="194">
        <f t="shared" si="24"/>
        <v>0</v>
      </c>
      <c r="J424" s="194">
        <f t="shared" si="24"/>
        <v>0</v>
      </c>
      <c r="K424" s="194">
        <f t="shared" si="24"/>
        <v>0</v>
      </c>
      <c r="L424" s="194">
        <f t="shared" si="24"/>
        <v>332.35</v>
      </c>
      <c r="M424" s="194">
        <f t="shared" si="24"/>
        <v>127.17</v>
      </c>
      <c r="N424" s="194">
        <f t="shared" si="24"/>
        <v>0</v>
      </c>
      <c r="O424" s="194">
        <f t="shared" si="24"/>
        <v>0</v>
      </c>
      <c r="P424" s="194">
        <f t="shared" si="24"/>
        <v>0</v>
      </c>
      <c r="Q424" s="194">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5" t="s">
        <v>144</v>
      </c>
      <c r="D426" s="196" t="str">
        <f>VLOOKUP(C426,'PC Despesas'!$L$4:$M$103,2,FALSE)</f>
        <v>DESPESAS COM RH</v>
      </c>
      <c r="E426" s="197">
        <f t="shared" ref="E426:Q426" si="25">SUM(E427:E525)</f>
        <v>0</v>
      </c>
      <c r="F426" s="197">
        <f t="shared" si="25"/>
        <v>0</v>
      </c>
      <c r="G426" s="197">
        <f t="shared" si="25"/>
        <v>0</v>
      </c>
      <c r="H426" s="197">
        <f t="shared" si="25"/>
        <v>0</v>
      </c>
      <c r="I426" s="197">
        <f t="shared" si="25"/>
        <v>0</v>
      </c>
      <c r="J426" s="197">
        <f t="shared" si="25"/>
        <v>0</v>
      </c>
      <c r="K426" s="197">
        <f t="shared" si="25"/>
        <v>0</v>
      </c>
      <c r="L426" s="197">
        <f t="shared" si="25"/>
        <v>209.35</v>
      </c>
      <c r="M426" s="197">
        <f t="shared" si="25"/>
        <v>127.17</v>
      </c>
      <c r="N426" s="197">
        <f t="shared" si="25"/>
        <v>0</v>
      </c>
      <c r="O426" s="197">
        <f t="shared" si="25"/>
        <v>0</v>
      </c>
      <c r="P426" s="197">
        <f t="shared" si="25"/>
        <v>0</v>
      </c>
      <c r="Q426" s="197">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5" t="s">
        <v>145</v>
      </c>
      <c r="D526" s="196" t="str">
        <f>VLOOKUP(C526,'PC Despesas'!$O$4:$P$103,2,FALSE)</f>
        <v>DESPESAS OPERACIONAIS</v>
      </c>
      <c r="E526" s="197">
        <f t="shared" ref="E526:Q526" si="28">SUM(E527:E625)</f>
        <v>0</v>
      </c>
      <c r="F526" s="197">
        <f t="shared" si="28"/>
        <v>0</v>
      </c>
      <c r="G526" s="197">
        <f t="shared" si="28"/>
        <v>0</v>
      </c>
      <c r="H526" s="197">
        <f t="shared" si="28"/>
        <v>0</v>
      </c>
      <c r="I526" s="197">
        <f t="shared" si="28"/>
        <v>0</v>
      </c>
      <c r="J526" s="197">
        <f t="shared" si="28"/>
        <v>0</v>
      </c>
      <c r="K526" s="197">
        <f t="shared" si="28"/>
        <v>0</v>
      </c>
      <c r="L526" s="197">
        <f t="shared" si="28"/>
        <v>123</v>
      </c>
      <c r="M526" s="197">
        <f t="shared" si="28"/>
        <v>0</v>
      </c>
      <c r="N526" s="197">
        <f t="shared" si="28"/>
        <v>0</v>
      </c>
      <c r="O526" s="197">
        <f t="shared" si="28"/>
        <v>0</v>
      </c>
      <c r="P526" s="197">
        <f t="shared" si="28"/>
        <v>0</v>
      </c>
      <c r="Q526" s="197">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5" t="s">
        <v>146</v>
      </c>
      <c r="D626" s="196" t="str">
        <f>VLOOKUP(C626,'PC Despesas'!$R$4:$S$103,2,FALSE)</f>
        <v>DESPESAS DE MARKETING</v>
      </c>
      <c r="E626" s="197">
        <f t="shared" ref="E626:Q626" si="31">SUM(E627:E725)</f>
        <v>0</v>
      </c>
      <c r="F626" s="197">
        <f t="shared" si="31"/>
        <v>0</v>
      </c>
      <c r="G626" s="197">
        <f t="shared" si="31"/>
        <v>0</v>
      </c>
      <c r="H626" s="197">
        <f t="shared" si="31"/>
        <v>0</v>
      </c>
      <c r="I626" s="197">
        <f t="shared" si="31"/>
        <v>0</v>
      </c>
      <c r="J626" s="197">
        <f t="shared" si="31"/>
        <v>0</v>
      </c>
      <c r="K626" s="197">
        <f t="shared" si="31"/>
        <v>0</v>
      </c>
      <c r="L626" s="197">
        <f t="shared" si="31"/>
        <v>0</v>
      </c>
      <c r="M626" s="197">
        <f t="shared" si="31"/>
        <v>0</v>
      </c>
      <c r="N626" s="197">
        <f t="shared" si="31"/>
        <v>0</v>
      </c>
      <c r="O626" s="197">
        <f t="shared" si="31"/>
        <v>0</v>
      </c>
      <c r="P626" s="197">
        <f t="shared" si="31"/>
        <v>0</v>
      </c>
      <c r="Q626" s="197">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8" t="s">
        <v>91</v>
      </c>
      <c r="D727" s="259"/>
      <c r="E727" s="194">
        <f>E729-E829</f>
        <v>0</v>
      </c>
      <c r="F727" s="194">
        <f t="shared" ref="F727:Q727" si="34">F729-F829</f>
        <v>0</v>
      </c>
      <c r="G727" s="194">
        <f t="shared" si="34"/>
        <v>0</v>
      </c>
      <c r="H727" s="194">
        <f t="shared" si="34"/>
        <v>0</v>
      </c>
      <c r="I727" s="194">
        <f t="shared" si="34"/>
        <v>0</v>
      </c>
      <c r="J727" s="194">
        <f t="shared" si="34"/>
        <v>0</v>
      </c>
      <c r="K727" s="194">
        <f t="shared" si="34"/>
        <v>0</v>
      </c>
      <c r="L727" s="194">
        <f t="shared" si="34"/>
        <v>0</v>
      </c>
      <c r="M727" s="194">
        <f t="shared" si="34"/>
        <v>0</v>
      </c>
      <c r="N727" s="194">
        <f t="shared" si="34"/>
        <v>0</v>
      </c>
      <c r="O727" s="194">
        <f t="shared" si="34"/>
        <v>0</v>
      </c>
      <c r="P727" s="194">
        <f t="shared" si="34"/>
        <v>0</v>
      </c>
      <c r="Q727" s="194">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8" t="str">
        <f>'PC Receitas'!J$4</f>
        <v>4.3</v>
      </c>
      <c r="D729" s="200" t="str">
        <f>VLOOKUP(C729,'PC Receitas'!$J$4:$K$19,2,FALSE)</f>
        <v>RECEITAS NÃO OPERACIONAIS</v>
      </c>
      <c r="E729" s="197">
        <f t="shared" ref="E729:Q729" si="35">SUM(E730:E828)</f>
        <v>0</v>
      </c>
      <c r="F729" s="197">
        <f t="shared" si="35"/>
        <v>0</v>
      </c>
      <c r="G729" s="197">
        <f t="shared" si="35"/>
        <v>0</v>
      </c>
      <c r="H729" s="197">
        <f t="shared" si="35"/>
        <v>0</v>
      </c>
      <c r="I729" s="197">
        <f t="shared" si="35"/>
        <v>0</v>
      </c>
      <c r="J729" s="197">
        <f t="shared" si="35"/>
        <v>0</v>
      </c>
      <c r="K729" s="197">
        <f t="shared" si="35"/>
        <v>0</v>
      </c>
      <c r="L729" s="197">
        <f t="shared" si="35"/>
        <v>0</v>
      </c>
      <c r="M729" s="197">
        <f t="shared" si="35"/>
        <v>0</v>
      </c>
      <c r="N729" s="197">
        <f t="shared" si="35"/>
        <v>0</v>
      </c>
      <c r="O729" s="197">
        <f t="shared" si="35"/>
        <v>0</v>
      </c>
      <c r="P729" s="197">
        <f t="shared" si="35"/>
        <v>0</v>
      </c>
      <c r="Q729" s="197">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5" t="str">
        <f>'PC Despesas'!I4</f>
        <v>5.3</v>
      </c>
      <c r="D829" s="196" t="str">
        <f>VLOOKUP(C829,'PC Despesas'!$I$4:$J$103,2,FALSE)</f>
        <v>DESPESAS NÃO OPERACIONAIS</v>
      </c>
      <c r="E829" s="197">
        <f t="shared" ref="E829:Q829" si="38">SUM(E830:E928)</f>
        <v>0</v>
      </c>
      <c r="F829" s="197">
        <f t="shared" si="38"/>
        <v>0</v>
      </c>
      <c r="G829" s="197">
        <f t="shared" si="38"/>
        <v>0</v>
      </c>
      <c r="H829" s="197">
        <f t="shared" si="38"/>
        <v>0</v>
      </c>
      <c r="I829" s="197">
        <f t="shared" si="38"/>
        <v>0</v>
      </c>
      <c r="J829" s="197">
        <f t="shared" si="38"/>
        <v>0</v>
      </c>
      <c r="K829" s="197">
        <f t="shared" si="38"/>
        <v>0</v>
      </c>
      <c r="L829" s="197">
        <f t="shared" si="38"/>
        <v>0</v>
      </c>
      <c r="M829" s="197">
        <f t="shared" si="38"/>
        <v>0</v>
      </c>
      <c r="N829" s="197">
        <f t="shared" si="38"/>
        <v>0</v>
      </c>
      <c r="O829" s="197">
        <f t="shared" si="38"/>
        <v>0</v>
      </c>
      <c r="P829" s="197">
        <f t="shared" si="38"/>
        <v>0</v>
      </c>
      <c r="Q829" s="197">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5" t="s">
        <v>147</v>
      </c>
      <c r="D930" s="196" t="str">
        <f>VLOOKUP(C930,'PC Despesas'!$U$4:$V$103,2,FALSE)</f>
        <v>IMPOSTOS</v>
      </c>
      <c r="E930" s="197">
        <f>SUM(E931:E1029)</f>
        <v>0</v>
      </c>
      <c r="F930" s="197">
        <f t="shared" ref="F930:O930" si="41">SUM(F931:F1029)</f>
        <v>0</v>
      </c>
      <c r="G930" s="197">
        <f t="shared" si="41"/>
        <v>0</v>
      </c>
      <c r="H930" s="197">
        <f t="shared" si="41"/>
        <v>0</v>
      </c>
      <c r="I930" s="197">
        <f t="shared" si="41"/>
        <v>0</v>
      </c>
      <c r="J930" s="197">
        <f t="shared" si="41"/>
        <v>0</v>
      </c>
      <c r="K930" s="197">
        <f t="shared" si="41"/>
        <v>0</v>
      </c>
      <c r="L930" s="197">
        <f t="shared" si="41"/>
        <v>209.35</v>
      </c>
      <c r="M930" s="197">
        <f t="shared" si="41"/>
        <v>400</v>
      </c>
      <c r="N930" s="197">
        <f t="shared" si="41"/>
        <v>400</v>
      </c>
      <c r="O930" s="197">
        <f t="shared" si="41"/>
        <v>400</v>
      </c>
      <c r="P930" s="197">
        <f>SUM(P931:P1029)</f>
        <v>400</v>
      </c>
      <c r="Q930" s="197">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6" t="s">
        <v>225</v>
      </c>
      <c r="D1031" s="257"/>
      <c r="E1031" s="194">
        <f>E422-E424+E727-E930</f>
        <v>0</v>
      </c>
      <c r="F1031" s="194">
        <f t="shared" ref="F1031:Q1031" si="44">F422-F424+F727-F930</f>
        <v>0</v>
      </c>
      <c r="G1031" s="194">
        <f t="shared" si="44"/>
        <v>0</v>
      </c>
      <c r="H1031" s="194">
        <f t="shared" si="44"/>
        <v>0</v>
      </c>
      <c r="I1031" s="194">
        <f t="shared" si="44"/>
        <v>0</v>
      </c>
      <c r="J1031" s="194">
        <f t="shared" si="44"/>
        <v>0</v>
      </c>
      <c r="K1031" s="194">
        <f t="shared" si="44"/>
        <v>0</v>
      </c>
      <c r="L1031" s="194">
        <f t="shared" si="44"/>
        <v>-751.05000000000007</v>
      </c>
      <c r="M1031" s="194">
        <f t="shared" si="44"/>
        <v>-654.34</v>
      </c>
      <c r="N1031" s="194">
        <f t="shared" si="44"/>
        <v>-400</v>
      </c>
      <c r="O1031" s="194">
        <f t="shared" si="44"/>
        <v>-400</v>
      </c>
      <c r="P1031" s="194">
        <f t="shared" si="44"/>
        <v>-400</v>
      </c>
      <c r="Q1031" s="194">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5" t="s">
        <v>293</v>
      </c>
      <c r="D1033" s="196" t="str">
        <f>VLOOKUP(C1033,'PC Despesas'!$X$4:$Y$103,2,FALSE)</f>
        <v>INVESTIMENTOS</v>
      </c>
      <c r="E1033" s="197">
        <f>SUM(E1034:E1132)</f>
        <v>0</v>
      </c>
      <c r="F1033" s="197">
        <f t="shared" ref="F1033:O1033" si="45">SUM(F1034:F1132)</f>
        <v>0</v>
      </c>
      <c r="G1033" s="197">
        <f t="shared" si="45"/>
        <v>0</v>
      </c>
      <c r="H1033" s="197">
        <f t="shared" si="45"/>
        <v>0</v>
      </c>
      <c r="I1033" s="197">
        <f t="shared" si="45"/>
        <v>0</v>
      </c>
      <c r="J1033" s="197">
        <f t="shared" si="45"/>
        <v>0</v>
      </c>
      <c r="K1033" s="197">
        <f t="shared" si="45"/>
        <v>0</v>
      </c>
      <c r="L1033" s="197">
        <f t="shared" si="45"/>
        <v>0</v>
      </c>
      <c r="M1033" s="197">
        <f t="shared" si="45"/>
        <v>0</v>
      </c>
      <c r="N1033" s="197">
        <f t="shared" si="45"/>
        <v>0</v>
      </c>
      <c r="O1033" s="197">
        <f t="shared" si="45"/>
        <v>0</v>
      </c>
      <c r="P1033" s="197">
        <f>SUM(P1034:P1132)</f>
        <v>0</v>
      </c>
      <c r="Q1033" s="197">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6" t="s">
        <v>109</v>
      </c>
      <c r="D1" s="236"/>
      <c r="E1" s="236"/>
      <c r="F1" s="236"/>
      <c r="G1" s="236"/>
      <c r="H1" s="236"/>
      <c r="I1" s="236"/>
      <c r="J1" s="236"/>
      <c r="K1" s="236"/>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60" t="s">
        <v>86</v>
      </c>
      <c r="D4" s="260"/>
      <c r="E4" s="192" t="s">
        <v>66</v>
      </c>
      <c r="F4" s="192" t="s">
        <v>67</v>
      </c>
      <c r="G4" s="192" t="s">
        <v>68</v>
      </c>
      <c r="H4" s="192" t="s">
        <v>69</v>
      </c>
      <c r="I4" s="192" t="s">
        <v>70</v>
      </c>
      <c r="J4" s="192" t="s">
        <v>71</v>
      </c>
      <c r="K4" s="192" t="s">
        <v>72</v>
      </c>
      <c r="L4" s="192" t="s">
        <v>73</v>
      </c>
      <c r="M4" s="192" t="s">
        <v>74</v>
      </c>
      <c r="N4" s="192" t="s">
        <v>75</v>
      </c>
      <c r="O4" s="192" t="s">
        <v>76</v>
      </c>
      <c r="P4" s="192" t="s">
        <v>77</v>
      </c>
      <c r="Q4" s="192" t="s">
        <v>78</v>
      </c>
    </row>
    <row r="5" spans="1:17" ht="6" customHeight="1" thickTop="1" thickBot="1" x14ac:dyDescent="0.3">
      <c r="A5" s="169"/>
      <c r="C5" s="203"/>
      <c r="D5" s="204"/>
      <c r="E5" s="205"/>
      <c r="F5" s="204"/>
      <c r="G5" s="204"/>
      <c r="H5" s="204"/>
      <c r="I5" s="204"/>
      <c r="J5" s="205"/>
      <c r="K5" s="205"/>
      <c r="L5" s="205"/>
      <c r="M5" s="205"/>
      <c r="N5" s="205"/>
      <c r="O5" s="205"/>
      <c r="P5" s="205"/>
      <c r="Q5" s="205"/>
    </row>
    <row r="6" spans="1:17" ht="30" customHeight="1" thickTop="1" thickBot="1" x14ac:dyDescent="0.3">
      <c r="A6" s="169"/>
      <c r="C6" s="260" t="s">
        <v>240</v>
      </c>
      <c r="D6" s="260"/>
      <c r="E6" s="206">
        <f>E8+E108+E208+E308+E408+E508+E608+E708</f>
        <v>0</v>
      </c>
      <c r="F6" s="206">
        <f t="shared" ref="F6:P6" si="0">F8+F108+F208+F308+F408+F508+F608+F708</f>
        <v>0</v>
      </c>
      <c r="G6" s="206">
        <f t="shared" si="0"/>
        <v>0</v>
      </c>
      <c r="H6" s="206">
        <f t="shared" si="0"/>
        <v>0</v>
      </c>
      <c r="I6" s="206">
        <f t="shared" si="0"/>
        <v>0</v>
      </c>
      <c r="J6" s="206">
        <f t="shared" si="0"/>
        <v>0</v>
      </c>
      <c r="K6" s="206">
        <f t="shared" si="0"/>
        <v>0</v>
      </c>
      <c r="L6" s="206">
        <f t="shared" si="0"/>
        <v>209.35</v>
      </c>
      <c r="M6" s="206">
        <f t="shared" si="0"/>
        <v>654.34</v>
      </c>
      <c r="N6" s="206">
        <f t="shared" si="0"/>
        <v>400</v>
      </c>
      <c r="O6" s="206">
        <f t="shared" si="0"/>
        <v>400</v>
      </c>
      <c r="P6" s="206">
        <f t="shared" si="0"/>
        <v>400</v>
      </c>
      <c r="Q6" s="206"/>
    </row>
    <row r="7" spans="1:17" ht="17.25" customHeight="1" thickTop="1" thickBot="1" x14ac:dyDescent="0.3">
      <c r="A7" s="169"/>
      <c r="C7" s="265"/>
      <c r="D7" s="265"/>
      <c r="E7" s="53"/>
      <c r="F7" s="53"/>
      <c r="G7" s="53"/>
      <c r="H7" s="53"/>
      <c r="I7" s="53"/>
      <c r="J7" s="53"/>
      <c r="K7" s="53"/>
      <c r="L7" s="53"/>
      <c r="M7" s="53"/>
      <c r="N7" s="53"/>
      <c r="O7" s="53"/>
      <c r="P7" s="53"/>
      <c r="Q7" s="53"/>
    </row>
    <row r="8" spans="1:17" ht="30.75" customHeight="1" thickTop="1" thickBot="1" x14ac:dyDescent="0.3">
      <c r="A8" s="169"/>
      <c r="C8" s="195" t="str">
        <f>'PC Despesas'!C4</f>
        <v>5.1</v>
      </c>
      <c r="D8" s="196" t="str">
        <f>VLOOKUP(C8,'PC Despesas'!$C$4:$D$103,2,FALSE)</f>
        <v>DESPESAS COM PRODUTOS</v>
      </c>
      <c r="E8" s="207">
        <f>SUM(E9:E107)</f>
        <v>0</v>
      </c>
      <c r="F8" s="207">
        <f t="shared" ref="F8:Q8" si="1">SUM(F9:F107)</f>
        <v>0</v>
      </c>
      <c r="G8" s="207">
        <f t="shared" si="1"/>
        <v>0</v>
      </c>
      <c r="H8" s="207">
        <f t="shared" si="1"/>
        <v>0</v>
      </c>
      <c r="I8" s="207">
        <f t="shared" si="1"/>
        <v>0</v>
      </c>
      <c r="J8" s="207">
        <f t="shared" si="1"/>
        <v>0</v>
      </c>
      <c r="K8" s="207">
        <f t="shared" si="1"/>
        <v>0</v>
      </c>
      <c r="L8" s="207">
        <f t="shared" si="1"/>
        <v>0</v>
      </c>
      <c r="M8" s="207">
        <f t="shared" si="1"/>
        <v>0</v>
      </c>
      <c r="N8" s="207">
        <f t="shared" si="1"/>
        <v>0</v>
      </c>
      <c r="O8" s="207">
        <f t="shared" si="1"/>
        <v>0</v>
      </c>
      <c r="P8" s="207">
        <f t="shared" si="1"/>
        <v>0</v>
      </c>
      <c r="Q8" s="207">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8" t="str">
        <f>'PC Despesas'!F4</f>
        <v>5.2</v>
      </c>
      <c r="D108" s="208" t="str">
        <f>VLOOKUP(C108,'PC Despesas'!$F$4:$G$103,2,FALSE)</f>
        <v>DESPESAS COM SERVIÇOS</v>
      </c>
      <c r="E108" s="207">
        <f t="shared" ref="E108:Q108" si="4">SUM(E109:E207)</f>
        <v>0</v>
      </c>
      <c r="F108" s="207">
        <f t="shared" si="4"/>
        <v>0</v>
      </c>
      <c r="G108" s="207">
        <f t="shared" si="4"/>
        <v>0</v>
      </c>
      <c r="H108" s="207">
        <f t="shared" si="4"/>
        <v>0</v>
      </c>
      <c r="I108" s="207">
        <f t="shared" si="4"/>
        <v>0</v>
      </c>
      <c r="J108" s="207">
        <f t="shared" si="4"/>
        <v>0</v>
      </c>
      <c r="K108" s="207">
        <f t="shared" si="4"/>
        <v>0</v>
      </c>
      <c r="L108" s="207">
        <f t="shared" si="4"/>
        <v>0</v>
      </c>
      <c r="M108" s="207">
        <f t="shared" si="4"/>
        <v>127.17</v>
      </c>
      <c r="N108" s="207">
        <f t="shared" si="4"/>
        <v>0</v>
      </c>
      <c r="O108" s="207">
        <f t="shared" si="4"/>
        <v>0</v>
      </c>
      <c r="P108" s="207">
        <f t="shared" si="4"/>
        <v>0</v>
      </c>
      <c r="Q108" s="207">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8" t="str">
        <f>'PC Despesas'!I4</f>
        <v>5.3</v>
      </c>
      <c r="D208" s="209" t="str">
        <f>VLOOKUP(C208,'PC Despesas'!$I$4:$J$103,2,FALSE)</f>
        <v>DESPESAS NÃO OPERACIONAIS</v>
      </c>
      <c r="E208" s="207">
        <f t="shared" ref="E208:Q208" si="7">SUM(E209:E307)</f>
        <v>0</v>
      </c>
      <c r="F208" s="207">
        <f t="shared" si="7"/>
        <v>0</v>
      </c>
      <c r="G208" s="207">
        <f t="shared" si="7"/>
        <v>0</v>
      </c>
      <c r="H208" s="207">
        <f t="shared" si="7"/>
        <v>0</v>
      </c>
      <c r="I208" s="207">
        <f t="shared" si="7"/>
        <v>0</v>
      </c>
      <c r="J208" s="207">
        <f t="shared" si="7"/>
        <v>0</v>
      </c>
      <c r="K208" s="207">
        <f t="shared" si="7"/>
        <v>0</v>
      </c>
      <c r="L208" s="207">
        <f t="shared" si="7"/>
        <v>0</v>
      </c>
      <c r="M208" s="207">
        <f t="shared" si="7"/>
        <v>0</v>
      </c>
      <c r="N208" s="207">
        <f t="shared" si="7"/>
        <v>0</v>
      </c>
      <c r="O208" s="207">
        <f t="shared" si="7"/>
        <v>0</v>
      </c>
      <c r="P208" s="207">
        <f t="shared" si="7"/>
        <v>0</v>
      </c>
      <c r="Q208" s="207">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5" t="str">
        <f>'PC Despesas'!L4</f>
        <v>5.4</v>
      </c>
      <c r="D308" s="196" t="str">
        <f>VLOOKUP(C308,'PC Despesas'!$L$4:$M$103,2,FALSE)</f>
        <v>DESPESAS COM RH</v>
      </c>
      <c r="E308" s="207">
        <f t="shared" ref="E308:Q308" si="10">SUM(E309:E407)</f>
        <v>0</v>
      </c>
      <c r="F308" s="207">
        <f t="shared" si="10"/>
        <v>0</v>
      </c>
      <c r="G308" s="207">
        <f t="shared" si="10"/>
        <v>0</v>
      </c>
      <c r="H308" s="207">
        <f t="shared" si="10"/>
        <v>0</v>
      </c>
      <c r="I308" s="207">
        <f t="shared" si="10"/>
        <v>0</v>
      </c>
      <c r="J308" s="207">
        <f t="shared" si="10"/>
        <v>0</v>
      </c>
      <c r="K308" s="207">
        <f t="shared" si="10"/>
        <v>0</v>
      </c>
      <c r="L308" s="207">
        <f t="shared" si="10"/>
        <v>0</v>
      </c>
      <c r="M308" s="207">
        <f t="shared" si="10"/>
        <v>127.17</v>
      </c>
      <c r="N308" s="207">
        <f t="shared" si="10"/>
        <v>0</v>
      </c>
      <c r="O308" s="207">
        <f t="shared" si="10"/>
        <v>0</v>
      </c>
      <c r="P308" s="207">
        <f t="shared" si="10"/>
        <v>0</v>
      </c>
      <c r="Q308" s="207">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5" t="str">
        <f>'PC Despesas'!O4</f>
        <v>5.5</v>
      </c>
      <c r="D408" s="196" t="str">
        <f>VLOOKUP(C408,'PC Despesas'!$O$4:$P$103,2,FALSE)</f>
        <v>DESPESAS OPERACIONAIS</v>
      </c>
      <c r="E408" s="207">
        <f t="shared" ref="E408:Q408" si="13">SUM(E409:E507)</f>
        <v>0</v>
      </c>
      <c r="F408" s="207">
        <f t="shared" si="13"/>
        <v>0</v>
      </c>
      <c r="G408" s="207">
        <f t="shared" si="13"/>
        <v>0</v>
      </c>
      <c r="H408" s="207">
        <f t="shared" si="13"/>
        <v>0</v>
      </c>
      <c r="I408" s="207">
        <f t="shared" si="13"/>
        <v>0</v>
      </c>
      <c r="J408" s="207">
        <f t="shared" si="13"/>
        <v>0</v>
      </c>
      <c r="K408" s="207">
        <f t="shared" si="13"/>
        <v>0</v>
      </c>
      <c r="L408" s="207">
        <f t="shared" si="13"/>
        <v>0</v>
      </c>
      <c r="M408" s="207">
        <f t="shared" si="13"/>
        <v>0</v>
      </c>
      <c r="N408" s="207">
        <f t="shared" si="13"/>
        <v>0</v>
      </c>
      <c r="O408" s="207">
        <f t="shared" si="13"/>
        <v>0</v>
      </c>
      <c r="P408" s="207">
        <f t="shared" si="13"/>
        <v>0</v>
      </c>
      <c r="Q408" s="207">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5" t="str">
        <f>'PC Despesas'!R4</f>
        <v>5.6</v>
      </c>
      <c r="D508" s="196" t="str">
        <f>VLOOKUP(C508,'PC Despesas'!$R$4:$S$103,2,FALSE)</f>
        <v>DESPESAS DE MARKETING</v>
      </c>
      <c r="E508" s="207">
        <f t="shared" ref="E508:Q508" si="16">SUM(E509:E607)</f>
        <v>0</v>
      </c>
      <c r="F508" s="207">
        <f t="shared" si="16"/>
        <v>0</v>
      </c>
      <c r="G508" s="207">
        <f t="shared" si="16"/>
        <v>0</v>
      </c>
      <c r="H508" s="207">
        <f t="shared" si="16"/>
        <v>0</v>
      </c>
      <c r="I508" s="207">
        <f t="shared" si="16"/>
        <v>0</v>
      </c>
      <c r="J508" s="207">
        <f t="shared" si="16"/>
        <v>0</v>
      </c>
      <c r="K508" s="207">
        <f t="shared" si="16"/>
        <v>0</v>
      </c>
      <c r="L508" s="207">
        <f t="shared" si="16"/>
        <v>0</v>
      </c>
      <c r="M508" s="207">
        <f t="shared" si="16"/>
        <v>0</v>
      </c>
      <c r="N508" s="207">
        <f t="shared" si="16"/>
        <v>0</v>
      </c>
      <c r="O508" s="207">
        <f t="shared" si="16"/>
        <v>0</v>
      </c>
      <c r="P508" s="207">
        <f t="shared" si="16"/>
        <v>0</v>
      </c>
      <c r="Q508" s="207">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5" t="str">
        <f>'PC Despesas'!U4</f>
        <v>5.7</v>
      </c>
      <c r="D608" s="196" t="str">
        <f>VLOOKUP(C608,'PC Despesas'!$U$4:$V$103,2,FALSE)</f>
        <v>IMPOSTOS</v>
      </c>
      <c r="E608" s="207">
        <f t="shared" ref="E608:Q608" si="19">SUM(E609:E707)</f>
        <v>0</v>
      </c>
      <c r="F608" s="207">
        <f t="shared" si="19"/>
        <v>0</v>
      </c>
      <c r="G608" s="207">
        <f t="shared" si="19"/>
        <v>0</v>
      </c>
      <c r="H608" s="207">
        <f t="shared" si="19"/>
        <v>0</v>
      </c>
      <c r="I608" s="207">
        <f t="shared" si="19"/>
        <v>0</v>
      </c>
      <c r="J608" s="207">
        <f t="shared" si="19"/>
        <v>0</v>
      </c>
      <c r="K608" s="207">
        <f t="shared" si="19"/>
        <v>0</v>
      </c>
      <c r="L608" s="207">
        <f t="shared" si="19"/>
        <v>209.35</v>
      </c>
      <c r="M608" s="207">
        <f t="shared" si="19"/>
        <v>400</v>
      </c>
      <c r="N608" s="207">
        <f t="shared" si="19"/>
        <v>400</v>
      </c>
      <c r="O608" s="207">
        <f t="shared" si="19"/>
        <v>400</v>
      </c>
      <c r="P608" s="207">
        <f t="shared" si="19"/>
        <v>400</v>
      </c>
      <c r="Q608" s="207">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5" t="str">
        <f>'PC Despesas'!X4</f>
        <v>5.8</v>
      </c>
      <c r="D708" s="196" t="str">
        <f>VLOOKUP(C708,'PC Despesas'!$X$4:$Y$103,2,FALSE)</f>
        <v>INVESTIMENTOS</v>
      </c>
      <c r="E708" s="207">
        <f>SUM(E709:E807)</f>
        <v>0</v>
      </c>
      <c r="F708" s="207">
        <f t="shared" ref="F708:Q708" si="22">SUM(F709:F807)</f>
        <v>0</v>
      </c>
      <c r="G708" s="207">
        <f t="shared" si="22"/>
        <v>0</v>
      </c>
      <c r="H708" s="207">
        <f t="shared" si="22"/>
        <v>0</v>
      </c>
      <c r="I708" s="207">
        <f t="shared" si="22"/>
        <v>0</v>
      </c>
      <c r="J708" s="207">
        <f t="shared" si="22"/>
        <v>0</v>
      </c>
      <c r="K708" s="207">
        <f t="shared" si="22"/>
        <v>0</v>
      </c>
      <c r="L708" s="207">
        <f t="shared" si="22"/>
        <v>0</v>
      </c>
      <c r="M708" s="207">
        <f t="shared" si="22"/>
        <v>0</v>
      </c>
      <c r="N708" s="207">
        <f t="shared" si="22"/>
        <v>0</v>
      </c>
      <c r="O708" s="207">
        <f t="shared" si="22"/>
        <v>0</v>
      </c>
      <c r="P708" s="207">
        <f t="shared" si="22"/>
        <v>0</v>
      </c>
      <c r="Q708" s="207">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6" t="s">
        <v>109</v>
      </c>
      <c r="D1" s="236"/>
      <c r="E1" s="236"/>
      <c r="F1" s="236"/>
      <c r="G1" s="236"/>
      <c r="H1" s="236"/>
      <c r="I1" s="236"/>
      <c r="J1" s="236"/>
      <c r="K1" s="236"/>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60" t="s">
        <v>85</v>
      </c>
      <c r="D4" s="260"/>
      <c r="E4" s="192" t="s">
        <v>66</v>
      </c>
      <c r="F4" s="192" t="s">
        <v>67</v>
      </c>
      <c r="G4" s="192" t="s">
        <v>68</v>
      </c>
      <c r="H4" s="192" t="s">
        <v>69</v>
      </c>
      <c r="I4" s="192" t="s">
        <v>70</v>
      </c>
      <c r="J4" s="192" t="s">
        <v>71</v>
      </c>
      <c r="K4" s="192" t="s">
        <v>72</v>
      </c>
      <c r="L4" s="192" t="s">
        <v>73</v>
      </c>
      <c r="M4" s="192" t="s">
        <v>74</v>
      </c>
      <c r="N4" s="192" t="s">
        <v>75</v>
      </c>
      <c r="O4" s="192" t="s">
        <v>76</v>
      </c>
      <c r="P4" s="192" t="s">
        <v>77</v>
      </c>
      <c r="Q4" s="192"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60" t="s">
        <v>95</v>
      </c>
      <c r="D6" s="260"/>
      <c r="E6" s="206">
        <f>E8+E108+E208</f>
        <v>0</v>
      </c>
      <c r="F6" s="206">
        <f t="shared" ref="F6:Q6" si="0">F8+F108+F208</f>
        <v>0</v>
      </c>
      <c r="G6" s="206">
        <f t="shared" si="0"/>
        <v>0</v>
      </c>
      <c r="H6" s="206">
        <f t="shared" si="0"/>
        <v>0</v>
      </c>
      <c r="I6" s="206">
        <f t="shared" si="0"/>
        <v>0</v>
      </c>
      <c r="J6" s="206">
        <f t="shared" si="0"/>
        <v>0</v>
      </c>
      <c r="K6" s="206">
        <f t="shared" si="0"/>
        <v>0</v>
      </c>
      <c r="L6" s="206">
        <f t="shared" si="0"/>
        <v>0</v>
      </c>
      <c r="M6" s="206">
        <f t="shared" si="0"/>
        <v>0</v>
      </c>
      <c r="N6" s="206">
        <f t="shared" si="0"/>
        <v>0</v>
      </c>
      <c r="O6" s="206">
        <f t="shared" si="0"/>
        <v>0</v>
      </c>
      <c r="P6" s="206">
        <f t="shared" si="0"/>
        <v>0</v>
      </c>
      <c r="Q6" s="206">
        <f t="shared" si="0"/>
        <v>0</v>
      </c>
    </row>
    <row r="7" spans="1:17" ht="17.25" customHeight="1" thickTop="1" thickBot="1" x14ac:dyDescent="0.3">
      <c r="A7" s="169"/>
      <c r="C7" s="266"/>
      <c r="D7" s="266"/>
      <c r="E7" s="54"/>
      <c r="F7" s="54"/>
      <c r="G7" s="54"/>
      <c r="H7" s="54"/>
      <c r="I7" s="54"/>
      <c r="J7" s="54"/>
      <c r="K7" s="54"/>
      <c r="L7" s="54"/>
      <c r="M7" s="54"/>
      <c r="N7" s="54"/>
      <c r="O7" s="54"/>
      <c r="P7" s="54"/>
      <c r="Q7" s="54"/>
    </row>
    <row r="8" spans="1:17" ht="33.75" customHeight="1" thickTop="1" thickBot="1" x14ac:dyDescent="0.3">
      <c r="A8" s="169"/>
      <c r="C8" s="201" t="str">
        <f>'PC Receitas'!C4</f>
        <v>4.1</v>
      </c>
      <c r="D8" s="210" t="str">
        <f>VLOOKUP(C8,'PC Receitas'!C4:D103,2,FALSE)</f>
        <v>RECEITAS COM PRODUTO</v>
      </c>
      <c r="E8" s="202">
        <f>SUM(E9:E107)</f>
        <v>0</v>
      </c>
      <c r="F8" s="202">
        <f t="shared" ref="F8:P8" si="1">SUM(F9:F107)</f>
        <v>0</v>
      </c>
      <c r="G8" s="202">
        <f t="shared" si="1"/>
        <v>0</v>
      </c>
      <c r="H8" s="202">
        <f t="shared" si="1"/>
        <v>0</v>
      </c>
      <c r="I8" s="202">
        <f t="shared" si="1"/>
        <v>0</v>
      </c>
      <c r="J8" s="202">
        <f t="shared" si="1"/>
        <v>0</v>
      </c>
      <c r="K8" s="202">
        <f t="shared" si="1"/>
        <v>0</v>
      </c>
      <c r="L8" s="202">
        <f t="shared" si="1"/>
        <v>0</v>
      </c>
      <c r="M8" s="202">
        <f t="shared" si="1"/>
        <v>0</v>
      </c>
      <c r="N8" s="202">
        <f t="shared" si="1"/>
        <v>0</v>
      </c>
      <c r="O8" s="202">
        <f t="shared" si="1"/>
        <v>0</v>
      </c>
      <c r="P8" s="202">
        <f t="shared" si="1"/>
        <v>0</v>
      </c>
      <c r="Q8" s="202">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201" t="str">
        <f>'PC Receitas'!G4</f>
        <v>4.2</v>
      </c>
      <c r="D108" s="211" t="str">
        <f>VLOOKUP(C108,'PC Receitas'!$G$4:$H$103,2,FALSE)</f>
        <v>RECEITAS COM SERVIÇOS</v>
      </c>
      <c r="E108" s="202">
        <f>SUM(E109:E207)</f>
        <v>0</v>
      </c>
      <c r="F108" s="202">
        <f t="shared" ref="F108:P108" si="4">SUM(F109:F207)</f>
        <v>0</v>
      </c>
      <c r="G108" s="202">
        <f t="shared" si="4"/>
        <v>0</v>
      </c>
      <c r="H108" s="202">
        <f t="shared" si="4"/>
        <v>0</v>
      </c>
      <c r="I108" s="202">
        <f t="shared" si="4"/>
        <v>0</v>
      </c>
      <c r="J108" s="202">
        <f t="shared" si="4"/>
        <v>0</v>
      </c>
      <c r="K108" s="202">
        <f t="shared" si="4"/>
        <v>0</v>
      </c>
      <c r="L108" s="202">
        <f t="shared" si="4"/>
        <v>0</v>
      </c>
      <c r="M108" s="202">
        <f t="shared" si="4"/>
        <v>0</v>
      </c>
      <c r="N108" s="202">
        <f t="shared" si="4"/>
        <v>0</v>
      </c>
      <c r="O108" s="202">
        <f t="shared" si="4"/>
        <v>0</v>
      </c>
      <c r="P108" s="202">
        <f t="shared" si="4"/>
        <v>0</v>
      </c>
      <c r="Q108" s="202">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201" t="s">
        <v>32</v>
      </c>
      <c r="D208" s="210" t="str">
        <f>VLOOKUP(C208,'PC Receitas'!$J$4:$K$103,2,FALSE)</f>
        <v>RECEITAS NÃO OPERACIONAIS</v>
      </c>
      <c r="E208" s="202">
        <f>SUM(E209:E307)</f>
        <v>0</v>
      </c>
      <c r="F208" s="202">
        <f t="shared" ref="F208:P208" si="7">SUM(F209:F307)</f>
        <v>0</v>
      </c>
      <c r="G208" s="202">
        <f t="shared" si="7"/>
        <v>0</v>
      </c>
      <c r="H208" s="202">
        <f t="shared" si="7"/>
        <v>0</v>
      </c>
      <c r="I208" s="202">
        <f t="shared" si="7"/>
        <v>0</v>
      </c>
      <c r="J208" s="202">
        <f t="shared" si="7"/>
        <v>0</v>
      </c>
      <c r="K208" s="202">
        <f t="shared" si="7"/>
        <v>0</v>
      </c>
      <c r="L208" s="202">
        <f t="shared" si="7"/>
        <v>0</v>
      </c>
      <c r="M208" s="202">
        <f t="shared" si="7"/>
        <v>0</v>
      </c>
      <c r="N208" s="202">
        <f t="shared" si="7"/>
        <v>0</v>
      </c>
      <c r="O208" s="202">
        <f t="shared" si="7"/>
        <v>0</v>
      </c>
      <c r="P208" s="202">
        <f t="shared" si="7"/>
        <v>0</v>
      </c>
      <c r="Q208" s="202">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6" t="s">
        <v>241</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7" t="s">
        <v>96</v>
      </c>
      <c r="D4" s="267"/>
      <c r="E4" s="267"/>
      <c r="F4" s="267"/>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7" t="s">
        <v>99</v>
      </c>
      <c r="D34" s="267"/>
      <c r="E34" s="267"/>
      <c r="F34" s="267"/>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7" t="s">
        <v>100</v>
      </c>
      <c r="D49" s="267"/>
      <c r="E49" s="267"/>
      <c r="I49" s="267" t="s">
        <v>101</v>
      </c>
      <c r="J49" s="267"/>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7" t="s">
        <v>310</v>
      </c>
      <c r="D68" s="267"/>
      <c r="E68" s="267"/>
      <c r="F68" s="267"/>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8" t="s">
        <v>335</v>
      </c>
      <c r="D85" s="268"/>
      <c r="E85" s="268"/>
      <c r="F85" s="268"/>
      <c r="G85" s="268"/>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6" t="s">
        <v>241</v>
      </c>
      <c r="D1" s="236"/>
      <c r="E1" s="236"/>
      <c r="F1" s="236"/>
      <c r="G1" s="236"/>
      <c r="H1" s="236"/>
      <c r="I1" s="236"/>
      <c r="J1" s="236"/>
      <c r="K1" s="236"/>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51" t="s">
        <v>247</v>
      </c>
      <c r="F4" s="252"/>
      <c r="G4" s="252"/>
      <c r="H4" s="253"/>
    </row>
    <row r="5" spans="1:56" ht="7.5" customHeight="1" thickBot="1" x14ac:dyDescent="0.3">
      <c r="A5" s="169"/>
    </row>
    <row r="6" spans="1:56" ht="23.25" customHeight="1" thickTop="1" x14ac:dyDescent="0.25">
      <c r="A6" s="169"/>
      <c r="C6" s="267" t="s">
        <v>312</v>
      </c>
      <c r="D6" s="267"/>
      <c r="E6" s="267"/>
      <c r="F6" s="60">
        <f>SUM(Z7:Z9)</f>
        <v>0</v>
      </c>
      <c r="I6" s="268" t="str">
        <f>"2. Top "&amp;Y8</f>
        <v>2. Top RECEITAS COM PRODUTO</v>
      </c>
      <c r="J6" s="268"/>
      <c r="K6" s="270"/>
      <c r="L6" s="238">
        <f>Z8</f>
        <v>0</v>
      </c>
      <c r="M6" s="269"/>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7" t="str">
        <f>"3. Top "&amp;Y9</f>
        <v>3. Top RECEITAS COM SERVIÇOS</v>
      </c>
      <c r="D24" s="267"/>
      <c r="E24" s="267"/>
      <c r="F24" s="60">
        <f>Z9</f>
        <v>0</v>
      </c>
      <c r="H24" s="13"/>
      <c r="I24" s="268" t="str">
        <f>"4. Top "&amp;Y7</f>
        <v>4. Top RECEITAS NÃO OPERACIONAIS</v>
      </c>
      <c r="J24" s="268"/>
      <c r="K24" s="268"/>
      <c r="L24" s="238">
        <f>Z7</f>
        <v>0</v>
      </c>
      <c r="M24" s="269"/>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7"/>
      <c r="D44" s="267"/>
      <c r="E44" s="267"/>
      <c r="F44" s="267"/>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7"/>
      <c r="D59" s="267"/>
      <c r="E59" s="267"/>
      <c r="I59" s="267"/>
      <c r="J59" s="267"/>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7"/>
      <c r="D78" s="267"/>
      <c r="E78" s="267"/>
      <c r="F78" s="267"/>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8"/>
      <c r="D95" s="268"/>
      <c r="E95" s="268"/>
      <c r="F95" s="268"/>
      <c r="G95" s="268"/>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6" t="s">
        <v>241</v>
      </c>
      <c r="D1" s="236"/>
      <c r="E1" s="236"/>
      <c r="F1" s="236"/>
      <c r="G1" s="236"/>
      <c r="H1" s="236"/>
      <c r="I1" s="236"/>
      <c r="J1" s="236"/>
      <c r="K1" s="236"/>
      <c r="L1" s="236"/>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51" t="s">
        <v>247</v>
      </c>
      <c r="F4" s="252"/>
      <c r="G4" s="252"/>
      <c r="H4" s="253"/>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7" t="s">
        <v>314</v>
      </c>
      <c r="D6" s="267"/>
      <c r="E6" s="267"/>
      <c r="F6" s="74">
        <f>SUM('G. Receitas'!Z10:Z17)</f>
        <v>751.05000000000007</v>
      </c>
      <c r="J6" s="268" t="str">
        <f>"2. "&amp;'G. Receitas'!Y10</f>
        <v>2. DESPESAS COM PRODUTOS</v>
      </c>
      <c r="K6" s="268"/>
      <c r="L6" s="270"/>
      <c r="M6" s="271">
        <f>'G. Receitas'!Z10</f>
        <v>0</v>
      </c>
      <c r="N6" s="271"/>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7" t="str">
        <f>"3. "&amp;'G. Receitas'!Y11</f>
        <v>3. DESPESAS COM SERVIÇOS</v>
      </c>
      <c r="D24" s="267"/>
      <c r="E24" s="267"/>
      <c r="F24" s="74">
        <f>'G. Receitas'!Z11</f>
        <v>209.35</v>
      </c>
      <c r="H24" s="13"/>
      <c r="I24" s="13"/>
      <c r="J24" s="268" t="str">
        <f>"4. "&amp;'G. Receitas'!Y15</f>
        <v>4. DESPESAS NÃO OPERACIONAIS</v>
      </c>
      <c r="K24" s="268"/>
      <c r="L24" s="268"/>
      <c r="M24" s="271">
        <f>'G. Receitas'!Z15</f>
        <v>0</v>
      </c>
      <c r="N24" s="271"/>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7" t="str">
        <f>"5. "&amp;'G. Receitas'!Y12</f>
        <v>5. DESPESAS COM RH</v>
      </c>
      <c r="D44" s="267"/>
      <c r="E44" s="267"/>
      <c r="F44" s="74">
        <f>'G. Receitas'!Z12</f>
        <v>209.35</v>
      </c>
      <c r="H44" s="13"/>
      <c r="I44" s="13"/>
      <c r="J44" s="268" t="str">
        <f>"6. "&amp;'G. Receitas'!Y13</f>
        <v>6. DESPESAS OPERACIONAIS</v>
      </c>
      <c r="K44" s="268"/>
      <c r="L44" s="268"/>
      <c r="M44" s="271">
        <f>'G. Receitas'!Z13</f>
        <v>123</v>
      </c>
      <c r="N44" s="271"/>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7" t="str">
        <f>"7. "&amp;'G. Receitas'!Y14</f>
        <v>7. DESPESAS DE MARKETING</v>
      </c>
      <c r="D62" s="267"/>
      <c r="E62" s="267"/>
      <c r="F62" s="75">
        <f>'G. Receitas'!Z14</f>
        <v>0</v>
      </c>
      <c r="H62" s="13"/>
      <c r="I62" s="13"/>
      <c r="J62" s="268" t="str">
        <f>"8. "&amp;'G. Receitas'!Y16</f>
        <v>8. IMPOSTOS</v>
      </c>
      <c r="K62" s="268"/>
      <c r="L62" s="268"/>
      <c r="M62" s="271">
        <f>'G. Receitas'!Z16</f>
        <v>209.35</v>
      </c>
      <c r="N62" s="271"/>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7" t="str">
        <f>"9. "&amp;'G. Receitas'!Y17</f>
        <v>9. INVESTIMENTOS</v>
      </c>
      <c r="D80" s="267"/>
      <c r="E80" s="267"/>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7"/>
      <c r="D93" s="267"/>
      <c r="E93" s="267"/>
      <c r="F93" s="267"/>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8"/>
      <c r="D115" s="268"/>
      <c r="E115" s="268"/>
      <c r="F115" s="268"/>
      <c r="G115" s="268"/>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6" t="s">
        <v>242</v>
      </c>
      <c r="D1" s="236"/>
      <c r="E1" s="236"/>
      <c r="F1" s="236"/>
      <c r="G1" s="236"/>
      <c r="H1" s="236"/>
      <c r="I1" s="236"/>
      <c r="J1" s="236"/>
      <c r="K1" s="236"/>
      <c r="L1" s="236"/>
      <c r="M1" s="236"/>
      <c r="N1" s="236"/>
      <c r="O1" s="236"/>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8" t="s">
        <v>243</v>
      </c>
      <c r="F4" s="279"/>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201" t="s">
        <v>80</v>
      </c>
      <c r="D6" s="59">
        <f>HLOOKUP($E$4,$C$13:$N$32,2,FALSE)</f>
        <v>0</v>
      </c>
      <c r="E6" s="201" t="s">
        <v>279</v>
      </c>
      <c r="F6" s="59" t="str">
        <f>HLOOKUP($E$4,$C$13:$N$32,7,FALSE)</f>
        <v>-</v>
      </c>
      <c r="G6" s="211" t="s">
        <v>85</v>
      </c>
      <c r="H6" s="91">
        <f>HLOOKUP($E$4,$C$13:$N$32,12,FALSE)</f>
        <v>0</v>
      </c>
      <c r="I6" s="211" t="s">
        <v>87</v>
      </c>
      <c r="J6" s="91">
        <f>IF(HLOOKUP($E$4,$C$13:$N$32,17,FALSE)&lt;0,"-",HLOOKUP($E$4,$C$13:$N$32,17,FALSE))</f>
        <v>0</v>
      </c>
    </row>
    <row r="7" spans="1:20" ht="34.5" customHeight="1" thickTop="1" thickBot="1" x14ac:dyDescent="0.3">
      <c r="A7" s="169"/>
      <c r="C7" s="201" t="s">
        <v>81</v>
      </c>
      <c r="D7" s="93">
        <f>HLOOKUP($E$4,$C$13:$N$32,3,FALSE)</f>
        <v>0</v>
      </c>
      <c r="E7" s="201" t="s">
        <v>280</v>
      </c>
      <c r="F7" s="91">
        <f>HLOOKUP($E$4,$C$13:$N$32,8,FALSE)</f>
        <v>0</v>
      </c>
      <c r="G7" s="211" t="s">
        <v>86</v>
      </c>
      <c r="H7" s="91">
        <f>HLOOKUP($E$4,$C$13:$N$32,13,FALSE)</f>
        <v>0</v>
      </c>
      <c r="I7" s="201" t="s">
        <v>64</v>
      </c>
      <c r="J7" s="91">
        <f>HLOOKUP($E$4,$C$13:$N$32,18,FALSE)</f>
        <v>12927.7</v>
      </c>
    </row>
    <row r="8" spans="1:20" ht="16.5" thickTop="1" thickBot="1" x14ac:dyDescent="0.3">
      <c r="A8" s="169"/>
    </row>
    <row r="9" spans="1:20" ht="33" customHeight="1" thickTop="1" thickBot="1" x14ac:dyDescent="0.3">
      <c r="A9" s="169"/>
      <c r="C9" s="274" t="s">
        <v>102</v>
      </c>
      <c r="D9" s="275"/>
      <c r="E9" s="274" t="s">
        <v>103</v>
      </c>
      <c r="F9" s="275"/>
      <c r="G9" s="274" t="s">
        <v>104</v>
      </c>
      <c r="H9" s="275"/>
      <c r="I9" s="276" t="s">
        <v>105</v>
      </c>
      <c r="J9" s="276"/>
    </row>
    <row r="10" spans="1:20" ht="139.5" customHeight="1" thickTop="1" thickBot="1" x14ac:dyDescent="0.3">
      <c r="A10" s="169"/>
      <c r="C10" s="272" t="str">
        <f>HLOOKUP($E$4,$C$13:$N$32,5,FALSE)</f>
        <v>Suas receitas e despesas se igualaram esse mês. Se puder, busque reduzir custos para o póximo mês que isso pode deixar seu resultado positivo</v>
      </c>
      <c r="D10" s="273"/>
      <c r="E10" s="272" t="str">
        <f>HLOOKUP($E$4,$C$13:$N$32,10,FALSE)</f>
        <v>Mês anterior sem resultado para comparação</v>
      </c>
      <c r="F10" s="273"/>
      <c r="G10" s="272" t="str">
        <f>HLOOKUP($E$4,$C$13:$N$32,15,FALSE)</f>
        <v>Seu contas a pagar e a receber se igualaram esse mês</v>
      </c>
      <c r="H10" s="273"/>
      <c r="I10" s="277" t="str">
        <f>HLOOKUP($E$4,$C$13:$N$32,20,FALSE)</f>
        <v>Sua necessidade de caixa para o mês que vem é menor do que você tem acumulado. Sua empresa está indo bem, mas fique de olho nos meses futuros para não ter surpresas!</v>
      </c>
      <c r="J10" s="277"/>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80" t="s">
        <v>332</v>
      </c>
      <c r="E3" s="280"/>
      <c r="F3" s="280"/>
      <c r="G3" s="280"/>
      <c r="H3" s="280"/>
      <c r="I3" s="280"/>
      <c r="J3" s="280"/>
      <c r="K3" s="280"/>
      <c r="L3" s="280"/>
      <c r="M3" s="280"/>
      <c r="N3" s="280"/>
      <c r="R3" s="120"/>
      <c r="S3" s="120"/>
      <c r="T3" s="120"/>
      <c r="U3" s="120"/>
      <c r="V3" s="120"/>
      <c r="W3" s="120"/>
      <c r="X3" s="120"/>
      <c r="Y3" s="120"/>
      <c r="Z3" s="120"/>
    </row>
    <row r="4" spans="1:26" s="84" customFormat="1" ht="69.75" customHeight="1" x14ac:dyDescent="1.35">
      <c r="A4" s="169"/>
      <c r="B4"/>
      <c r="D4" s="283" t="s">
        <v>331</v>
      </c>
      <c r="E4" s="283"/>
      <c r="F4" s="283"/>
      <c r="G4" s="283"/>
      <c r="H4" s="283"/>
      <c r="I4" s="283"/>
      <c r="J4" s="283"/>
      <c r="K4" s="283"/>
      <c r="L4" s="283"/>
      <c r="M4" s="283"/>
      <c r="N4" s="283"/>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1" t="s">
        <v>316</v>
      </c>
      <c r="E8" s="281"/>
      <c r="F8" s="281"/>
      <c r="G8" s="281"/>
      <c r="H8" s="281"/>
      <c r="I8" s="281"/>
      <c r="J8" s="281"/>
      <c r="K8" s="281"/>
      <c r="L8" s="281"/>
      <c r="M8" s="281"/>
      <c r="N8" s="281"/>
      <c r="O8" s="281"/>
      <c r="P8" s="281"/>
      <c r="Q8" s="281"/>
    </row>
    <row r="9" spans="1:26" ht="70.5" customHeight="1" x14ac:dyDescent="0.25">
      <c r="A9" s="169"/>
      <c r="D9" s="281" t="s">
        <v>321</v>
      </c>
      <c r="E9" s="281"/>
      <c r="F9" s="281"/>
      <c r="G9" s="281"/>
      <c r="H9" s="281"/>
      <c r="I9" s="281"/>
      <c r="J9" s="281"/>
      <c r="K9" s="281"/>
      <c r="L9" s="281"/>
      <c r="M9" s="281"/>
      <c r="N9" s="281"/>
      <c r="O9" s="281"/>
      <c r="P9" s="281"/>
      <c r="Q9" s="281"/>
    </row>
    <row r="10" spans="1:26" ht="70.5" customHeight="1" x14ac:dyDescent="0.25">
      <c r="A10" s="169"/>
      <c r="D10" s="281" t="s">
        <v>322</v>
      </c>
      <c r="E10" s="281"/>
      <c r="F10" s="281"/>
      <c r="G10" s="281"/>
      <c r="H10" s="281"/>
      <c r="I10" s="281"/>
      <c r="J10" s="281"/>
      <c r="K10" s="281"/>
      <c r="L10" s="281"/>
      <c r="M10" s="281"/>
      <c r="N10" s="281"/>
      <c r="O10" s="281"/>
      <c r="P10" s="281"/>
      <c r="Q10" s="281"/>
    </row>
    <row r="11" spans="1:26" ht="70.5" customHeight="1" x14ac:dyDescent="0.25">
      <c r="A11" s="169"/>
      <c r="D11" s="281" t="s">
        <v>317</v>
      </c>
      <c r="E11" s="281"/>
      <c r="F11" s="281"/>
      <c r="G11" s="281"/>
      <c r="H11" s="281"/>
      <c r="I11" s="281"/>
      <c r="J11" s="281"/>
      <c r="K11" s="281"/>
      <c r="L11" s="281"/>
      <c r="M11" s="281"/>
      <c r="N11" s="281"/>
      <c r="O11" s="281"/>
      <c r="P11" s="281"/>
      <c r="Q11" s="281"/>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82" t="s">
        <v>318</v>
      </c>
      <c r="E15" s="282"/>
      <c r="F15" s="282"/>
      <c r="G15" s="282"/>
      <c r="H15" s="282"/>
      <c r="I15" s="282"/>
      <c r="J15" s="282"/>
      <c r="K15" s="282"/>
      <c r="L15" s="282"/>
      <c r="M15" s="282"/>
      <c r="N15" s="282"/>
      <c r="O15" s="282"/>
      <c r="P15" s="282"/>
      <c r="Q15" s="282"/>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91" t="s">
        <v>308</v>
      </c>
      <c r="E28" s="192" t="s">
        <v>66</v>
      </c>
      <c r="F28" s="192" t="s">
        <v>67</v>
      </c>
      <c r="G28" s="192" t="s">
        <v>68</v>
      </c>
      <c r="H28" s="192" t="s">
        <v>69</v>
      </c>
      <c r="I28" s="192" t="s">
        <v>70</v>
      </c>
      <c r="J28" s="192" t="s">
        <v>71</v>
      </c>
      <c r="K28" s="192" t="s">
        <v>72</v>
      </c>
      <c r="L28" s="192" t="s">
        <v>73</v>
      </c>
      <c r="M28" s="192" t="s">
        <v>74</v>
      </c>
      <c r="N28" s="192" t="s">
        <v>75</v>
      </c>
      <c r="O28" s="192" t="s">
        <v>76</v>
      </c>
      <c r="P28" s="192" t="s">
        <v>77</v>
      </c>
      <c r="Q28" s="192" t="s">
        <v>78</v>
      </c>
    </row>
    <row r="29" spans="1:17" ht="33.75" customHeight="1" thickTop="1" thickBot="1" x14ac:dyDescent="0.3">
      <c r="A29" s="169"/>
      <c r="B29" s="55"/>
      <c r="D29" s="193"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3"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3"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3"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3"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3"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82" t="s">
        <v>323</v>
      </c>
      <c r="E35" s="282"/>
      <c r="F35" s="282"/>
      <c r="G35" s="282"/>
      <c r="H35" s="282"/>
      <c r="I35" s="282"/>
      <c r="J35" s="282"/>
      <c r="K35" s="282"/>
      <c r="L35" s="282"/>
      <c r="M35" s="282"/>
      <c r="N35" s="282"/>
      <c r="O35" s="282"/>
      <c r="P35" s="282"/>
      <c r="Q35" s="282"/>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91" t="s">
        <v>307</v>
      </c>
      <c r="E47" s="192" t="s">
        <v>66</v>
      </c>
      <c r="F47" s="192" t="s">
        <v>67</v>
      </c>
      <c r="G47" s="192" t="s">
        <v>68</v>
      </c>
      <c r="H47" s="192" t="s">
        <v>69</v>
      </c>
      <c r="I47" s="192" t="s">
        <v>70</v>
      </c>
      <c r="J47" s="192" t="s">
        <v>71</v>
      </c>
      <c r="K47" s="192" t="s">
        <v>72</v>
      </c>
      <c r="L47" s="192" t="s">
        <v>73</v>
      </c>
      <c r="M47" s="192" t="s">
        <v>74</v>
      </c>
      <c r="N47" s="192" t="s">
        <v>75</v>
      </c>
      <c r="O47" s="192" t="s">
        <v>76</v>
      </c>
      <c r="P47" s="192" t="s">
        <v>77</v>
      </c>
      <c r="Q47" s="192" t="s">
        <v>78</v>
      </c>
    </row>
    <row r="48" spans="1:26" ht="33" customHeight="1" thickTop="1" thickBot="1" x14ac:dyDescent="0.3">
      <c r="A48" s="169"/>
      <c r="D48" s="212"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2"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2"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2"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2"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2"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3"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2"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82" t="s">
        <v>325</v>
      </c>
      <c r="E56" s="282"/>
      <c r="F56" s="282"/>
      <c r="G56" s="282"/>
      <c r="H56" s="282"/>
      <c r="I56" s="282"/>
      <c r="J56" s="282"/>
      <c r="K56" s="282"/>
      <c r="L56" s="282"/>
      <c r="M56" s="282"/>
      <c r="N56" s="282"/>
      <c r="O56" s="282"/>
      <c r="P56" s="282"/>
      <c r="Q56" s="282"/>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91" t="s">
        <v>327</v>
      </c>
      <c r="E71" s="192" t="s">
        <v>66</v>
      </c>
      <c r="F71" s="192" t="s">
        <v>67</v>
      </c>
      <c r="G71" s="192" t="s">
        <v>68</v>
      </c>
      <c r="H71" s="192" t="s">
        <v>69</v>
      </c>
      <c r="I71" s="192" t="s">
        <v>70</v>
      </c>
      <c r="J71" s="192" t="s">
        <v>71</v>
      </c>
      <c r="K71" s="192" t="s">
        <v>72</v>
      </c>
      <c r="L71" s="192" t="s">
        <v>73</v>
      </c>
      <c r="M71" s="192" t="s">
        <v>74</v>
      </c>
      <c r="N71" s="192" t="s">
        <v>75</v>
      </c>
      <c r="O71" s="192" t="s">
        <v>76</v>
      </c>
      <c r="P71" s="192" t="s">
        <v>77</v>
      </c>
      <c r="Q71" s="192"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82" t="s">
        <v>319</v>
      </c>
      <c r="E76" s="282"/>
      <c r="F76" s="282"/>
      <c r="G76" s="282"/>
      <c r="H76" s="282"/>
      <c r="I76" s="282"/>
      <c r="J76" s="282"/>
      <c r="K76" s="282"/>
      <c r="L76" s="282"/>
      <c r="M76" s="282"/>
      <c r="N76" s="282"/>
      <c r="O76" s="282"/>
      <c r="P76" s="282"/>
      <c r="Q76" s="282"/>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7" t="s">
        <v>312</v>
      </c>
      <c r="F79" s="267"/>
      <c r="G79" s="267"/>
      <c r="H79" s="116">
        <f>'G. Receitas'!$F$6</f>
        <v>0</v>
      </c>
      <c r="I79" s="5" t="str">
        <f>'G. Receitas'!E4</f>
        <v>Agosto</v>
      </c>
      <c r="K79" s="267" t="s">
        <v>328</v>
      </c>
      <c r="L79" s="267"/>
      <c r="M79" s="267"/>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6" t="s">
        <v>1423</v>
      </c>
      <c r="D1" s="236"/>
      <c r="E1" s="236"/>
      <c r="F1" s="236"/>
      <c r="G1" s="236"/>
      <c r="H1" s="236"/>
      <c r="I1" s="236"/>
      <c r="J1" s="236"/>
      <c r="K1" s="236"/>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8" t="s">
        <v>11</v>
      </c>
      <c r="D3" s="288"/>
      <c r="E3" s="288"/>
      <c r="F3" s="288"/>
      <c r="G3" s="288"/>
      <c r="H3" s="288"/>
      <c r="I3" s="288"/>
      <c r="J3" s="288"/>
      <c r="K3" s="288"/>
      <c r="L3" s="288"/>
      <c r="M3" s="288"/>
      <c r="N3" s="288"/>
      <c r="O3" s="3"/>
      <c r="P3" s="3"/>
      <c r="Q3" s="3"/>
      <c r="R3" s="3"/>
      <c r="S3" s="3"/>
    </row>
    <row r="4" spans="1:25" ht="33.950000000000003" customHeight="1" x14ac:dyDescent="0.25">
      <c r="A4" s="169"/>
      <c r="C4" s="286" t="s">
        <v>165</v>
      </c>
      <c r="D4" s="286"/>
      <c r="E4" s="286"/>
      <c r="F4" s="286"/>
      <c r="G4" s="286"/>
      <c r="H4" s="286"/>
      <c r="I4" s="286"/>
      <c r="J4" s="286"/>
      <c r="K4" s="286"/>
      <c r="L4" s="286"/>
      <c r="M4" s="3"/>
      <c r="N4" s="3"/>
      <c r="O4" s="3"/>
      <c r="P4" s="3"/>
      <c r="Q4" s="3"/>
      <c r="R4" s="3"/>
      <c r="S4" s="3"/>
      <c r="T4" s="3"/>
    </row>
    <row r="5" spans="1:25" ht="8.1" customHeight="1" x14ac:dyDescent="0.25">
      <c r="A5" s="169"/>
    </row>
    <row r="6" spans="1:25" ht="39.950000000000003" customHeight="1" thickBot="1" x14ac:dyDescent="0.3">
      <c r="A6" s="169"/>
      <c r="C6" s="289" t="s">
        <v>106</v>
      </c>
      <c r="D6" s="289"/>
      <c r="E6" s="289"/>
      <c r="F6" s="289"/>
      <c r="G6" s="289"/>
      <c r="H6" s="289"/>
      <c r="I6" s="289"/>
      <c r="J6" s="289"/>
      <c r="K6" s="289"/>
      <c r="L6" s="289"/>
      <c r="M6" s="289"/>
      <c r="N6" s="63"/>
      <c r="O6" s="63"/>
      <c r="P6" s="63"/>
      <c r="Q6" s="63"/>
      <c r="R6" s="63"/>
      <c r="S6" s="63"/>
    </row>
    <row r="7" spans="1:25" ht="12" customHeight="1" thickTop="1" thickBot="1" x14ac:dyDescent="0.3">
      <c r="A7" s="169"/>
      <c r="C7" s="287"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7"/>
      <c r="E7" s="287"/>
      <c r="F7" s="287"/>
      <c r="G7" s="287"/>
      <c r="H7" s="287"/>
      <c r="I7" s="287"/>
      <c r="J7" s="287"/>
      <c r="K7" s="287"/>
      <c r="L7" s="287"/>
      <c r="M7" s="4"/>
      <c r="N7" s="4"/>
      <c r="O7" s="4"/>
      <c r="P7" s="4"/>
      <c r="Q7" s="4"/>
      <c r="R7" s="4"/>
      <c r="S7" s="4"/>
      <c r="T7" s="4"/>
      <c r="U7" s="4"/>
      <c r="V7" s="4"/>
      <c r="W7" s="4"/>
      <c r="X7" s="4"/>
      <c r="Y7" s="4"/>
    </row>
    <row r="8" spans="1:25" ht="12" customHeight="1" thickTop="1" thickBot="1" x14ac:dyDescent="0.3">
      <c r="A8" s="169"/>
      <c r="C8" s="287"/>
      <c r="D8" s="287"/>
      <c r="E8" s="287"/>
      <c r="F8" s="287"/>
      <c r="G8" s="287"/>
      <c r="H8" s="287"/>
      <c r="I8" s="287"/>
      <c r="J8" s="287"/>
      <c r="K8" s="287"/>
      <c r="L8" s="287"/>
      <c r="M8" s="4"/>
      <c r="N8" s="4"/>
      <c r="O8" s="4"/>
      <c r="P8" s="4"/>
      <c r="Q8" s="4"/>
      <c r="R8" s="4"/>
      <c r="S8" s="4"/>
      <c r="T8" s="4"/>
      <c r="U8" s="4"/>
      <c r="V8" s="4"/>
      <c r="W8" s="4"/>
      <c r="X8" s="4"/>
      <c r="Y8" s="4"/>
    </row>
    <row r="9" spans="1:25" ht="12" customHeight="1" thickTop="1" thickBot="1" x14ac:dyDescent="0.3">
      <c r="A9" s="169"/>
      <c r="C9" s="287"/>
      <c r="D9" s="287"/>
      <c r="E9" s="287"/>
      <c r="F9" s="287"/>
      <c r="G9" s="287"/>
      <c r="H9" s="287"/>
      <c r="I9" s="287"/>
      <c r="J9" s="287"/>
      <c r="K9" s="287"/>
      <c r="L9" s="287"/>
      <c r="M9" s="4"/>
      <c r="N9" s="4"/>
      <c r="O9" s="4"/>
      <c r="P9" s="4"/>
      <c r="Q9" s="4"/>
      <c r="R9" s="4"/>
      <c r="S9" s="4"/>
      <c r="T9" s="4"/>
      <c r="U9" s="4"/>
      <c r="V9" s="4"/>
      <c r="W9" s="4"/>
      <c r="X9" s="4"/>
      <c r="Y9" s="4"/>
    </row>
    <row r="10" spans="1:25" ht="12" customHeight="1" thickTop="1" thickBot="1" x14ac:dyDescent="0.3">
      <c r="A10" s="169"/>
      <c r="C10" s="287"/>
      <c r="D10" s="287"/>
      <c r="E10" s="287"/>
      <c r="F10" s="287"/>
      <c r="G10" s="287"/>
      <c r="H10" s="287"/>
      <c r="I10" s="287"/>
      <c r="J10" s="287"/>
      <c r="K10" s="287"/>
      <c r="L10" s="287"/>
      <c r="M10" s="4"/>
      <c r="N10" s="4"/>
      <c r="O10" s="4"/>
      <c r="P10" s="4"/>
      <c r="Q10" s="4"/>
      <c r="R10" s="4"/>
      <c r="S10" s="4"/>
      <c r="T10" s="4"/>
      <c r="U10" s="4"/>
      <c r="V10" s="4"/>
      <c r="W10" s="4"/>
      <c r="X10" s="4"/>
      <c r="Y10" s="4"/>
    </row>
    <row r="11" spans="1:25" ht="12" customHeight="1" thickTop="1" thickBot="1" x14ac:dyDescent="0.3">
      <c r="A11" s="169"/>
      <c r="C11" s="287"/>
      <c r="D11" s="287"/>
      <c r="E11" s="287"/>
      <c r="F11" s="287"/>
      <c r="G11" s="287"/>
      <c r="H11" s="287"/>
      <c r="I11" s="287"/>
      <c r="J11" s="287"/>
      <c r="K11" s="287"/>
      <c r="L11" s="287"/>
      <c r="M11" s="4"/>
      <c r="N11" s="4"/>
      <c r="O11" s="4"/>
      <c r="P11" s="4"/>
      <c r="Q11" s="4"/>
      <c r="R11" s="4"/>
      <c r="S11" s="4"/>
      <c r="T11" s="4"/>
      <c r="U11" s="4"/>
      <c r="V11" s="4"/>
      <c r="W11" s="4"/>
      <c r="X11" s="4"/>
      <c r="Y11" s="4"/>
    </row>
    <row r="12" spans="1:25" ht="12" customHeight="1" thickTop="1" thickBot="1" x14ac:dyDescent="0.3">
      <c r="A12" s="169"/>
      <c r="C12" s="287"/>
      <c r="D12" s="287"/>
      <c r="E12" s="287"/>
      <c r="F12" s="287"/>
      <c r="G12" s="287"/>
      <c r="H12" s="287"/>
      <c r="I12" s="287"/>
      <c r="J12" s="287"/>
      <c r="K12" s="287"/>
      <c r="L12" s="287"/>
      <c r="M12" s="4"/>
      <c r="N12" s="4"/>
      <c r="O12" s="4"/>
      <c r="P12" s="4"/>
      <c r="Q12" s="4"/>
      <c r="R12" s="4"/>
      <c r="S12" s="4"/>
      <c r="T12" s="4"/>
      <c r="U12" s="4"/>
      <c r="V12" s="4"/>
      <c r="W12" s="4"/>
      <c r="X12" s="4"/>
      <c r="Y12" s="4"/>
    </row>
    <row r="13" spans="1:25" ht="12" customHeight="1" thickTop="1" thickBot="1" x14ac:dyDescent="0.3">
      <c r="A13" s="169"/>
      <c r="C13" s="287"/>
      <c r="D13" s="287"/>
      <c r="E13" s="287"/>
      <c r="F13" s="287"/>
      <c r="G13" s="287"/>
      <c r="H13" s="287"/>
      <c r="I13" s="287"/>
      <c r="J13" s="287"/>
      <c r="K13" s="287"/>
      <c r="L13" s="287"/>
      <c r="M13" s="4"/>
      <c r="N13" s="4"/>
      <c r="O13" s="4"/>
      <c r="P13" s="4"/>
      <c r="Q13" s="4"/>
      <c r="R13" s="4"/>
      <c r="S13" s="4"/>
      <c r="T13" s="4"/>
      <c r="U13" s="4"/>
      <c r="V13" s="4"/>
      <c r="W13" s="4"/>
      <c r="X13" s="4"/>
      <c r="Y13" s="4"/>
    </row>
    <row r="14" spans="1:25" ht="12" customHeight="1" thickTop="1" thickBot="1" x14ac:dyDescent="0.3">
      <c r="A14" s="169"/>
      <c r="C14" s="287"/>
      <c r="D14" s="287"/>
      <c r="E14" s="287"/>
      <c r="F14" s="287"/>
      <c r="G14" s="287"/>
      <c r="H14" s="287"/>
      <c r="I14" s="287"/>
      <c r="J14" s="287"/>
      <c r="K14" s="287"/>
      <c r="L14" s="287"/>
      <c r="M14" s="4"/>
      <c r="N14" s="4"/>
      <c r="O14" s="4"/>
      <c r="P14" s="4"/>
      <c r="Q14" s="4"/>
      <c r="R14" s="4"/>
      <c r="S14" s="4"/>
      <c r="T14" s="4"/>
      <c r="U14" s="4"/>
      <c r="V14" s="4"/>
      <c r="W14" s="4"/>
      <c r="X14" s="4"/>
      <c r="Y14" s="4"/>
    </row>
    <row r="15" spans="1:25" ht="12" customHeight="1" thickTop="1" thickBot="1" x14ac:dyDescent="0.3">
      <c r="A15" s="169"/>
      <c r="C15" s="287"/>
      <c r="D15" s="287"/>
      <c r="E15" s="287"/>
      <c r="F15" s="287"/>
      <c r="G15" s="287"/>
      <c r="H15" s="287"/>
      <c r="I15" s="287"/>
      <c r="J15" s="287"/>
      <c r="K15" s="287"/>
      <c r="L15" s="287"/>
      <c r="M15" s="4"/>
      <c r="N15" s="4"/>
      <c r="O15" s="4"/>
      <c r="P15" s="4"/>
      <c r="Q15" s="4"/>
      <c r="R15" s="4"/>
      <c r="S15" s="4"/>
      <c r="T15" s="4"/>
      <c r="U15" s="4"/>
      <c r="V15" s="4"/>
      <c r="W15" s="4"/>
      <c r="X15" s="4"/>
      <c r="Y15" s="4"/>
    </row>
    <row r="16" spans="1:25" ht="12" customHeight="1" thickTop="1" thickBot="1" x14ac:dyDescent="0.3">
      <c r="A16" s="169"/>
      <c r="C16" s="287"/>
      <c r="D16" s="287"/>
      <c r="E16" s="287"/>
      <c r="F16" s="287"/>
      <c r="G16" s="287"/>
      <c r="H16" s="287"/>
      <c r="I16" s="287"/>
      <c r="J16" s="287"/>
      <c r="K16" s="287"/>
      <c r="L16" s="287"/>
      <c r="M16" s="4"/>
      <c r="N16" s="4"/>
      <c r="O16" s="4"/>
      <c r="P16" s="4"/>
      <c r="Q16" s="4"/>
      <c r="R16" s="4"/>
      <c r="S16" s="4"/>
      <c r="T16" s="4"/>
      <c r="U16" s="4"/>
      <c r="V16" s="4"/>
      <c r="W16" s="4"/>
      <c r="X16" s="4"/>
      <c r="Y16" s="4"/>
    </row>
    <row r="17" spans="1:25" ht="12" customHeight="1" thickTop="1" thickBot="1" x14ac:dyDescent="0.3">
      <c r="A17" s="169"/>
      <c r="C17" s="287"/>
      <c r="D17" s="287"/>
      <c r="E17" s="287"/>
      <c r="F17" s="287"/>
      <c r="G17" s="287"/>
      <c r="H17" s="287"/>
      <c r="I17" s="287"/>
      <c r="J17" s="287"/>
      <c r="K17" s="287"/>
      <c r="L17" s="287"/>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4"/>
      <c r="F27" s="284"/>
      <c r="G27" s="284"/>
      <c r="H27" s="284"/>
      <c r="I27" s="284"/>
      <c r="J27" s="284"/>
      <c r="K27" s="284"/>
      <c r="L27" s="284"/>
      <c r="M27" s="284"/>
      <c r="N27" s="284"/>
      <c r="O27" s="284"/>
      <c r="P27" s="284"/>
      <c r="Q27" s="284"/>
      <c r="R27" s="284"/>
      <c r="S27" s="284"/>
      <c r="T27" s="284"/>
      <c r="U27" s="284"/>
      <c r="V27" s="284"/>
      <c r="W27" s="284"/>
      <c r="X27" s="284"/>
      <c r="Y27" s="284"/>
    </row>
    <row r="28" spans="1:25" ht="17.100000000000001" customHeight="1" x14ac:dyDescent="0.25">
      <c r="C28" s="4"/>
      <c r="E28" s="285"/>
      <c r="F28" s="285"/>
      <c r="G28" s="285"/>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6" t="s">
        <v>1424</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6" t="s">
        <v>1407</v>
      </c>
      <c r="D1" s="236"/>
      <c r="E1" s="236"/>
      <c r="F1" s="236"/>
      <c r="G1" s="236"/>
      <c r="H1" s="236"/>
      <c r="I1" s="236"/>
      <c r="J1" s="236"/>
      <c r="K1" s="236"/>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2017-12-06T13:19:03Z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