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5591" documentId="84A12F3711A1B88DB5F54F0D6FDD8DB62D61DDF8" xr6:coauthVersionLast="28" xr6:coauthVersionMax="28" xr10:uidLastSave="{5CF91148-93EF-4D4A-AC09-73601169B919}"/>
  <bookViews>
    <workbookView xWindow="0" yWindow="0" windowWidth="20490" windowHeight="7755" tabRatio="411" firstSheet="9" activeTab="10"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CReceber!$C$4:$Q$307</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AP8" i="41" l="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0"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F37" i="41"/>
  <c r="AE14" i="41"/>
  <c r="AE15" i="41"/>
  <c r="AE16" i="41"/>
  <c r="AE17" i="41"/>
  <c r="AE19" i="41"/>
  <c r="AE20" i="41"/>
  <c r="AE21" i="41"/>
  <c r="AE22" i="41"/>
  <c r="AE23" i="41"/>
  <c r="AE24" i="41"/>
  <c r="AE25" i="41"/>
  <c r="AE26"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0"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6"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6"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F37" i="12"/>
  <c r="AE14" i="12"/>
  <c r="AE15" i="12"/>
  <c r="AE16" i="12"/>
  <c r="AE17" i="12"/>
  <c r="AE19" i="12"/>
  <c r="AE20" i="12"/>
  <c r="AE21" i="12"/>
  <c r="AE22" i="12"/>
  <c r="AE23" i="12"/>
  <c r="AE24" i="12"/>
  <c r="AE25" i="12"/>
  <c r="AE26"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R37" i="12"/>
  <c r="Q14" i="12"/>
  <c r="Q15" i="12"/>
  <c r="Q16" i="12"/>
  <c r="Q17" i="12"/>
  <c r="Q19" i="12"/>
  <c r="Q20" i="12"/>
  <c r="Q21" i="12"/>
  <c r="Q22" i="12"/>
  <c r="Q23" i="12"/>
  <c r="Q24" i="12"/>
  <c r="Q25" i="12"/>
  <c r="Q26" i="12"/>
  <c r="Q27" i="12"/>
  <c r="Q28" i="12"/>
  <c r="Q29" i="12"/>
  <c r="Q30" i="12"/>
  <c r="Q31" i="12"/>
  <c r="Q32" i="12"/>
  <c r="Q34" i="12"/>
  <c r="Q35" i="12"/>
  <c r="AK11" i="41" l="1"/>
  <c r="W11" i="41"/>
  <c r="W11" i="12"/>
  <c r="AK11" i="12"/>
  <c r="N4" i="2"/>
  <c r="N6" i="2"/>
  <c r="N5" i="2"/>
  <c r="W6" i="33" l="1"/>
  <c r="W7" i="13"/>
  <c r="W32" i="13"/>
  <c r="W8" i="24"/>
  <c r="W33" i="13"/>
  <c r="W30" i="13"/>
  <c r="W5" i="30"/>
  <c r="W6" i="13"/>
  <c r="W5" i="32"/>
  <c r="W7" i="54"/>
  <c r="W29" i="13"/>
  <c r="W5" i="31"/>
  <c r="W5" i="13"/>
  <c r="W31" i="13"/>
  <c r="N5" i="13"/>
  <c r="N6" i="13" s="1"/>
  <c r="N14" i="2"/>
  <c r="N13" i="2"/>
  <c r="N12" i="2"/>
  <c r="N11" i="2"/>
  <c r="N10" i="2"/>
  <c r="N9" i="2"/>
  <c r="N8" i="2"/>
  <c r="N7" i="2"/>
  <c r="U5" i="31" l="1"/>
  <c r="T5" i="31"/>
  <c r="S5" i="31"/>
  <c r="U6" i="13"/>
  <c r="S6" i="13"/>
  <c r="T6" i="13"/>
  <c r="S8" i="24"/>
  <c r="T8" i="24"/>
  <c r="U8" i="24"/>
  <c r="S29" i="13"/>
  <c r="U29" i="13"/>
  <c r="T29" i="13"/>
  <c r="U5" i="30"/>
  <c r="S5" i="30"/>
  <c r="T5" i="30"/>
  <c r="T32" i="13"/>
  <c r="S32" i="13"/>
  <c r="U32" i="13"/>
  <c r="T31" i="13"/>
  <c r="S31" i="13"/>
  <c r="U31" i="13"/>
  <c r="S7" i="54"/>
  <c r="U7" i="54"/>
  <c r="T7" i="54"/>
  <c r="U30" i="13"/>
  <c r="T30" i="13"/>
  <c r="S30" i="13"/>
  <c r="S7" i="13"/>
  <c r="U7" i="13"/>
  <c r="T7" i="13"/>
  <c r="U5" i="13"/>
  <c r="T5" i="13"/>
  <c r="S5" i="13"/>
  <c r="U5" i="32"/>
  <c r="S5" i="32"/>
  <c r="T5" i="32"/>
  <c r="S33" i="13"/>
  <c r="U33" i="13"/>
  <c r="T33" i="13"/>
  <c r="U6" i="33"/>
  <c r="S6" i="33"/>
  <c r="T6" i="33"/>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9" i="13"/>
  <c r="W13" i="13"/>
  <c r="W17" i="13"/>
  <c r="W21" i="13"/>
  <c r="W25" i="13"/>
  <c r="W37" i="13"/>
  <c r="W41" i="13"/>
  <c r="W45" i="13"/>
  <c r="W49" i="13"/>
  <c r="W53" i="13"/>
  <c r="W57" i="13"/>
  <c r="W61" i="13"/>
  <c r="W65" i="13"/>
  <c r="W69" i="13"/>
  <c r="W73" i="13"/>
  <c r="W77" i="13"/>
  <c r="W81" i="13"/>
  <c r="W85" i="13"/>
  <c r="W89" i="13"/>
  <c r="W93" i="13"/>
  <c r="W97" i="13"/>
  <c r="W101" i="13"/>
  <c r="W105" i="13"/>
  <c r="W109" i="13"/>
  <c r="W113" i="13"/>
  <c r="W117" i="13"/>
  <c r="W121" i="13"/>
  <c r="W125" i="13"/>
  <c r="W129" i="13"/>
  <c r="W133" i="13"/>
  <c r="W137" i="13"/>
  <c r="W141" i="13"/>
  <c r="W145" i="13"/>
  <c r="W149" i="13"/>
  <c r="W153" i="13"/>
  <c r="W157" i="13"/>
  <c r="W161" i="13"/>
  <c r="W165" i="13"/>
  <c r="W169" i="13"/>
  <c r="W173" i="13"/>
  <c r="W177" i="13"/>
  <c r="W181" i="13"/>
  <c r="W185" i="13"/>
  <c r="W189" i="13"/>
  <c r="W193" i="13"/>
  <c r="W197" i="13"/>
  <c r="W201" i="13"/>
  <c r="W205" i="13"/>
  <c r="W209" i="13"/>
  <c r="W213" i="13"/>
  <c r="W217" i="13"/>
  <c r="W221" i="13"/>
  <c r="W225" i="13"/>
  <c r="W229" i="13"/>
  <c r="W233" i="13"/>
  <c r="W237" i="13"/>
  <c r="W241" i="13"/>
  <c r="W245" i="13"/>
  <c r="W249" i="13"/>
  <c r="W253" i="13"/>
  <c r="W257" i="13"/>
  <c r="W261" i="13"/>
  <c r="W265" i="13"/>
  <c r="W269" i="13"/>
  <c r="W273" i="13"/>
  <c r="W277" i="13"/>
  <c r="W281" i="13"/>
  <c r="W285" i="13"/>
  <c r="W289" i="13"/>
  <c r="W293" i="13"/>
  <c r="W297" i="13"/>
  <c r="W301" i="13"/>
  <c r="W305" i="13"/>
  <c r="W309" i="13"/>
  <c r="W313" i="13"/>
  <c r="W317" i="13"/>
  <c r="W321" i="13"/>
  <c r="W325" i="13"/>
  <c r="W329" i="13"/>
  <c r="W333" i="13"/>
  <c r="W337" i="13"/>
  <c r="W341" i="13"/>
  <c r="W345" i="13"/>
  <c r="W349" i="13"/>
  <c r="W353" i="13"/>
  <c r="W357" i="13"/>
  <c r="W361" i="13"/>
  <c r="W365" i="13"/>
  <c r="W369" i="13"/>
  <c r="W373" i="13"/>
  <c r="W377" i="13"/>
  <c r="W381" i="13"/>
  <c r="W385" i="13"/>
  <c r="W389" i="13"/>
  <c r="W393" i="13"/>
  <c r="W397" i="13"/>
  <c r="W401" i="13"/>
  <c r="W405" i="13"/>
  <c r="W409" i="13"/>
  <c r="W413" i="13"/>
  <c r="W417" i="13"/>
  <c r="W421" i="13"/>
  <c r="W425" i="13"/>
  <c r="W429" i="13"/>
  <c r="W433" i="13"/>
  <c r="W437" i="13"/>
  <c r="W441" i="13"/>
  <c r="W445" i="13"/>
  <c r="W449" i="13"/>
  <c r="W453" i="13"/>
  <c r="W457" i="13"/>
  <c r="W461" i="13"/>
  <c r="W465" i="13"/>
  <c r="W469" i="13"/>
  <c r="W473" i="13"/>
  <c r="W477" i="13"/>
  <c r="W481" i="13"/>
  <c r="W485" i="13"/>
  <c r="W489" i="13"/>
  <c r="W493" i="13"/>
  <c r="W497" i="13"/>
  <c r="W501" i="13"/>
  <c r="W505" i="13"/>
  <c r="W509" i="13"/>
  <c r="W513" i="13"/>
  <c r="W525" i="13"/>
  <c r="W537" i="13"/>
  <c r="W549" i="13"/>
  <c r="W561" i="13"/>
  <c r="W581" i="13"/>
  <c r="W554" i="13"/>
  <c r="W570" i="13"/>
  <c r="W586" i="13"/>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10" i="13"/>
  <c r="W14" i="13"/>
  <c r="W18" i="13"/>
  <c r="W22" i="13"/>
  <c r="W26" i="13"/>
  <c r="W34" i="13"/>
  <c r="W38" i="13"/>
  <c r="W42" i="13"/>
  <c r="W46" i="13"/>
  <c r="W50" i="13"/>
  <c r="W54" i="13"/>
  <c r="W58" i="13"/>
  <c r="W62" i="13"/>
  <c r="W66" i="13"/>
  <c r="W70" i="13"/>
  <c r="W74" i="13"/>
  <c r="W78" i="13"/>
  <c r="W82" i="13"/>
  <c r="W86" i="13"/>
  <c r="W90" i="13"/>
  <c r="W94" i="13"/>
  <c r="W98" i="13"/>
  <c r="W102" i="13"/>
  <c r="W106" i="13"/>
  <c r="W110" i="13"/>
  <c r="W114" i="13"/>
  <c r="W118" i="13"/>
  <c r="W122" i="13"/>
  <c r="W126" i="13"/>
  <c r="W130" i="13"/>
  <c r="W134" i="13"/>
  <c r="W138" i="13"/>
  <c r="W142" i="13"/>
  <c r="W146" i="13"/>
  <c r="W150" i="13"/>
  <c r="W154" i="13"/>
  <c r="W158" i="13"/>
  <c r="W162" i="13"/>
  <c r="W166" i="13"/>
  <c r="W170" i="13"/>
  <c r="W174" i="13"/>
  <c r="W178" i="13"/>
  <c r="W182" i="13"/>
  <c r="W186" i="13"/>
  <c r="W190" i="13"/>
  <c r="W194" i="13"/>
  <c r="W198" i="13"/>
  <c r="W202" i="13"/>
  <c r="W206" i="13"/>
  <c r="W210" i="13"/>
  <c r="W214" i="13"/>
  <c r="W218" i="13"/>
  <c r="W222" i="13"/>
  <c r="W226" i="13"/>
  <c r="W230" i="13"/>
  <c r="W234" i="13"/>
  <c r="W238" i="13"/>
  <c r="W242" i="13"/>
  <c r="W246" i="13"/>
  <c r="W250" i="13"/>
  <c r="W254" i="13"/>
  <c r="W258" i="13"/>
  <c r="W262" i="13"/>
  <c r="W266" i="13"/>
  <c r="W270" i="13"/>
  <c r="W274" i="13"/>
  <c r="W278" i="13"/>
  <c r="W282" i="13"/>
  <c r="W286" i="13"/>
  <c r="W290" i="13"/>
  <c r="W294" i="13"/>
  <c r="W298" i="13"/>
  <c r="W302" i="13"/>
  <c r="W306" i="13"/>
  <c r="W310" i="13"/>
  <c r="W314" i="13"/>
  <c r="W318" i="13"/>
  <c r="W322" i="13"/>
  <c r="W326" i="13"/>
  <c r="W330" i="13"/>
  <c r="W334" i="13"/>
  <c r="W338" i="13"/>
  <c r="W342" i="13"/>
  <c r="W346" i="13"/>
  <c r="W350" i="13"/>
  <c r="W354" i="13"/>
  <c r="W358" i="13"/>
  <c r="W362" i="13"/>
  <c r="W366" i="13"/>
  <c r="W370" i="13"/>
  <c r="W374" i="13"/>
  <c r="W378" i="13"/>
  <c r="W382" i="13"/>
  <c r="W386" i="13"/>
  <c r="W390" i="13"/>
  <c r="W394" i="13"/>
  <c r="W398" i="13"/>
  <c r="W402" i="13"/>
  <c r="W406" i="13"/>
  <c r="W410" i="13"/>
  <c r="W414" i="13"/>
  <c r="W418" i="13"/>
  <c r="W422" i="13"/>
  <c r="W426" i="13"/>
  <c r="W430" i="13"/>
  <c r="W434" i="13"/>
  <c r="W438" i="13"/>
  <c r="W442" i="13"/>
  <c r="W446" i="13"/>
  <c r="W450" i="13"/>
  <c r="W454" i="13"/>
  <c r="W458" i="13"/>
  <c r="W462" i="13"/>
  <c r="W466" i="13"/>
  <c r="W470" i="13"/>
  <c r="W474" i="13"/>
  <c r="W478" i="13"/>
  <c r="W482" i="13"/>
  <c r="W486" i="13"/>
  <c r="W490" i="13"/>
  <c r="W494" i="13"/>
  <c r="W498" i="13"/>
  <c r="W502" i="13"/>
  <c r="W506" i="13"/>
  <c r="W510" i="13"/>
  <c r="W514" i="13"/>
  <c r="W518" i="13"/>
  <c r="W522" i="13"/>
  <c r="W526" i="13"/>
  <c r="W530" i="13"/>
  <c r="W534" i="13"/>
  <c r="W538" i="13"/>
  <c r="W542" i="13"/>
  <c r="W550" i="13"/>
  <c r="W566" i="13"/>
  <c r="W582" i="13"/>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11" i="13"/>
  <c r="W15" i="13"/>
  <c r="W19" i="13"/>
  <c r="W23" i="13"/>
  <c r="W27" i="13"/>
  <c r="W35" i="13"/>
  <c r="W39" i="13"/>
  <c r="W43" i="13"/>
  <c r="W47" i="13"/>
  <c r="W51" i="13"/>
  <c r="W55" i="13"/>
  <c r="W59" i="13"/>
  <c r="W63" i="13"/>
  <c r="W67" i="13"/>
  <c r="W71" i="13"/>
  <c r="W75" i="13"/>
  <c r="W79" i="13"/>
  <c r="W83" i="13"/>
  <c r="W87" i="13"/>
  <c r="W91" i="13"/>
  <c r="W95" i="13"/>
  <c r="W99" i="13"/>
  <c r="W103" i="13"/>
  <c r="W107" i="13"/>
  <c r="W111" i="13"/>
  <c r="W115" i="13"/>
  <c r="W119" i="13"/>
  <c r="W123" i="13"/>
  <c r="W127" i="13"/>
  <c r="W131" i="13"/>
  <c r="W135" i="13"/>
  <c r="W139" i="13"/>
  <c r="W143" i="13"/>
  <c r="W147" i="13"/>
  <c r="W151" i="13"/>
  <c r="W155" i="13"/>
  <c r="W159" i="13"/>
  <c r="W163" i="13"/>
  <c r="W167" i="13"/>
  <c r="W171" i="13"/>
  <c r="W175" i="13"/>
  <c r="W179" i="13"/>
  <c r="W183" i="13"/>
  <c r="W187" i="13"/>
  <c r="W191" i="13"/>
  <c r="W195" i="13"/>
  <c r="W199" i="13"/>
  <c r="W203" i="13"/>
  <c r="W207" i="13"/>
  <c r="W211" i="13"/>
  <c r="W215" i="13"/>
  <c r="W219" i="13"/>
  <c r="W223" i="13"/>
  <c r="W227" i="13"/>
  <c r="W231" i="13"/>
  <c r="W235" i="13"/>
  <c r="W239" i="13"/>
  <c r="W243" i="13"/>
  <c r="W247" i="13"/>
  <c r="W251" i="13"/>
  <c r="W255" i="13"/>
  <c r="W259" i="13"/>
  <c r="W263" i="13"/>
  <c r="W267" i="13"/>
  <c r="W271" i="13"/>
  <c r="W275" i="13"/>
  <c r="W279" i="13"/>
  <c r="W283" i="13"/>
  <c r="W287" i="13"/>
  <c r="W291" i="13"/>
  <c r="W295" i="13"/>
  <c r="W299" i="13"/>
  <c r="W303" i="13"/>
  <c r="W307" i="13"/>
  <c r="W311" i="13"/>
  <c r="W315" i="13"/>
  <c r="W319" i="13"/>
  <c r="W323" i="13"/>
  <c r="W327" i="13"/>
  <c r="W331" i="13"/>
  <c r="W335" i="13"/>
  <c r="W339" i="13"/>
  <c r="W343" i="13"/>
  <c r="W347" i="13"/>
  <c r="W351" i="13"/>
  <c r="W355" i="13"/>
  <c r="W359" i="13"/>
  <c r="W363" i="13"/>
  <c r="W367" i="13"/>
  <c r="W371" i="13"/>
  <c r="W375" i="13"/>
  <c r="W379" i="13"/>
  <c r="W383" i="13"/>
  <c r="W387" i="13"/>
  <c r="W391" i="13"/>
  <c r="W395" i="13"/>
  <c r="W399" i="13"/>
  <c r="W403" i="13"/>
  <c r="W407" i="13"/>
  <c r="W411" i="13"/>
  <c r="W415" i="13"/>
  <c r="W419" i="13"/>
  <c r="W423" i="13"/>
  <c r="W427" i="13"/>
  <c r="W431" i="13"/>
  <c r="W435" i="13"/>
  <c r="W439" i="13"/>
  <c r="W443" i="13"/>
  <c r="W447" i="13"/>
  <c r="W451" i="13"/>
  <c r="W455" i="13"/>
  <c r="W459" i="13"/>
  <c r="W463" i="13"/>
  <c r="W467" i="13"/>
  <c r="W471" i="13"/>
  <c r="W475" i="13"/>
  <c r="W479" i="13"/>
  <c r="W483" i="13"/>
  <c r="W487" i="13"/>
  <c r="W491" i="13"/>
  <c r="W495" i="13"/>
  <c r="W499" i="13"/>
  <c r="W503" i="13"/>
  <c r="W507" i="13"/>
  <c r="W511" i="13"/>
  <c r="W515" i="13"/>
  <c r="W519" i="13"/>
  <c r="W523" i="13"/>
  <c r="W527" i="13"/>
  <c r="W531" i="13"/>
  <c r="W535" i="13"/>
  <c r="W539" i="13"/>
  <c r="W543" i="13"/>
  <c r="W547" i="13"/>
  <c r="W551" i="13"/>
  <c r="W555" i="13"/>
  <c r="W559" i="13"/>
  <c r="W563" i="13"/>
  <c r="W567" i="13"/>
  <c r="W571" i="13"/>
  <c r="W575" i="13"/>
  <c r="W579" i="13"/>
  <c r="W583" i="13"/>
  <c r="W517" i="13"/>
  <c r="W533" i="13"/>
  <c r="W545" i="13"/>
  <c r="W553" i="13"/>
  <c r="W565" i="13"/>
  <c r="W573" i="13"/>
  <c r="W585" i="13"/>
  <c r="W558" i="13"/>
  <c r="W574" i="13"/>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W8" i="13"/>
  <c r="W12" i="13"/>
  <c r="W16" i="13"/>
  <c r="W20" i="13"/>
  <c r="W24" i="13"/>
  <c r="W28" i="13"/>
  <c r="W36" i="13"/>
  <c r="W40" i="13"/>
  <c r="W44" i="13"/>
  <c r="W48" i="13"/>
  <c r="W52" i="13"/>
  <c r="W56" i="13"/>
  <c r="W60" i="13"/>
  <c r="W64" i="13"/>
  <c r="W68" i="13"/>
  <c r="W72" i="13"/>
  <c r="W76" i="13"/>
  <c r="W80" i="13"/>
  <c r="W84" i="13"/>
  <c r="W88" i="13"/>
  <c r="W92" i="13"/>
  <c r="W96" i="13"/>
  <c r="W100" i="13"/>
  <c r="W104" i="13"/>
  <c r="W108" i="13"/>
  <c r="W112" i="13"/>
  <c r="W116" i="13"/>
  <c r="W120" i="13"/>
  <c r="W124" i="13"/>
  <c r="W128" i="13"/>
  <c r="W132" i="13"/>
  <c r="W136" i="13"/>
  <c r="W140" i="13"/>
  <c r="W144" i="13"/>
  <c r="W148" i="13"/>
  <c r="W152" i="13"/>
  <c r="W156" i="13"/>
  <c r="W160" i="13"/>
  <c r="W164" i="13"/>
  <c r="W168" i="13"/>
  <c r="W172" i="13"/>
  <c r="W176" i="13"/>
  <c r="W180" i="13"/>
  <c r="W184" i="13"/>
  <c r="W188" i="13"/>
  <c r="W192" i="13"/>
  <c r="W196" i="13"/>
  <c r="W200" i="13"/>
  <c r="W204" i="13"/>
  <c r="W208" i="13"/>
  <c r="W212" i="13"/>
  <c r="W216" i="13"/>
  <c r="W220" i="13"/>
  <c r="W224" i="13"/>
  <c r="W228" i="13"/>
  <c r="W232" i="13"/>
  <c r="W236" i="13"/>
  <c r="W240" i="13"/>
  <c r="W244" i="13"/>
  <c r="W248" i="13"/>
  <c r="W252" i="13"/>
  <c r="W256" i="13"/>
  <c r="W260" i="13"/>
  <c r="W264" i="13"/>
  <c r="W268" i="13"/>
  <c r="W272" i="13"/>
  <c r="W276" i="13"/>
  <c r="W280" i="13"/>
  <c r="W284" i="13"/>
  <c r="W288" i="13"/>
  <c r="W292" i="13"/>
  <c r="W296" i="13"/>
  <c r="W300" i="13"/>
  <c r="W304" i="13"/>
  <c r="W308" i="13"/>
  <c r="W312" i="13"/>
  <c r="W316" i="13"/>
  <c r="W320" i="13"/>
  <c r="W324" i="13"/>
  <c r="W328" i="13"/>
  <c r="W332" i="13"/>
  <c r="W336" i="13"/>
  <c r="W340" i="13"/>
  <c r="W344" i="13"/>
  <c r="W348" i="13"/>
  <c r="W352" i="13"/>
  <c r="W356" i="13"/>
  <c r="W360" i="13"/>
  <c r="W364" i="13"/>
  <c r="W368" i="13"/>
  <c r="W372" i="13"/>
  <c r="W376" i="13"/>
  <c r="W380" i="13"/>
  <c r="W384" i="13"/>
  <c r="W388" i="13"/>
  <c r="W392" i="13"/>
  <c r="W396" i="13"/>
  <c r="W400" i="13"/>
  <c r="W404" i="13"/>
  <c r="W408" i="13"/>
  <c r="W412" i="13"/>
  <c r="W416" i="13"/>
  <c r="W420" i="13"/>
  <c r="W424" i="13"/>
  <c r="W428" i="13"/>
  <c r="W432" i="13"/>
  <c r="W436" i="13"/>
  <c r="W440" i="13"/>
  <c r="W444" i="13"/>
  <c r="W448" i="13"/>
  <c r="W452" i="13"/>
  <c r="W456" i="13"/>
  <c r="W460" i="13"/>
  <c r="W464" i="13"/>
  <c r="W468" i="13"/>
  <c r="W472" i="13"/>
  <c r="W476" i="13"/>
  <c r="W480" i="13"/>
  <c r="W484" i="13"/>
  <c r="W488" i="13"/>
  <c r="W492" i="13"/>
  <c r="W496" i="13"/>
  <c r="W500" i="13"/>
  <c r="W504" i="13"/>
  <c r="W508" i="13"/>
  <c r="W512" i="13"/>
  <c r="W516" i="13"/>
  <c r="W520" i="13"/>
  <c r="W524" i="13"/>
  <c r="W528" i="13"/>
  <c r="W532" i="13"/>
  <c r="W536" i="13"/>
  <c r="W540" i="13"/>
  <c r="W544" i="13"/>
  <c r="W548" i="13"/>
  <c r="W552" i="13"/>
  <c r="W556" i="13"/>
  <c r="W560" i="13"/>
  <c r="W564" i="13"/>
  <c r="W568" i="13"/>
  <c r="W572" i="13"/>
  <c r="W576" i="13"/>
  <c r="W580" i="13"/>
  <c r="W584" i="13"/>
  <c r="W521" i="13"/>
  <c r="W529" i="13"/>
  <c r="W541" i="13"/>
  <c r="W557" i="13"/>
  <c r="W569" i="13"/>
  <c r="W577" i="13"/>
  <c r="W546" i="13"/>
  <c r="W562" i="13"/>
  <c r="W578" i="13"/>
  <c r="P26" i="55"/>
  <c r="P25" i="55"/>
  <c r="P24" i="55"/>
  <c r="P23" i="55"/>
  <c r="P22" i="55"/>
  <c r="P21" i="55"/>
  <c r="P19" i="55"/>
  <c r="P18" i="55"/>
  <c r="P17" i="55"/>
  <c r="P16" i="55"/>
  <c r="Q7" i="55"/>
  <c r="P26" i="54"/>
  <c r="P25" i="54"/>
  <c r="P24" i="54"/>
  <c r="P23" i="54"/>
  <c r="P22" i="54"/>
  <c r="P21" i="54"/>
  <c r="P19" i="54"/>
  <c r="P18" i="54"/>
  <c r="P17" i="54"/>
  <c r="P16" i="54"/>
  <c r="Q9" i="54"/>
  <c r="Q7" i="54"/>
  <c r="V5" i="31" l="1"/>
  <c r="V31" i="13"/>
  <c r="V7" i="54"/>
  <c r="V30" i="13"/>
  <c r="V7" i="13"/>
  <c r="V29" i="13"/>
  <c r="V6" i="33"/>
  <c r="V33" i="13"/>
  <c r="V6" i="13"/>
  <c r="V5" i="32"/>
  <c r="V5" i="30"/>
  <c r="AL7" i="41" s="1"/>
  <c r="V32" i="13"/>
  <c r="AM7" i="41"/>
  <c r="AM7" i="12"/>
  <c r="V8" i="24"/>
  <c r="S546" i="13"/>
  <c r="U546" i="13"/>
  <c r="T546" i="13"/>
  <c r="S541" i="13"/>
  <c r="U541" i="13"/>
  <c r="T541" i="13"/>
  <c r="T580" i="13"/>
  <c r="S580" i="13"/>
  <c r="U580" i="13"/>
  <c r="T564" i="13"/>
  <c r="S564" i="13"/>
  <c r="U564" i="13"/>
  <c r="T548" i="13"/>
  <c r="S548" i="13"/>
  <c r="U548" i="13"/>
  <c r="T532" i="13"/>
  <c r="S532" i="13"/>
  <c r="U532" i="13"/>
  <c r="T516" i="13"/>
  <c r="S516" i="13"/>
  <c r="U516" i="13"/>
  <c r="T500" i="13"/>
  <c r="S500" i="13"/>
  <c r="U500" i="13"/>
  <c r="T484" i="13"/>
  <c r="S484" i="13"/>
  <c r="U484" i="13"/>
  <c r="T468" i="13"/>
  <c r="S468" i="13"/>
  <c r="U468" i="13"/>
  <c r="T452" i="13"/>
  <c r="S452" i="13"/>
  <c r="U452" i="13"/>
  <c r="T436" i="13"/>
  <c r="S436" i="13"/>
  <c r="U436" i="13"/>
  <c r="T420" i="13"/>
  <c r="S420" i="13"/>
  <c r="U420" i="13"/>
  <c r="T404" i="13"/>
  <c r="S404" i="13"/>
  <c r="U404" i="13"/>
  <c r="T388" i="13"/>
  <c r="S388" i="13"/>
  <c r="U388" i="13"/>
  <c r="T372" i="13"/>
  <c r="S372" i="13"/>
  <c r="U372" i="13"/>
  <c r="T356" i="13"/>
  <c r="S356" i="13"/>
  <c r="U356" i="13"/>
  <c r="T340" i="13"/>
  <c r="S340" i="13"/>
  <c r="U340" i="13"/>
  <c r="T324" i="13"/>
  <c r="S324" i="13"/>
  <c r="U324" i="13"/>
  <c r="T308" i="13"/>
  <c r="S308" i="13"/>
  <c r="U308" i="13"/>
  <c r="T292" i="13"/>
  <c r="S292" i="13"/>
  <c r="U292" i="13"/>
  <c r="T276" i="13"/>
  <c r="S276" i="13"/>
  <c r="U276" i="13"/>
  <c r="T260" i="13"/>
  <c r="S260" i="13"/>
  <c r="U260" i="13"/>
  <c r="T244" i="13"/>
  <c r="S244" i="13"/>
  <c r="U244" i="13"/>
  <c r="T228" i="13"/>
  <c r="S228" i="13"/>
  <c r="U228" i="13"/>
  <c r="T212" i="13"/>
  <c r="S212" i="13"/>
  <c r="U212" i="13"/>
  <c r="T196" i="13"/>
  <c r="S196" i="13"/>
  <c r="U196" i="13"/>
  <c r="T180" i="13"/>
  <c r="S180" i="13"/>
  <c r="U180" i="13"/>
  <c r="T164" i="13"/>
  <c r="S164" i="13"/>
  <c r="U164" i="13"/>
  <c r="T148" i="13"/>
  <c r="S148" i="13"/>
  <c r="U148" i="13"/>
  <c r="T132" i="13"/>
  <c r="S132" i="13"/>
  <c r="U132" i="13"/>
  <c r="T116" i="13"/>
  <c r="S116" i="13"/>
  <c r="U116" i="13"/>
  <c r="T100" i="13"/>
  <c r="S100" i="13"/>
  <c r="U100" i="13"/>
  <c r="T84" i="13"/>
  <c r="S84" i="13"/>
  <c r="U84" i="13"/>
  <c r="S68" i="13"/>
  <c r="U68" i="13"/>
  <c r="T68" i="13"/>
  <c r="S52" i="13"/>
  <c r="U52" i="13"/>
  <c r="T52" i="13"/>
  <c r="S36" i="13"/>
  <c r="V36" i="13" s="1"/>
  <c r="U36" i="13"/>
  <c r="T36" i="13"/>
  <c r="S16" i="13"/>
  <c r="U16" i="13"/>
  <c r="T16" i="13"/>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V38" i="24" s="1"/>
  <c r="T38" i="24"/>
  <c r="U22" i="24"/>
  <c r="S22" i="24"/>
  <c r="V22" i="24" s="1"/>
  <c r="T22" i="24"/>
  <c r="S6" i="24"/>
  <c r="V6" i="24" s="1"/>
  <c r="U6" i="24"/>
  <c r="T6" i="24"/>
  <c r="S573" i="13"/>
  <c r="U573" i="13"/>
  <c r="T573" i="13"/>
  <c r="S533" i="13"/>
  <c r="U533" i="13"/>
  <c r="T533" i="13"/>
  <c r="T575" i="13"/>
  <c r="S575" i="13"/>
  <c r="U575" i="13"/>
  <c r="T559" i="13"/>
  <c r="S559" i="13"/>
  <c r="U559" i="13"/>
  <c r="T543" i="13"/>
  <c r="S543" i="13"/>
  <c r="U543" i="13"/>
  <c r="T527" i="13"/>
  <c r="S527" i="13"/>
  <c r="U527" i="13"/>
  <c r="T511" i="13"/>
  <c r="S511" i="13"/>
  <c r="U511" i="13"/>
  <c r="T495" i="13"/>
  <c r="S495" i="13"/>
  <c r="U495" i="13"/>
  <c r="T479" i="13"/>
  <c r="S479" i="13"/>
  <c r="U479" i="13"/>
  <c r="T463" i="13"/>
  <c r="S463" i="13"/>
  <c r="U463" i="13"/>
  <c r="T447" i="13"/>
  <c r="S447" i="13"/>
  <c r="U447" i="13"/>
  <c r="T431" i="13"/>
  <c r="S431" i="13"/>
  <c r="U431" i="13"/>
  <c r="T415" i="13"/>
  <c r="S415" i="13"/>
  <c r="U415" i="13"/>
  <c r="T399" i="13"/>
  <c r="S399" i="13"/>
  <c r="U399" i="13"/>
  <c r="T383" i="13"/>
  <c r="S383" i="13"/>
  <c r="U383" i="13"/>
  <c r="T367" i="13"/>
  <c r="S367" i="13"/>
  <c r="U367" i="13"/>
  <c r="T351" i="13"/>
  <c r="S351" i="13"/>
  <c r="U351" i="13"/>
  <c r="T335" i="13"/>
  <c r="S335" i="13"/>
  <c r="U335" i="13"/>
  <c r="T319" i="13"/>
  <c r="S319" i="13"/>
  <c r="U319" i="13"/>
  <c r="T303" i="13"/>
  <c r="S303" i="13"/>
  <c r="U303" i="13"/>
  <c r="T287" i="13"/>
  <c r="S287" i="13"/>
  <c r="U287" i="13"/>
  <c r="T271" i="13"/>
  <c r="S271" i="13"/>
  <c r="U271" i="13"/>
  <c r="T255" i="13"/>
  <c r="S255" i="13"/>
  <c r="U255" i="13"/>
  <c r="T239" i="13"/>
  <c r="S239" i="13"/>
  <c r="U239" i="13"/>
  <c r="T223" i="13"/>
  <c r="S223" i="13"/>
  <c r="U223" i="13"/>
  <c r="T207" i="13"/>
  <c r="S207" i="13"/>
  <c r="U207" i="13"/>
  <c r="T191" i="13"/>
  <c r="S191" i="13"/>
  <c r="U191" i="13"/>
  <c r="T175" i="13"/>
  <c r="S175" i="13"/>
  <c r="U175" i="13"/>
  <c r="T159" i="13"/>
  <c r="S159" i="13"/>
  <c r="U159" i="13"/>
  <c r="T143" i="13"/>
  <c r="S143" i="13"/>
  <c r="U143" i="13"/>
  <c r="T127" i="13"/>
  <c r="S127" i="13"/>
  <c r="U127" i="13"/>
  <c r="T111" i="13"/>
  <c r="S111" i="13"/>
  <c r="U111" i="13"/>
  <c r="T95" i="13"/>
  <c r="S95" i="13"/>
  <c r="U95" i="13"/>
  <c r="T79" i="13"/>
  <c r="S79" i="13"/>
  <c r="U79" i="13"/>
  <c r="T63" i="13"/>
  <c r="S63" i="13"/>
  <c r="U63" i="13"/>
  <c r="S47" i="13"/>
  <c r="V47" i="13" s="1"/>
  <c r="U47" i="13"/>
  <c r="T47" i="13"/>
  <c r="T27" i="13"/>
  <c r="S27" i="13"/>
  <c r="V27" i="13" s="1"/>
  <c r="U27" i="13"/>
  <c r="S11" i="13"/>
  <c r="U11" i="13"/>
  <c r="T11" i="13"/>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582" i="13"/>
  <c r="U582" i="13"/>
  <c r="T582" i="13"/>
  <c r="S538" i="13"/>
  <c r="U538" i="13"/>
  <c r="T538" i="13"/>
  <c r="S522" i="13"/>
  <c r="U522" i="13"/>
  <c r="T522" i="13"/>
  <c r="S506" i="13"/>
  <c r="U506" i="13"/>
  <c r="T506" i="13"/>
  <c r="S490" i="13"/>
  <c r="U490" i="13"/>
  <c r="T490" i="13"/>
  <c r="S474" i="13"/>
  <c r="U474" i="13"/>
  <c r="T474" i="13"/>
  <c r="S458" i="13"/>
  <c r="U458" i="13"/>
  <c r="T458" i="13"/>
  <c r="S442" i="13"/>
  <c r="U442" i="13"/>
  <c r="T442" i="13"/>
  <c r="S426" i="13"/>
  <c r="U426" i="13"/>
  <c r="T426" i="13"/>
  <c r="S410" i="13"/>
  <c r="U410" i="13"/>
  <c r="T410" i="13"/>
  <c r="S394" i="13"/>
  <c r="U394" i="13"/>
  <c r="T394" i="13"/>
  <c r="S378" i="13"/>
  <c r="U378" i="13"/>
  <c r="T378" i="13"/>
  <c r="S362" i="13"/>
  <c r="U362" i="13"/>
  <c r="T362" i="13"/>
  <c r="S346" i="13"/>
  <c r="U346" i="13"/>
  <c r="T346" i="13"/>
  <c r="S330" i="13"/>
  <c r="U330" i="13"/>
  <c r="T330" i="13"/>
  <c r="S314" i="13"/>
  <c r="U314" i="13"/>
  <c r="T314" i="13"/>
  <c r="S298" i="13"/>
  <c r="U298" i="13"/>
  <c r="T298" i="13"/>
  <c r="S282" i="13"/>
  <c r="U282" i="13"/>
  <c r="T282" i="13"/>
  <c r="S266" i="13"/>
  <c r="U266" i="13"/>
  <c r="T266" i="13"/>
  <c r="S250" i="13"/>
  <c r="U250" i="13"/>
  <c r="T250" i="13"/>
  <c r="S234" i="13"/>
  <c r="U234" i="13"/>
  <c r="T234" i="13"/>
  <c r="S218" i="13"/>
  <c r="U218" i="13"/>
  <c r="T218" i="13"/>
  <c r="S202" i="13"/>
  <c r="U202" i="13"/>
  <c r="T202" i="13"/>
  <c r="S186" i="13"/>
  <c r="U186" i="13"/>
  <c r="T186" i="13"/>
  <c r="S170" i="13"/>
  <c r="U170" i="13"/>
  <c r="T170" i="13"/>
  <c r="S154" i="13"/>
  <c r="U154" i="13"/>
  <c r="T154" i="13"/>
  <c r="S138" i="13"/>
  <c r="U138" i="13"/>
  <c r="T138" i="13"/>
  <c r="S122" i="13"/>
  <c r="U122" i="13"/>
  <c r="T122" i="13"/>
  <c r="S106" i="13"/>
  <c r="U106" i="13"/>
  <c r="T106" i="13"/>
  <c r="S90" i="13"/>
  <c r="U90" i="13"/>
  <c r="T90" i="13"/>
  <c r="S74" i="13"/>
  <c r="U74" i="13"/>
  <c r="T74" i="13"/>
  <c r="S58" i="13"/>
  <c r="U58" i="13"/>
  <c r="T58" i="13"/>
  <c r="T42" i="13"/>
  <c r="S42" i="13"/>
  <c r="V42" i="13" s="1"/>
  <c r="U42" i="13"/>
  <c r="S22" i="13"/>
  <c r="V22" i="13" s="1"/>
  <c r="U22" i="13"/>
  <c r="T22" i="13"/>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V44" i="24" s="1"/>
  <c r="U44" i="24"/>
  <c r="T28" i="24"/>
  <c r="S28" i="24"/>
  <c r="V28" i="24" s="1"/>
  <c r="U28" i="24"/>
  <c r="T12" i="24"/>
  <c r="S12" i="24"/>
  <c r="V12" i="24" s="1"/>
  <c r="U12" i="24"/>
  <c r="S581" i="13"/>
  <c r="U581" i="13"/>
  <c r="T581" i="13"/>
  <c r="S525" i="13"/>
  <c r="U525" i="13"/>
  <c r="T525" i="13"/>
  <c r="S501" i="13"/>
  <c r="U501" i="13"/>
  <c r="T501" i="13"/>
  <c r="S485" i="13"/>
  <c r="U485" i="13"/>
  <c r="T485" i="13"/>
  <c r="S469" i="13"/>
  <c r="U469" i="13"/>
  <c r="T469" i="13"/>
  <c r="S453" i="13"/>
  <c r="U453" i="13"/>
  <c r="T453" i="13"/>
  <c r="S437" i="13"/>
  <c r="U437" i="13"/>
  <c r="T437" i="13"/>
  <c r="S421" i="13"/>
  <c r="U421" i="13"/>
  <c r="T421" i="13"/>
  <c r="S405" i="13"/>
  <c r="U405" i="13"/>
  <c r="T405" i="13"/>
  <c r="S389" i="13"/>
  <c r="U389" i="13"/>
  <c r="T389" i="13"/>
  <c r="S373" i="13"/>
  <c r="U373" i="13"/>
  <c r="T373" i="13"/>
  <c r="S357" i="13"/>
  <c r="U357" i="13"/>
  <c r="T357" i="13"/>
  <c r="S341" i="13"/>
  <c r="U341" i="13"/>
  <c r="T341" i="13"/>
  <c r="S325" i="13"/>
  <c r="U325" i="13"/>
  <c r="T325" i="13"/>
  <c r="S309" i="13"/>
  <c r="U309" i="13"/>
  <c r="T309" i="13"/>
  <c r="S293" i="13"/>
  <c r="U293" i="13"/>
  <c r="T293" i="13"/>
  <c r="S277" i="13"/>
  <c r="U277" i="13"/>
  <c r="T277" i="13"/>
  <c r="S261" i="13"/>
  <c r="U261" i="13"/>
  <c r="T261" i="13"/>
  <c r="S245" i="13"/>
  <c r="U245" i="13"/>
  <c r="T245" i="13"/>
  <c r="S229" i="13"/>
  <c r="U229" i="13"/>
  <c r="T229" i="13"/>
  <c r="S213" i="13"/>
  <c r="U213" i="13"/>
  <c r="T213" i="13"/>
  <c r="S197" i="13"/>
  <c r="U197" i="13"/>
  <c r="T197" i="13"/>
  <c r="S181" i="13"/>
  <c r="U181" i="13"/>
  <c r="T181" i="13"/>
  <c r="S165" i="13"/>
  <c r="U165" i="13"/>
  <c r="T165" i="13"/>
  <c r="S149" i="13"/>
  <c r="U149" i="13"/>
  <c r="T149" i="13"/>
  <c r="S133" i="13"/>
  <c r="U133" i="13"/>
  <c r="T133" i="13"/>
  <c r="S117" i="13"/>
  <c r="U117" i="13"/>
  <c r="T117" i="13"/>
  <c r="S101" i="13"/>
  <c r="U101" i="13"/>
  <c r="T101" i="13"/>
  <c r="S85" i="13"/>
  <c r="U85" i="13"/>
  <c r="T85" i="13"/>
  <c r="U69" i="13"/>
  <c r="T69" i="13"/>
  <c r="S69" i="13"/>
  <c r="S53" i="13"/>
  <c r="U53" i="13"/>
  <c r="T53" i="13"/>
  <c r="S37" i="13"/>
  <c r="U37" i="13"/>
  <c r="T37" i="13"/>
  <c r="T13" i="13"/>
  <c r="S13" i="13"/>
  <c r="U13" i="13"/>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AI18" i="12"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S577" i="13"/>
  <c r="U577" i="13"/>
  <c r="T577" i="13"/>
  <c r="S529" i="13"/>
  <c r="U529" i="13"/>
  <c r="T529" i="13"/>
  <c r="T576" i="13"/>
  <c r="S576" i="13"/>
  <c r="U576" i="13"/>
  <c r="T560" i="13"/>
  <c r="S560" i="13"/>
  <c r="U560" i="13"/>
  <c r="T544" i="13"/>
  <c r="S544" i="13"/>
  <c r="U544" i="13"/>
  <c r="T528" i="13"/>
  <c r="S528" i="13"/>
  <c r="U528" i="13"/>
  <c r="T512" i="13"/>
  <c r="S512" i="13"/>
  <c r="U512" i="13"/>
  <c r="T496" i="13"/>
  <c r="S496" i="13"/>
  <c r="U496" i="13"/>
  <c r="T480" i="13"/>
  <c r="S480" i="13"/>
  <c r="U480" i="13"/>
  <c r="T464" i="13"/>
  <c r="S464" i="13"/>
  <c r="U464" i="13"/>
  <c r="T448" i="13"/>
  <c r="S448" i="13"/>
  <c r="U448" i="13"/>
  <c r="T432" i="13"/>
  <c r="S432" i="13"/>
  <c r="U432" i="13"/>
  <c r="T416" i="13"/>
  <c r="S416" i="13"/>
  <c r="U416" i="13"/>
  <c r="T400" i="13"/>
  <c r="S400" i="13"/>
  <c r="U400" i="13"/>
  <c r="T384" i="13"/>
  <c r="S384" i="13"/>
  <c r="U384" i="13"/>
  <c r="T368" i="13"/>
  <c r="S368" i="13"/>
  <c r="U368" i="13"/>
  <c r="T352" i="13"/>
  <c r="S352" i="13"/>
  <c r="U352" i="13"/>
  <c r="T336" i="13"/>
  <c r="S336" i="13"/>
  <c r="U336" i="13"/>
  <c r="T320" i="13"/>
  <c r="S320" i="13"/>
  <c r="U320" i="13"/>
  <c r="T304" i="13"/>
  <c r="S304" i="13"/>
  <c r="U304" i="13"/>
  <c r="T288" i="13"/>
  <c r="S288" i="13"/>
  <c r="U288" i="13"/>
  <c r="T272" i="13"/>
  <c r="S272" i="13"/>
  <c r="U272" i="13"/>
  <c r="T256" i="13"/>
  <c r="S256" i="13"/>
  <c r="U256" i="13"/>
  <c r="T240" i="13"/>
  <c r="S240" i="13"/>
  <c r="U240" i="13"/>
  <c r="T224" i="13"/>
  <c r="S224" i="13"/>
  <c r="U224" i="13"/>
  <c r="T208" i="13"/>
  <c r="S208" i="13"/>
  <c r="U208" i="13"/>
  <c r="T192" i="13"/>
  <c r="S192" i="13"/>
  <c r="U192" i="13"/>
  <c r="T176" i="13"/>
  <c r="S176" i="13"/>
  <c r="U176" i="13"/>
  <c r="T160" i="13"/>
  <c r="S160" i="13"/>
  <c r="U160" i="13"/>
  <c r="T144" i="13"/>
  <c r="S144" i="13"/>
  <c r="U144" i="13"/>
  <c r="T128" i="13"/>
  <c r="S128" i="13"/>
  <c r="U128" i="13"/>
  <c r="T112" i="13"/>
  <c r="S112" i="13"/>
  <c r="U112" i="13"/>
  <c r="T96" i="13"/>
  <c r="S96" i="13"/>
  <c r="U96" i="13"/>
  <c r="T80" i="13"/>
  <c r="S80" i="13"/>
  <c r="U80" i="13"/>
  <c r="S64" i="13"/>
  <c r="U64" i="13"/>
  <c r="T64" i="13"/>
  <c r="S48" i="13"/>
  <c r="U48" i="13"/>
  <c r="T48" i="13"/>
  <c r="S28" i="13"/>
  <c r="V28" i="13" s="1"/>
  <c r="U28" i="13"/>
  <c r="T28" i="13"/>
  <c r="S12" i="13"/>
  <c r="T12" i="13"/>
  <c r="U12" i="13"/>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S574" i="13"/>
  <c r="U574" i="13"/>
  <c r="T574" i="13"/>
  <c r="S565" i="13"/>
  <c r="U565" i="13"/>
  <c r="T565" i="13"/>
  <c r="S517" i="13"/>
  <c r="U517" i="13"/>
  <c r="T517" i="13"/>
  <c r="T571" i="13"/>
  <c r="S571" i="13"/>
  <c r="U571" i="13"/>
  <c r="T555" i="13"/>
  <c r="S555" i="13"/>
  <c r="U555" i="13"/>
  <c r="T539" i="13"/>
  <c r="S539" i="13"/>
  <c r="U539" i="13"/>
  <c r="T523" i="13"/>
  <c r="S523" i="13"/>
  <c r="U523" i="13"/>
  <c r="T507" i="13"/>
  <c r="S507" i="13"/>
  <c r="U507" i="13"/>
  <c r="T491" i="13"/>
  <c r="S491" i="13"/>
  <c r="U491" i="13"/>
  <c r="T475" i="13"/>
  <c r="S475" i="13"/>
  <c r="U475" i="13"/>
  <c r="T459" i="13"/>
  <c r="S459" i="13"/>
  <c r="U459" i="13"/>
  <c r="T443" i="13"/>
  <c r="S443" i="13"/>
  <c r="U443" i="13"/>
  <c r="T427" i="13"/>
  <c r="S427" i="13"/>
  <c r="U427" i="13"/>
  <c r="T411" i="13"/>
  <c r="S411" i="13"/>
  <c r="U411" i="13"/>
  <c r="T395" i="13"/>
  <c r="S395" i="13"/>
  <c r="U395" i="13"/>
  <c r="T379" i="13"/>
  <c r="S379" i="13"/>
  <c r="U379" i="13"/>
  <c r="T363" i="13"/>
  <c r="S363" i="13"/>
  <c r="U363" i="13"/>
  <c r="T347" i="13"/>
  <c r="S347" i="13"/>
  <c r="U347" i="13"/>
  <c r="T331" i="13"/>
  <c r="S331" i="13"/>
  <c r="U331" i="13"/>
  <c r="T315" i="13"/>
  <c r="S315" i="13"/>
  <c r="U315" i="13"/>
  <c r="T299" i="13"/>
  <c r="S299" i="13"/>
  <c r="U299" i="13"/>
  <c r="T283" i="13"/>
  <c r="S283" i="13"/>
  <c r="U283" i="13"/>
  <c r="T267" i="13"/>
  <c r="S267" i="13"/>
  <c r="U267" i="13"/>
  <c r="T251" i="13"/>
  <c r="S251" i="13"/>
  <c r="U251" i="13"/>
  <c r="T235" i="13"/>
  <c r="S235" i="13"/>
  <c r="U235" i="13"/>
  <c r="T219" i="13"/>
  <c r="S219" i="13"/>
  <c r="U219" i="13"/>
  <c r="T203" i="13"/>
  <c r="S203" i="13"/>
  <c r="U203" i="13"/>
  <c r="T187" i="13"/>
  <c r="S187" i="13"/>
  <c r="U187" i="13"/>
  <c r="T171" i="13"/>
  <c r="S171" i="13"/>
  <c r="U171" i="13"/>
  <c r="T155" i="13"/>
  <c r="S155" i="13"/>
  <c r="U155" i="13"/>
  <c r="T139" i="13"/>
  <c r="S139" i="13"/>
  <c r="U139" i="13"/>
  <c r="T123" i="13"/>
  <c r="S123" i="13"/>
  <c r="U123" i="13"/>
  <c r="T107" i="13"/>
  <c r="S107" i="13"/>
  <c r="U107" i="13"/>
  <c r="T91" i="13"/>
  <c r="S91" i="13"/>
  <c r="U91" i="13"/>
  <c r="T75" i="13"/>
  <c r="S75" i="13"/>
  <c r="U75" i="13"/>
  <c r="T59" i="13"/>
  <c r="S59" i="13"/>
  <c r="U59" i="13"/>
  <c r="S43" i="13"/>
  <c r="V43" i="13" s="1"/>
  <c r="U43" i="13"/>
  <c r="T43" i="13"/>
  <c r="T23" i="13"/>
  <c r="S23" i="13"/>
  <c r="V23" i="13" s="1"/>
  <c r="U23" i="13"/>
  <c r="U5" i="24"/>
  <c r="T5" i="24"/>
  <c r="S5" i="24"/>
  <c r="V5" i="24" s="1"/>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V17" i="24" s="1"/>
  <c r="U17" i="24"/>
  <c r="T17" i="24"/>
  <c r="S566" i="13"/>
  <c r="U566" i="13"/>
  <c r="T566" i="13"/>
  <c r="S534" i="13"/>
  <c r="U534" i="13"/>
  <c r="T534" i="13"/>
  <c r="S518" i="13"/>
  <c r="U518" i="13"/>
  <c r="T518" i="13"/>
  <c r="S502" i="13"/>
  <c r="U502" i="13"/>
  <c r="T502" i="13"/>
  <c r="S486" i="13"/>
  <c r="U486" i="13"/>
  <c r="T486" i="13"/>
  <c r="S470" i="13"/>
  <c r="U470" i="13"/>
  <c r="T470" i="13"/>
  <c r="S454" i="13"/>
  <c r="U454" i="13"/>
  <c r="T454" i="13"/>
  <c r="S438" i="13"/>
  <c r="U438" i="13"/>
  <c r="T438" i="13"/>
  <c r="S422" i="13"/>
  <c r="U422" i="13"/>
  <c r="T422" i="13"/>
  <c r="S406" i="13"/>
  <c r="U406" i="13"/>
  <c r="T406" i="13"/>
  <c r="S390" i="13"/>
  <c r="U390" i="13"/>
  <c r="T390" i="13"/>
  <c r="S374" i="13"/>
  <c r="U374" i="13"/>
  <c r="T374" i="13"/>
  <c r="S358" i="13"/>
  <c r="U358" i="13"/>
  <c r="T358" i="13"/>
  <c r="S342" i="13"/>
  <c r="U342" i="13"/>
  <c r="T342" i="13"/>
  <c r="S326" i="13"/>
  <c r="U326" i="13"/>
  <c r="T326" i="13"/>
  <c r="S310" i="13"/>
  <c r="U310" i="13"/>
  <c r="T310" i="13"/>
  <c r="S294" i="13"/>
  <c r="U294" i="13"/>
  <c r="T294" i="13"/>
  <c r="S278" i="13"/>
  <c r="U278" i="13"/>
  <c r="T278" i="13"/>
  <c r="S262" i="13"/>
  <c r="U262" i="13"/>
  <c r="T262" i="13"/>
  <c r="S246" i="13"/>
  <c r="U246" i="13"/>
  <c r="T246" i="13"/>
  <c r="S230" i="13"/>
  <c r="U230" i="13"/>
  <c r="T230" i="13"/>
  <c r="S214" i="13"/>
  <c r="U214" i="13"/>
  <c r="T214" i="13"/>
  <c r="S198" i="13"/>
  <c r="U198" i="13"/>
  <c r="T198" i="13"/>
  <c r="S182" i="13"/>
  <c r="U182" i="13"/>
  <c r="T182" i="13"/>
  <c r="S166" i="13"/>
  <c r="U166" i="13"/>
  <c r="T166" i="13"/>
  <c r="S150" i="13"/>
  <c r="U150" i="13"/>
  <c r="T150" i="13"/>
  <c r="S134" i="13"/>
  <c r="U134" i="13"/>
  <c r="T134" i="13"/>
  <c r="S118" i="13"/>
  <c r="U118" i="13"/>
  <c r="T118" i="13"/>
  <c r="S102" i="13"/>
  <c r="U102" i="13"/>
  <c r="T102" i="13"/>
  <c r="S86" i="13"/>
  <c r="U86" i="13"/>
  <c r="T86" i="13"/>
  <c r="S70" i="13"/>
  <c r="U70" i="13"/>
  <c r="T70" i="13"/>
  <c r="T54" i="13"/>
  <c r="S54" i="13"/>
  <c r="U54" i="13"/>
  <c r="T38" i="13"/>
  <c r="S38" i="13"/>
  <c r="V38" i="13" s="1"/>
  <c r="U38" i="13"/>
  <c r="S18" i="13"/>
  <c r="T18" i="13"/>
  <c r="U18" i="13"/>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V40" i="24" s="1"/>
  <c r="T40" i="24"/>
  <c r="U40" i="24"/>
  <c r="S24" i="24"/>
  <c r="V24" i="24" s="1"/>
  <c r="T24" i="24"/>
  <c r="U24" i="24"/>
  <c r="S586" i="13"/>
  <c r="U586" i="13"/>
  <c r="T586" i="13"/>
  <c r="S561" i="13"/>
  <c r="U561" i="13"/>
  <c r="T561" i="13"/>
  <c r="S513" i="13"/>
  <c r="U513" i="13"/>
  <c r="T513" i="13"/>
  <c r="S497" i="13"/>
  <c r="U497" i="13"/>
  <c r="T497" i="13"/>
  <c r="S481" i="13"/>
  <c r="U481" i="13"/>
  <c r="T481" i="13"/>
  <c r="S465" i="13"/>
  <c r="U465" i="13"/>
  <c r="T465" i="13"/>
  <c r="S449" i="13"/>
  <c r="U449" i="13"/>
  <c r="T449" i="13"/>
  <c r="S433" i="13"/>
  <c r="U433" i="13"/>
  <c r="T433" i="13"/>
  <c r="S417" i="13"/>
  <c r="U417" i="13"/>
  <c r="T417" i="13"/>
  <c r="S401" i="13"/>
  <c r="U401" i="13"/>
  <c r="T401" i="13"/>
  <c r="S385" i="13"/>
  <c r="U385" i="13"/>
  <c r="T385" i="13"/>
  <c r="S369" i="13"/>
  <c r="U369" i="13"/>
  <c r="T369" i="13"/>
  <c r="S353" i="13"/>
  <c r="U353" i="13"/>
  <c r="T353" i="13"/>
  <c r="S337" i="13"/>
  <c r="U337" i="13"/>
  <c r="T337" i="13"/>
  <c r="S321" i="13"/>
  <c r="U321" i="13"/>
  <c r="T321" i="13"/>
  <c r="S305" i="13"/>
  <c r="U305" i="13"/>
  <c r="T305" i="13"/>
  <c r="S289" i="13"/>
  <c r="U289" i="13"/>
  <c r="T289" i="13"/>
  <c r="S273" i="13"/>
  <c r="U273" i="13"/>
  <c r="T273" i="13"/>
  <c r="S257" i="13"/>
  <c r="U257" i="13"/>
  <c r="T257" i="13"/>
  <c r="S241" i="13"/>
  <c r="U241" i="13"/>
  <c r="T241" i="13"/>
  <c r="S225" i="13"/>
  <c r="U225" i="13"/>
  <c r="T225" i="13"/>
  <c r="S209" i="13"/>
  <c r="U209" i="13"/>
  <c r="T209" i="13"/>
  <c r="S193" i="13"/>
  <c r="U193" i="13"/>
  <c r="T193" i="13"/>
  <c r="S177" i="13"/>
  <c r="U177" i="13"/>
  <c r="T177" i="13"/>
  <c r="S161" i="13"/>
  <c r="U161" i="13"/>
  <c r="T161" i="13"/>
  <c r="S145" i="13"/>
  <c r="U145" i="13"/>
  <c r="T145" i="13"/>
  <c r="S129" i="13"/>
  <c r="U129" i="13"/>
  <c r="T129" i="13"/>
  <c r="S113" i="13"/>
  <c r="U113" i="13"/>
  <c r="T113" i="13"/>
  <c r="S97" i="13"/>
  <c r="U97" i="13"/>
  <c r="T97" i="13"/>
  <c r="S81" i="13"/>
  <c r="U81" i="13"/>
  <c r="T81" i="13"/>
  <c r="S65" i="13"/>
  <c r="U65" i="13"/>
  <c r="T65" i="13"/>
  <c r="S49" i="13"/>
  <c r="U49" i="13"/>
  <c r="T49" i="13"/>
  <c r="S25" i="13"/>
  <c r="V25" i="13" s="1"/>
  <c r="U25" i="13"/>
  <c r="T25" i="13"/>
  <c r="S9" i="13"/>
  <c r="T9" i="13"/>
  <c r="U9" i="13"/>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V47" i="24" s="1"/>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V10" i="54" s="1"/>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V5" i="27" s="1"/>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S578" i="13"/>
  <c r="U578" i="13"/>
  <c r="T578" i="13"/>
  <c r="S569" i="13"/>
  <c r="U569" i="13"/>
  <c r="T569" i="13"/>
  <c r="S521" i="13"/>
  <c r="U521" i="13"/>
  <c r="T521" i="13"/>
  <c r="T572" i="13"/>
  <c r="S572" i="13"/>
  <c r="U572" i="13"/>
  <c r="T556" i="13"/>
  <c r="S556" i="13"/>
  <c r="U556" i="13"/>
  <c r="T540" i="13"/>
  <c r="S540" i="13"/>
  <c r="U540" i="13"/>
  <c r="T524" i="13"/>
  <c r="S524" i="13"/>
  <c r="U524" i="13"/>
  <c r="T508" i="13"/>
  <c r="S508" i="13"/>
  <c r="U508" i="13"/>
  <c r="T492" i="13"/>
  <c r="S492" i="13"/>
  <c r="U492" i="13"/>
  <c r="T476" i="13"/>
  <c r="S476" i="13"/>
  <c r="U476" i="13"/>
  <c r="T460" i="13"/>
  <c r="S460" i="13"/>
  <c r="U460" i="13"/>
  <c r="T444" i="13"/>
  <c r="S444" i="13"/>
  <c r="U444" i="13"/>
  <c r="T428" i="13"/>
  <c r="S428" i="13"/>
  <c r="U428" i="13"/>
  <c r="T412" i="13"/>
  <c r="S412" i="13"/>
  <c r="U412" i="13"/>
  <c r="T396" i="13"/>
  <c r="S396" i="13"/>
  <c r="U396" i="13"/>
  <c r="T380" i="13"/>
  <c r="S380" i="13"/>
  <c r="U380" i="13"/>
  <c r="T364" i="13"/>
  <c r="S364" i="13"/>
  <c r="U364" i="13"/>
  <c r="T348" i="13"/>
  <c r="S348" i="13"/>
  <c r="U348" i="13"/>
  <c r="T332" i="13"/>
  <c r="S332" i="13"/>
  <c r="U332" i="13"/>
  <c r="T316" i="13"/>
  <c r="S316" i="13"/>
  <c r="U316" i="13"/>
  <c r="T300" i="13"/>
  <c r="S300" i="13"/>
  <c r="U300" i="13"/>
  <c r="T284" i="13"/>
  <c r="S284" i="13"/>
  <c r="U284" i="13"/>
  <c r="T268" i="13"/>
  <c r="S268" i="13"/>
  <c r="U268" i="13"/>
  <c r="T252" i="13"/>
  <c r="S252" i="13"/>
  <c r="U252" i="13"/>
  <c r="T236" i="13"/>
  <c r="S236" i="13"/>
  <c r="U236" i="13"/>
  <c r="T220" i="13"/>
  <c r="S220" i="13"/>
  <c r="U220" i="13"/>
  <c r="T204" i="13"/>
  <c r="S204" i="13"/>
  <c r="U204" i="13"/>
  <c r="T188" i="13"/>
  <c r="S188" i="13"/>
  <c r="U188" i="13"/>
  <c r="T172" i="13"/>
  <c r="S172" i="13"/>
  <c r="U172" i="13"/>
  <c r="T156" i="13"/>
  <c r="S156" i="13"/>
  <c r="U156" i="13"/>
  <c r="T140" i="13"/>
  <c r="S140" i="13"/>
  <c r="U140" i="13"/>
  <c r="T124" i="13"/>
  <c r="S124" i="13"/>
  <c r="U124" i="13"/>
  <c r="T108" i="13"/>
  <c r="S108" i="13"/>
  <c r="U108" i="13"/>
  <c r="T92" i="13"/>
  <c r="S92" i="13"/>
  <c r="U92" i="13"/>
  <c r="T76" i="13"/>
  <c r="S76" i="13"/>
  <c r="U76" i="13"/>
  <c r="S60" i="13"/>
  <c r="U60" i="13"/>
  <c r="T60" i="13"/>
  <c r="S44" i="13"/>
  <c r="V44" i="13" s="1"/>
  <c r="U44" i="13"/>
  <c r="T44" i="13"/>
  <c r="S24" i="13"/>
  <c r="V24" i="13" s="1"/>
  <c r="U24" i="13"/>
  <c r="T24" i="13"/>
  <c r="T8" i="13"/>
  <c r="S8" i="13"/>
  <c r="U8" i="13"/>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V46" i="24" s="1"/>
  <c r="U46" i="24"/>
  <c r="T30" i="24"/>
  <c r="S30" i="24"/>
  <c r="V30" i="24" s="1"/>
  <c r="U30" i="24"/>
  <c r="T14" i="24"/>
  <c r="U14" i="24"/>
  <c r="S14" i="24"/>
  <c r="V14" i="24" s="1"/>
  <c r="S558" i="13"/>
  <c r="U558" i="13"/>
  <c r="T558" i="13"/>
  <c r="S553" i="13"/>
  <c r="U553" i="13"/>
  <c r="T553" i="13"/>
  <c r="T583" i="13"/>
  <c r="S583" i="13"/>
  <c r="U583" i="13"/>
  <c r="T567" i="13"/>
  <c r="S567" i="13"/>
  <c r="U567" i="13"/>
  <c r="T551" i="13"/>
  <c r="S551" i="13"/>
  <c r="U551" i="13"/>
  <c r="T535" i="13"/>
  <c r="S535" i="13"/>
  <c r="U535" i="13"/>
  <c r="T519" i="13"/>
  <c r="S519" i="13"/>
  <c r="U519" i="13"/>
  <c r="T503" i="13"/>
  <c r="S503" i="13"/>
  <c r="U503" i="13"/>
  <c r="T487" i="13"/>
  <c r="S487" i="13"/>
  <c r="U487" i="13"/>
  <c r="T471" i="13"/>
  <c r="S471" i="13"/>
  <c r="U471" i="13"/>
  <c r="T455" i="13"/>
  <c r="S455" i="13"/>
  <c r="U455" i="13"/>
  <c r="T439" i="13"/>
  <c r="S439" i="13"/>
  <c r="U439" i="13"/>
  <c r="T423" i="13"/>
  <c r="S423" i="13"/>
  <c r="U423" i="13"/>
  <c r="T407" i="13"/>
  <c r="S407" i="13"/>
  <c r="U407" i="13"/>
  <c r="T391" i="13"/>
  <c r="S391" i="13"/>
  <c r="U391" i="13"/>
  <c r="T375" i="13"/>
  <c r="S375" i="13"/>
  <c r="U375" i="13"/>
  <c r="T359" i="13"/>
  <c r="S359" i="13"/>
  <c r="U359" i="13"/>
  <c r="T343" i="13"/>
  <c r="S343" i="13"/>
  <c r="U343" i="13"/>
  <c r="T327" i="13"/>
  <c r="S327" i="13"/>
  <c r="U327" i="13"/>
  <c r="T311" i="13"/>
  <c r="S311" i="13"/>
  <c r="U311" i="13"/>
  <c r="T295" i="13"/>
  <c r="S295" i="13"/>
  <c r="U295" i="13"/>
  <c r="T279" i="13"/>
  <c r="S279" i="13"/>
  <c r="U279" i="13"/>
  <c r="T263" i="13"/>
  <c r="S263" i="13"/>
  <c r="U263" i="13"/>
  <c r="T247" i="13"/>
  <c r="S247" i="13"/>
  <c r="U247" i="13"/>
  <c r="T231" i="13"/>
  <c r="S231" i="13"/>
  <c r="U231" i="13"/>
  <c r="T215" i="13"/>
  <c r="S215" i="13"/>
  <c r="U215" i="13"/>
  <c r="T199" i="13"/>
  <c r="S199" i="13"/>
  <c r="U199" i="13"/>
  <c r="T183" i="13"/>
  <c r="S183" i="13"/>
  <c r="U183" i="13"/>
  <c r="T167" i="13"/>
  <c r="S167" i="13"/>
  <c r="U167" i="13"/>
  <c r="T151" i="13"/>
  <c r="S151" i="13"/>
  <c r="U151" i="13"/>
  <c r="T135" i="13"/>
  <c r="S135" i="13"/>
  <c r="U135" i="13"/>
  <c r="T119" i="13"/>
  <c r="S119" i="13"/>
  <c r="U119" i="13"/>
  <c r="T103" i="13"/>
  <c r="S103" i="13"/>
  <c r="U103" i="13"/>
  <c r="T87" i="13"/>
  <c r="S87" i="13"/>
  <c r="U87" i="13"/>
  <c r="T71" i="13"/>
  <c r="S71" i="13"/>
  <c r="U71" i="13"/>
  <c r="S55" i="13"/>
  <c r="U55" i="13"/>
  <c r="T55" i="13"/>
  <c r="S39" i="13"/>
  <c r="V39" i="13" s="1"/>
  <c r="U39" i="13"/>
  <c r="T39" i="13"/>
  <c r="T19" i="13"/>
  <c r="S19" i="13"/>
  <c r="U19" i="13"/>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V45" i="24" s="1"/>
  <c r="U45" i="24"/>
  <c r="T45" i="24"/>
  <c r="S29" i="24"/>
  <c r="V29" i="24" s="1"/>
  <c r="U29" i="24"/>
  <c r="T29" i="24"/>
  <c r="S13" i="24"/>
  <c r="V13" i="24" s="1"/>
  <c r="T13" i="24"/>
  <c r="U13" i="24"/>
  <c r="S550" i="13"/>
  <c r="U550" i="13"/>
  <c r="T550" i="13"/>
  <c r="S530" i="13"/>
  <c r="U530" i="13"/>
  <c r="T530" i="13"/>
  <c r="S514" i="13"/>
  <c r="U514" i="13"/>
  <c r="T514" i="13"/>
  <c r="S498" i="13"/>
  <c r="U498" i="13"/>
  <c r="T498" i="13"/>
  <c r="S482" i="13"/>
  <c r="U482" i="13"/>
  <c r="T482" i="13"/>
  <c r="S466" i="13"/>
  <c r="U466" i="13"/>
  <c r="T466" i="13"/>
  <c r="S450" i="13"/>
  <c r="U450" i="13"/>
  <c r="T450" i="13"/>
  <c r="S434" i="13"/>
  <c r="U434" i="13"/>
  <c r="T434" i="13"/>
  <c r="S418" i="13"/>
  <c r="U418" i="13"/>
  <c r="T418" i="13"/>
  <c r="S402" i="13"/>
  <c r="U402" i="13"/>
  <c r="T402" i="13"/>
  <c r="S386" i="13"/>
  <c r="U386" i="13"/>
  <c r="T386" i="13"/>
  <c r="S370" i="13"/>
  <c r="U370" i="13"/>
  <c r="T370" i="13"/>
  <c r="S354" i="13"/>
  <c r="U354" i="13"/>
  <c r="T354" i="13"/>
  <c r="S338" i="13"/>
  <c r="U338" i="13"/>
  <c r="T338" i="13"/>
  <c r="S322" i="13"/>
  <c r="U322" i="13"/>
  <c r="T322" i="13"/>
  <c r="S306" i="13"/>
  <c r="U306" i="13"/>
  <c r="T306" i="13"/>
  <c r="S290" i="13"/>
  <c r="U290" i="13"/>
  <c r="T290" i="13"/>
  <c r="S274" i="13"/>
  <c r="U274" i="13"/>
  <c r="T274" i="13"/>
  <c r="S258" i="13"/>
  <c r="U258" i="13"/>
  <c r="T258" i="13"/>
  <c r="S242" i="13"/>
  <c r="U242" i="13"/>
  <c r="T242" i="13"/>
  <c r="S226" i="13"/>
  <c r="U226" i="13"/>
  <c r="T226" i="13"/>
  <c r="S210" i="13"/>
  <c r="U210" i="13"/>
  <c r="T210" i="13"/>
  <c r="S194" i="13"/>
  <c r="U194" i="13"/>
  <c r="T194" i="13"/>
  <c r="S178" i="13"/>
  <c r="U178" i="13"/>
  <c r="T178" i="13"/>
  <c r="S162" i="13"/>
  <c r="U162" i="13"/>
  <c r="T162" i="13"/>
  <c r="S146" i="13"/>
  <c r="U146" i="13"/>
  <c r="T146" i="13"/>
  <c r="S130" i="13"/>
  <c r="U130" i="13"/>
  <c r="T130" i="13"/>
  <c r="S114" i="13"/>
  <c r="U114" i="13"/>
  <c r="T114" i="13"/>
  <c r="S98" i="13"/>
  <c r="U98" i="13"/>
  <c r="T98" i="13"/>
  <c r="S82" i="13"/>
  <c r="U82" i="13"/>
  <c r="T82" i="13"/>
  <c r="S66" i="13"/>
  <c r="U66" i="13"/>
  <c r="T66" i="13"/>
  <c r="T50" i="13"/>
  <c r="S50" i="13"/>
  <c r="U50" i="13"/>
  <c r="T34" i="13"/>
  <c r="S34" i="13"/>
  <c r="V34" i="13" s="1"/>
  <c r="U34" i="13"/>
  <c r="S14" i="13"/>
  <c r="V14" i="13" s="1"/>
  <c r="T14" i="13"/>
  <c r="U14" i="13"/>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V20" i="24" s="1"/>
  <c r="T20" i="24"/>
  <c r="S570" i="13"/>
  <c r="U570" i="13"/>
  <c r="T570" i="13"/>
  <c r="S549" i="13"/>
  <c r="U549" i="13"/>
  <c r="T549" i="13"/>
  <c r="S509" i="13"/>
  <c r="U509" i="13"/>
  <c r="T509" i="13"/>
  <c r="S493" i="13"/>
  <c r="U493" i="13"/>
  <c r="T493" i="13"/>
  <c r="S477" i="13"/>
  <c r="U477" i="13"/>
  <c r="T477" i="13"/>
  <c r="S461" i="13"/>
  <c r="U461" i="13"/>
  <c r="T461" i="13"/>
  <c r="S445" i="13"/>
  <c r="U445" i="13"/>
  <c r="T445" i="13"/>
  <c r="S429" i="13"/>
  <c r="U429" i="13"/>
  <c r="T429" i="13"/>
  <c r="S413" i="13"/>
  <c r="U413" i="13"/>
  <c r="T413" i="13"/>
  <c r="S397" i="13"/>
  <c r="U397" i="13"/>
  <c r="T397" i="13"/>
  <c r="S381" i="13"/>
  <c r="U381" i="13"/>
  <c r="T381" i="13"/>
  <c r="S365" i="13"/>
  <c r="U365" i="13"/>
  <c r="T365" i="13"/>
  <c r="S349" i="13"/>
  <c r="U349" i="13"/>
  <c r="T349" i="13"/>
  <c r="S333" i="13"/>
  <c r="U333" i="13"/>
  <c r="T333" i="13"/>
  <c r="S317" i="13"/>
  <c r="U317" i="13"/>
  <c r="T317" i="13"/>
  <c r="S301" i="13"/>
  <c r="U301" i="13"/>
  <c r="T301" i="13"/>
  <c r="S285" i="13"/>
  <c r="U285" i="13"/>
  <c r="T285" i="13"/>
  <c r="S269" i="13"/>
  <c r="U269" i="13"/>
  <c r="T269" i="13"/>
  <c r="S253" i="13"/>
  <c r="U253" i="13"/>
  <c r="T253" i="13"/>
  <c r="S237" i="13"/>
  <c r="U237" i="13"/>
  <c r="T237" i="13"/>
  <c r="S221" i="13"/>
  <c r="U221" i="13"/>
  <c r="T221" i="13"/>
  <c r="S205" i="13"/>
  <c r="U205" i="13"/>
  <c r="T205" i="13"/>
  <c r="S189" i="13"/>
  <c r="U189" i="13"/>
  <c r="T189" i="13"/>
  <c r="S173" i="13"/>
  <c r="U173" i="13"/>
  <c r="T173" i="13"/>
  <c r="S157" i="13"/>
  <c r="U157" i="13"/>
  <c r="T157" i="13"/>
  <c r="S141" i="13"/>
  <c r="U141" i="13"/>
  <c r="T141" i="13"/>
  <c r="S125" i="13"/>
  <c r="U125" i="13"/>
  <c r="T125" i="13"/>
  <c r="S109" i="13"/>
  <c r="U109" i="13"/>
  <c r="T109" i="13"/>
  <c r="S93" i="13"/>
  <c r="U93" i="13"/>
  <c r="T93" i="13"/>
  <c r="S77" i="13"/>
  <c r="U77" i="13"/>
  <c r="T77" i="13"/>
  <c r="S61" i="13"/>
  <c r="U61" i="13"/>
  <c r="T61" i="13"/>
  <c r="S45" i="13"/>
  <c r="V45" i="13" s="1"/>
  <c r="U45" i="13"/>
  <c r="T45" i="13"/>
  <c r="S21" i="13"/>
  <c r="T21" i="13"/>
  <c r="U21" i="13"/>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V43" i="24" s="1"/>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V13" i="54" s="1"/>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S562" i="13"/>
  <c r="U562" i="13"/>
  <c r="T562" i="13"/>
  <c r="S557" i="13"/>
  <c r="U557" i="13"/>
  <c r="T557" i="13"/>
  <c r="T584" i="13"/>
  <c r="S584" i="13"/>
  <c r="U584" i="13"/>
  <c r="T568" i="13"/>
  <c r="S568" i="13"/>
  <c r="U568" i="13"/>
  <c r="T552" i="13"/>
  <c r="S552" i="13"/>
  <c r="U552" i="13"/>
  <c r="T536" i="13"/>
  <c r="S536" i="13"/>
  <c r="U536" i="13"/>
  <c r="T520" i="13"/>
  <c r="S520" i="13"/>
  <c r="U520" i="13"/>
  <c r="T504" i="13"/>
  <c r="S504" i="13"/>
  <c r="U504" i="13"/>
  <c r="T488" i="13"/>
  <c r="S488" i="13"/>
  <c r="U488" i="13"/>
  <c r="T472" i="13"/>
  <c r="S472" i="13"/>
  <c r="U472" i="13"/>
  <c r="T456" i="13"/>
  <c r="S456" i="13"/>
  <c r="U456" i="13"/>
  <c r="T440" i="13"/>
  <c r="S440" i="13"/>
  <c r="U440" i="13"/>
  <c r="T424" i="13"/>
  <c r="S424" i="13"/>
  <c r="U424" i="13"/>
  <c r="T408" i="13"/>
  <c r="S408" i="13"/>
  <c r="U408" i="13"/>
  <c r="T392" i="13"/>
  <c r="S392" i="13"/>
  <c r="U392" i="13"/>
  <c r="T376" i="13"/>
  <c r="S376" i="13"/>
  <c r="U376" i="13"/>
  <c r="T360" i="13"/>
  <c r="S360" i="13"/>
  <c r="U360" i="13"/>
  <c r="T344" i="13"/>
  <c r="S344" i="13"/>
  <c r="U344" i="13"/>
  <c r="T328" i="13"/>
  <c r="S328" i="13"/>
  <c r="U328" i="13"/>
  <c r="T312" i="13"/>
  <c r="S312" i="13"/>
  <c r="U312" i="13"/>
  <c r="T296" i="13"/>
  <c r="S296" i="13"/>
  <c r="U296" i="13"/>
  <c r="T280" i="13"/>
  <c r="S280" i="13"/>
  <c r="U280" i="13"/>
  <c r="T264" i="13"/>
  <c r="S264" i="13"/>
  <c r="U264" i="13"/>
  <c r="T248" i="13"/>
  <c r="S248" i="13"/>
  <c r="U248" i="13"/>
  <c r="T232" i="13"/>
  <c r="S232" i="13"/>
  <c r="U232" i="13"/>
  <c r="T216" i="13"/>
  <c r="S216" i="13"/>
  <c r="U216" i="13"/>
  <c r="T200" i="13"/>
  <c r="S200" i="13"/>
  <c r="U200" i="13"/>
  <c r="T184" i="13"/>
  <c r="S184" i="13"/>
  <c r="U184" i="13"/>
  <c r="T168" i="13"/>
  <c r="S168" i="13"/>
  <c r="U168" i="13"/>
  <c r="T152" i="13"/>
  <c r="S152" i="13"/>
  <c r="U152" i="13"/>
  <c r="T136" i="13"/>
  <c r="S136" i="13"/>
  <c r="U136" i="13"/>
  <c r="T120" i="13"/>
  <c r="S120" i="13"/>
  <c r="U120" i="13"/>
  <c r="T104" i="13"/>
  <c r="S104" i="13"/>
  <c r="U104" i="13"/>
  <c r="T88" i="13"/>
  <c r="S88" i="13"/>
  <c r="U88" i="13"/>
  <c r="T72" i="13"/>
  <c r="S72" i="13"/>
  <c r="U72" i="13"/>
  <c r="S56" i="13"/>
  <c r="U56" i="13"/>
  <c r="T56" i="13"/>
  <c r="S40" i="13"/>
  <c r="V40" i="13" s="1"/>
  <c r="U40" i="13"/>
  <c r="T40" i="13"/>
  <c r="T20" i="13"/>
  <c r="U20" i="13"/>
  <c r="S20" i="13"/>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V42" i="24" s="1"/>
  <c r="U26" i="24"/>
  <c r="T26" i="24"/>
  <c r="S26" i="24"/>
  <c r="V26" i="24" s="1"/>
  <c r="U10" i="24"/>
  <c r="T10" i="24"/>
  <c r="S10" i="24"/>
  <c r="V10" i="24" s="1"/>
  <c r="S585" i="13"/>
  <c r="U585" i="13"/>
  <c r="T585" i="13"/>
  <c r="S545" i="13"/>
  <c r="U545" i="13"/>
  <c r="T545" i="13"/>
  <c r="T579" i="13"/>
  <c r="S579" i="13"/>
  <c r="U579" i="13"/>
  <c r="T563" i="13"/>
  <c r="S563" i="13"/>
  <c r="U563" i="13"/>
  <c r="T547" i="13"/>
  <c r="S547" i="13"/>
  <c r="U547" i="13"/>
  <c r="T531" i="13"/>
  <c r="S531" i="13"/>
  <c r="U531" i="13"/>
  <c r="T515" i="13"/>
  <c r="S515" i="13"/>
  <c r="U515" i="13"/>
  <c r="T499" i="13"/>
  <c r="S499" i="13"/>
  <c r="U499" i="13"/>
  <c r="T483" i="13"/>
  <c r="S483" i="13"/>
  <c r="U483" i="13"/>
  <c r="T467" i="13"/>
  <c r="S467" i="13"/>
  <c r="U467" i="13"/>
  <c r="T451" i="13"/>
  <c r="S451" i="13"/>
  <c r="U451" i="13"/>
  <c r="T435" i="13"/>
  <c r="S435" i="13"/>
  <c r="U435" i="13"/>
  <c r="T419" i="13"/>
  <c r="S419" i="13"/>
  <c r="U419" i="13"/>
  <c r="T403" i="13"/>
  <c r="S403" i="13"/>
  <c r="U403" i="13"/>
  <c r="T387" i="13"/>
  <c r="S387" i="13"/>
  <c r="U387" i="13"/>
  <c r="T371" i="13"/>
  <c r="S371" i="13"/>
  <c r="U371" i="13"/>
  <c r="T355" i="13"/>
  <c r="S355" i="13"/>
  <c r="U355" i="13"/>
  <c r="T339" i="13"/>
  <c r="S339" i="13"/>
  <c r="U339" i="13"/>
  <c r="T323" i="13"/>
  <c r="S323" i="13"/>
  <c r="U323" i="13"/>
  <c r="T307" i="13"/>
  <c r="S307" i="13"/>
  <c r="U307" i="13"/>
  <c r="T291" i="13"/>
  <c r="S291" i="13"/>
  <c r="U291" i="13"/>
  <c r="T275" i="13"/>
  <c r="S275" i="13"/>
  <c r="U275" i="13"/>
  <c r="T259" i="13"/>
  <c r="S259" i="13"/>
  <c r="U259" i="13"/>
  <c r="T243" i="13"/>
  <c r="S243" i="13"/>
  <c r="U243" i="13"/>
  <c r="T227" i="13"/>
  <c r="S227" i="13"/>
  <c r="U227" i="13"/>
  <c r="T211" i="13"/>
  <c r="S211" i="13"/>
  <c r="U211" i="13"/>
  <c r="T195" i="13"/>
  <c r="S195" i="13"/>
  <c r="U195" i="13"/>
  <c r="T179" i="13"/>
  <c r="S179" i="13"/>
  <c r="U179" i="13"/>
  <c r="T163" i="13"/>
  <c r="S163" i="13"/>
  <c r="U163" i="13"/>
  <c r="T147" i="13"/>
  <c r="S147" i="13"/>
  <c r="U147" i="13"/>
  <c r="T131" i="13"/>
  <c r="S131" i="13"/>
  <c r="U131" i="13"/>
  <c r="T115" i="13"/>
  <c r="S115" i="13"/>
  <c r="U115" i="13"/>
  <c r="T99" i="13"/>
  <c r="S99" i="13"/>
  <c r="U99" i="13"/>
  <c r="T83" i="13"/>
  <c r="S83" i="13"/>
  <c r="U83" i="13"/>
  <c r="T67" i="13"/>
  <c r="S67" i="13"/>
  <c r="U67" i="13"/>
  <c r="S51" i="13"/>
  <c r="U51" i="13"/>
  <c r="T51" i="13"/>
  <c r="S35" i="13"/>
  <c r="V35" i="13" s="1"/>
  <c r="U35" i="13"/>
  <c r="T35" i="13"/>
  <c r="S15" i="13"/>
  <c r="V15" i="13" s="1"/>
  <c r="T15" i="13"/>
  <c r="U15" i="13"/>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V41" i="24" s="1"/>
  <c r="U41" i="24"/>
  <c r="T41" i="24"/>
  <c r="S25" i="24"/>
  <c r="V25" i="24" s="1"/>
  <c r="U25" i="24"/>
  <c r="T25" i="24"/>
  <c r="U9" i="24"/>
  <c r="S9" i="24"/>
  <c r="T9" i="24"/>
  <c r="S542" i="13"/>
  <c r="U542" i="13"/>
  <c r="T542" i="13"/>
  <c r="S526" i="13"/>
  <c r="U526" i="13"/>
  <c r="T526" i="13"/>
  <c r="S510" i="13"/>
  <c r="U510" i="13"/>
  <c r="T510" i="13"/>
  <c r="S494" i="13"/>
  <c r="U494" i="13"/>
  <c r="T494" i="13"/>
  <c r="S478" i="13"/>
  <c r="U478" i="13"/>
  <c r="T478" i="13"/>
  <c r="S462" i="13"/>
  <c r="U462" i="13"/>
  <c r="T462" i="13"/>
  <c r="S446" i="13"/>
  <c r="U446" i="13"/>
  <c r="T446" i="13"/>
  <c r="S430" i="13"/>
  <c r="U430" i="13"/>
  <c r="T430" i="13"/>
  <c r="S414" i="13"/>
  <c r="U414" i="13"/>
  <c r="T414" i="13"/>
  <c r="S398" i="13"/>
  <c r="U398" i="13"/>
  <c r="T398" i="13"/>
  <c r="S382" i="13"/>
  <c r="U382" i="13"/>
  <c r="T382" i="13"/>
  <c r="S366" i="13"/>
  <c r="U366" i="13"/>
  <c r="T366" i="13"/>
  <c r="S350" i="13"/>
  <c r="U350" i="13"/>
  <c r="T350" i="13"/>
  <c r="S334" i="13"/>
  <c r="U334" i="13"/>
  <c r="T334" i="13"/>
  <c r="S318" i="13"/>
  <c r="U318" i="13"/>
  <c r="T318" i="13"/>
  <c r="S302" i="13"/>
  <c r="U302" i="13"/>
  <c r="T302" i="13"/>
  <c r="S286" i="13"/>
  <c r="U286" i="13"/>
  <c r="T286" i="13"/>
  <c r="S270" i="13"/>
  <c r="U270" i="13"/>
  <c r="T270" i="13"/>
  <c r="S254" i="13"/>
  <c r="U254" i="13"/>
  <c r="T254" i="13"/>
  <c r="S238" i="13"/>
  <c r="U238" i="13"/>
  <c r="T238" i="13"/>
  <c r="S222" i="13"/>
  <c r="U222" i="13"/>
  <c r="T222" i="13"/>
  <c r="S206" i="13"/>
  <c r="U206" i="13"/>
  <c r="T206" i="13"/>
  <c r="S190" i="13"/>
  <c r="U190" i="13"/>
  <c r="T190" i="13"/>
  <c r="S174" i="13"/>
  <c r="U174" i="13"/>
  <c r="T174" i="13"/>
  <c r="S158" i="13"/>
  <c r="U158" i="13"/>
  <c r="T158" i="13"/>
  <c r="S142" i="13"/>
  <c r="U142" i="13"/>
  <c r="T142" i="13"/>
  <c r="S126" i="13"/>
  <c r="U126" i="13"/>
  <c r="T126" i="13"/>
  <c r="S110" i="13"/>
  <c r="U110" i="13"/>
  <c r="T110" i="13"/>
  <c r="S94" i="13"/>
  <c r="U94" i="13"/>
  <c r="T94" i="13"/>
  <c r="S78" i="13"/>
  <c r="U78" i="13"/>
  <c r="T78" i="13"/>
  <c r="S62" i="13"/>
  <c r="U62" i="13"/>
  <c r="T62" i="13"/>
  <c r="T46" i="13"/>
  <c r="S46" i="13"/>
  <c r="V46" i="13" s="1"/>
  <c r="U46" i="13"/>
  <c r="S26" i="13"/>
  <c r="V26" i="13" s="1"/>
  <c r="U26" i="13"/>
  <c r="T26" i="13"/>
  <c r="S10" i="13"/>
  <c r="T10" i="13"/>
  <c r="U10" i="13"/>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S554" i="13"/>
  <c r="U554" i="13"/>
  <c r="T554" i="13"/>
  <c r="S537" i="13"/>
  <c r="U537" i="13"/>
  <c r="T537" i="13"/>
  <c r="S505" i="13"/>
  <c r="U505" i="13"/>
  <c r="T505" i="13"/>
  <c r="S489" i="13"/>
  <c r="U489" i="13"/>
  <c r="T489" i="13"/>
  <c r="S473" i="13"/>
  <c r="U473" i="13"/>
  <c r="T473" i="13"/>
  <c r="S457" i="13"/>
  <c r="U457" i="13"/>
  <c r="T457" i="13"/>
  <c r="S441" i="13"/>
  <c r="U441" i="13"/>
  <c r="T441" i="13"/>
  <c r="S425" i="13"/>
  <c r="U425" i="13"/>
  <c r="T425" i="13"/>
  <c r="S409" i="13"/>
  <c r="U409" i="13"/>
  <c r="T409" i="13"/>
  <c r="S393" i="13"/>
  <c r="U393" i="13"/>
  <c r="T393" i="13"/>
  <c r="S377" i="13"/>
  <c r="U377" i="13"/>
  <c r="T377" i="13"/>
  <c r="S361" i="13"/>
  <c r="U361" i="13"/>
  <c r="T361" i="13"/>
  <c r="S345" i="13"/>
  <c r="U345" i="13"/>
  <c r="T345" i="13"/>
  <c r="S329" i="13"/>
  <c r="U329" i="13"/>
  <c r="T329" i="13"/>
  <c r="S313" i="13"/>
  <c r="U313" i="13"/>
  <c r="T313" i="13"/>
  <c r="S297" i="13"/>
  <c r="U297" i="13"/>
  <c r="T297" i="13"/>
  <c r="S281" i="13"/>
  <c r="U281" i="13"/>
  <c r="T281" i="13"/>
  <c r="S265" i="13"/>
  <c r="U265" i="13"/>
  <c r="T265" i="13"/>
  <c r="S249" i="13"/>
  <c r="U249" i="13"/>
  <c r="T249" i="13"/>
  <c r="S233" i="13"/>
  <c r="U233" i="13"/>
  <c r="T233" i="13"/>
  <c r="S217" i="13"/>
  <c r="U217" i="13"/>
  <c r="T217" i="13"/>
  <c r="S201" i="13"/>
  <c r="U201" i="13"/>
  <c r="T201" i="13"/>
  <c r="S185" i="13"/>
  <c r="U185" i="13"/>
  <c r="T185" i="13"/>
  <c r="S169" i="13"/>
  <c r="U169" i="13"/>
  <c r="T169" i="13"/>
  <c r="S153" i="13"/>
  <c r="U153" i="13"/>
  <c r="T153" i="13"/>
  <c r="S137" i="13"/>
  <c r="U137" i="13"/>
  <c r="T137" i="13"/>
  <c r="S121" i="13"/>
  <c r="U121" i="13"/>
  <c r="T121" i="13"/>
  <c r="S105" i="13"/>
  <c r="U105" i="13"/>
  <c r="T105" i="13"/>
  <c r="S89" i="13"/>
  <c r="U89" i="13"/>
  <c r="T89" i="13"/>
  <c r="S73" i="13"/>
  <c r="U73" i="13"/>
  <c r="T73" i="13"/>
  <c r="U57" i="13"/>
  <c r="S57" i="13"/>
  <c r="T57" i="13"/>
  <c r="S41" i="13"/>
  <c r="V41" i="13" s="1"/>
  <c r="U41" i="13"/>
  <c r="T41" i="13"/>
  <c r="U17" i="13"/>
  <c r="S17" i="13"/>
  <c r="T17" i="13"/>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V39" i="24" s="1"/>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V12" i="54" s="1"/>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V14" i="54" l="1"/>
  <c r="V6" i="54"/>
  <c r="V15" i="54"/>
  <c r="V11" i="54"/>
  <c r="V5" i="54"/>
  <c r="V9" i="54"/>
  <c r="V8" i="54"/>
  <c r="V36" i="24"/>
  <c r="V7" i="24"/>
  <c r="V11" i="24"/>
  <c r="AF36" i="41"/>
  <c r="AF36" i="12"/>
  <c r="R36" i="12"/>
  <c r="V9" i="24"/>
  <c r="V12" i="13"/>
  <c r="V11" i="13"/>
  <c r="V13" i="13"/>
  <c r="V17" i="13"/>
  <c r="V37" i="13"/>
  <c r="V545" i="13"/>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121" i="13"/>
  <c r="V185" i="13"/>
  <c r="V249" i="13"/>
  <c r="V313" i="13"/>
  <c r="V377" i="13"/>
  <c r="V441" i="13"/>
  <c r="V505" i="13"/>
  <c r="V96" i="24"/>
  <c r="V160" i="24"/>
  <c r="V224" i="24"/>
  <c r="V288" i="24"/>
  <c r="V352" i="24"/>
  <c r="V416" i="24"/>
  <c r="V480" i="24"/>
  <c r="V544" i="24"/>
  <c r="V78" i="13"/>
  <c r="V142" i="13"/>
  <c r="V206" i="13"/>
  <c r="V270" i="13"/>
  <c r="V334" i="13"/>
  <c r="V398" i="13"/>
  <c r="V462" i="13"/>
  <c r="V526" i="13"/>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101" i="13"/>
  <c r="V165" i="13"/>
  <c r="V229" i="13"/>
  <c r="V293" i="13"/>
  <c r="V357" i="13"/>
  <c r="V421" i="13"/>
  <c r="V485" i="13"/>
  <c r="V268" i="24"/>
  <c r="V332" i="24"/>
  <c r="V396" i="24"/>
  <c r="V460" i="24"/>
  <c r="V524" i="24"/>
  <c r="V588" i="24"/>
  <c r="V58" i="13"/>
  <c r="V122" i="13"/>
  <c r="V186" i="13"/>
  <c r="V250" i="13"/>
  <c r="V314" i="13"/>
  <c r="V378" i="13"/>
  <c r="V442" i="13"/>
  <c r="V506" i="13"/>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557" i="13"/>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9" i="13"/>
  <c r="V19" i="13"/>
  <c r="V21" i="13"/>
  <c r="V20" i="13"/>
  <c r="V597" i="26"/>
  <c r="V422" i="26"/>
  <c r="V486" i="26"/>
  <c r="V384" i="26"/>
  <c r="V448" i="26"/>
  <c r="V512" i="26"/>
  <c r="V61" i="13"/>
  <c r="V125" i="13"/>
  <c r="V189" i="13"/>
  <c r="V253" i="13"/>
  <c r="V317" i="13"/>
  <c r="V381" i="13"/>
  <c r="V445" i="13"/>
  <c r="V509" i="13"/>
  <c r="V82" i="13"/>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67" i="13"/>
  <c r="V131" i="13"/>
  <c r="V195" i="13"/>
  <c r="V259" i="13"/>
  <c r="V323" i="13"/>
  <c r="V387" i="13"/>
  <c r="V451" i="13"/>
  <c r="V515" i="13"/>
  <c r="V579" i="13"/>
  <c r="V74" i="24"/>
  <c r="V138" i="24"/>
  <c r="V202" i="24"/>
  <c r="V266" i="24"/>
  <c r="V330" i="24"/>
  <c r="V394" i="24"/>
  <c r="V458" i="24"/>
  <c r="V522" i="24"/>
  <c r="V586" i="24"/>
  <c r="V72" i="13"/>
  <c r="V136" i="13"/>
  <c r="V200" i="13"/>
  <c r="V264" i="13"/>
  <c r="V328" i="13"/>
  <c r="V392" i="13"/>
  <c r="V456" i="13"/>
  <c r="V520" i="13"/>
  <c r="V584" i="13"/>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109" i="13"/>
  <c r="V173" i="13"/>
  <c r="V237" i="13"/>
  <c r="V301" i="13"/>
  <c r="V365" i="13"/>
  <c r="V429" i="13"/>
  <c r="V493" i="13"/>
  <c r="V50" i="13"/>
  <c r="V66" i="13"/>
  <c r="V130" i="13"/>
  <c r="V194" i="13"/>
  <c r="V258" i="13"/>
  <c r="V322" i="13"/>
  <c r="V386" i="13"/>
  <c r="V450" i="13"/>
  <c r="V514" i="13"/>
  <c r="V93" i="24"/>
  <c r="V157" i="24"/>
  <c r="V221" i="24"/>
  <c r="V119" i="13"/>
  <c r="V183" i="13"/>
  <c r="V247" i="13"/>
  <c r="V311" i="13"/>
  <c r="V375" i="13"/>
  <c r="V439" i="13"/>
  <c r="V503" i="13"/>
  <c r="V567" i="13"/>
  <c r="V27" i="26"/>
  <c r="V78" i="24"/>
  <c r="V142" i="24"/>
  <c r="V206" i="24"/>
  <c r="V270" i="24"/>
  <c r="V334" i="24"/>
  <c r="V398" i="24"/>
  <c r="V462" i="24"/>
  <c r="V526" i="24"/>
  <c r="V590" i="24"/>
  <c r="V124" i="13"/>
  <c r="V188" i="13"/>
  <c r="V252" i="13"/>
  <c r="V316" i="13"/>
  <c r="V380" i="13"/>
  <c r="V444" i="13"/>
  <c r="V508" i="13"/>
  <c r="V572" i="13"/>
  <c r="V521" i="13"/>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97" i="13"/>
  <c r="V161" i="13"/>
  <c r="V225" i="13"/>
  <c r="V289" i="13"/>
  <c r="V353" i="13"/>
  <c r="V417" i="13"/>
  <c r="V481" i="13"/>
  <c r="V586" i="13"/>
  <c r="V118" i="13"/>
  <c r="V182" i="13"/>
  <c r="V246" i="13"/>
  <c r="V310" i="13"/>
  <c r="V374" i="13"/>
  <c r="V438" i="13"/>
  <c r="V502" i="13"/>
  <c r="V81" i="24"/>
  <c r="V145" i="24"/>
  <c r="V209" i="24"/>
  <c r="V107" i="13"/>
  <c r="V171" i="13"/>
  <c r="V5" i="33"/>
  <c r="V235" i="13"/>
  <c r="V299" i="13"/>
  <c r="V363" i="13"/>
  <c r="V427" i="13"/>
  <c r="V491" i="13"/>
  <c r="V555" i="13"/>
  <c r="V50" i="24"/>
  <c r="V114" i="24"/>
  <c r="V178" i="24"/>
  <c r="V242" i="24"/>
  <c r="V306" i="24"/>
  <c r="V370" i="24"/>
  <c r="V434" i="24"/>
  <c r="V498" i="24"/>
  <c r="V562" i="24"/>
  <c r="V64" i="13"/>
  <c r="V112" i="13"/>
  <c r="V176" i="13"/>
  <c r="V240" i="13"/>
  <c r="V304" i="13"/>
  <c r="V368" i="13"/>
  <c r="V432" i="13"/>
  <c r="V496" i="13"/>
  <c r="V560" i="13"/>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68" i="13"/>
  <c r="V289" i="26"/>
  <c r="V353" i="26"/>
  <c r="V417" i="26"/>
  <c r="V481" i="26"/>
  <c r="V11" i="27"/>
  <c r="U8" i="12" s="1"/>
  <c r="V8" i="13"/>
  <c r="V181" i="55"/>
  <c r="V245" i="55"/>
  <c r="V309" i="55"/>
  <c r="V373" i="55"/>
  <c r="V437" i="55"/>
  <c r="V545" i="26"/>
  <c r="V589" i="33"/>
  <c r="V73" i="13"/>
  <c r="V137" i="13"/>
  <c r="V201" i="13"/>
  <c r="V265" i="13"/>
  <c r="V329" i="13"/>
  <c r="V393" i="13"/>
  <c r="V457" i="13"/>
  <c r="V537" i="13"/>
  <c r="V48" i="24"/>
  <c r="V112" i="24"/>
  <c r="V176" i="24"/>
  <c r="V240" i="24"/>
  <c r="V304" i="24"/>
  <c r="V368" i="24"/>
  <c r="V432" i="24"/>
  <c r="V496" i="24"/>
  <c r="V560" i="24"/>
  <c r="V94" i="13"/>
  <c r="V158" i="13"/>
  <c r="V222" i="13"/>
  <c r="V286" i="13"/>
  <c r="V350" i="13"/>
  <c r="V414" i="13"/>
  <c r="V478" i="13"/>
  <c r="V542" i="13"/>
  <c r="V57" i="24"/>
  <c r="V121" i="24"/>
  <c r="V185" i="24"/>
  <c r="V585" i="13"/>
  <c r="V562" i="13"/>
  <c r="V261" i="33"/>
  <c r="V325" i="33"/>
  <c r="V389" i="33"/>
  <c r="V453" i="33"/>
  <c r="V517" i="33"/>
  <c r="V41" i="55"/>
  <c r="V105" i="55"/>
  <c r="V169" i="55"/>
  <c r="V233" i="55"/>
  <c r="V297" i="55"/>
  <c r="V361" i="55"/>
  <c r="V425" i="55"/>
  <c r="V261" i="28"/>
  <c r="V325" i="28"/>
  <c r="V389" i="28"/>
  <c r="AL7" i="12"/>
  <c r="V146" i="13"/>
  <c r="V210" i="13"/>
  <c r="V274" i="13"/>
  <c r="V338" i="13"/>
  <c r="V402" i="13"/>
  <c r="V466" i="13"/>
  <c r="V530" i="13"/>
  <c r="V109" i="24"/>
  <c r="V173" i="24"/>
  <c r="V237" i="24"/>
  <c r="V553" i="13"/>
  <c r="V569" i="13"/>
  <c r="V526" i="34"/>
  <c r="V590" i="34"/>
  <c r="V565" i="33"/>
  <c r="V377" i="28"/>
  <c r="V585" i="26"/>
  <c r="V90" i="26"/>
  <c r="V427" i="26"/>
  <c r="V491" i="26"/>
  <c r="V49" i="13"/>
  <c r="V113" i="13"/>
  <c r="V177" i="13"/>
  <c r="V241" i="13"/>
  <c r="V305" i="13"/>
  <c r="V369" i="13"/>
  <c r="V433" i="13"/>
  <c r="V497" i="13"/>
  <c r="V88" i="24"/>
  <c r="V152" i="24"/>
  <c r="V216" i="24"/>
  <c r="V280" i="24"/>
  <c r="V344" i="24"/>
  <c r="V408" i="24"/>
  <c r="V472" i="24"/>
  <c r="V536" i="24"/>
  <c r="V600" i="24"/>
  <c r="V70" i="13"/>
  <c r="V134" i="13"/>
  <c r="V198" i="13"/>
  <c r="V262" i="13"/>
  <c r="V326" i="13"/>
  <c r="V390" i="13"/>
  <c r="V454" i="13"/>
  <c r="V518" i="13"/>
  <c r="V97" i="24"/>
  <c r="V161" i="24"/>
  <c r="V225" i="24"/>
  <c r="V517" i="13"/>
  <c r="V529" i="13"/>
  <c r="V253" i="33"/>
  <c r="V317" i="33"/>
  <c r="V381" i="33"/>
  <c r="V445" i="33"/>
  <c r="V509" i="33"/>
  <c r="V589" i="26"/>
  <c r="V568" i="26"/>
  <c r="V53" i="13"/>
  <c r="V117" i="13"/>
  <c r="V181" i="13"/>
  <c r="V245" i="13"/>
  <c r="V309" i="13"/>
  <c r="V373" i="13"/>
  <c r="V437" i="13"/>
  <c r="V501" i="13"/>
  <c r="V284" i="24"/>
  <c r="V348" i="24"/>
  <c r="V412" i="24"/>
  <c r="V476" i="24"/>
  <c r="V540" i="24"/>
  <c r="V604" i="24"/>
  <c r="V74" i="13"/>
  <c r="V138" i="13"/>
  <c r="V202" i="13"/>
  <c r="V266" i="13"/>
  <c r="V330" i="13"/>
  <c r="V394" i="13"/>
  <c r="V458" i="13"/>
  <c r="V522" i="13"/>
  <c r="V101" i="24"/>
  <c r="V165" i="24"/>
  <c r="V229" i="24"/>
  <c r="V533" i="13"/>
  <c r="V541" i="13"/>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9" i="13"/>
  <c r="V60" i="24"/>
  <c r="V124" i="24"/>
  <c r="V188" i="24"/>
  <c r="V111" i="13"/>
  <c r="V175" i="13"/>
  <c r="V239" i="13"/>
  <c r="V303" i="13"/>
  <c r="V367" i="13"/>
  <c r="V431" i="13"/>
  <c r="V495" i="13"/>
  <c r="V559" i="13"/>
  <c r="V246" i="24"/>
  <c r="V310" i="24"/>
  <c r="V374" i="24"/>
  <c r="V438" i="24"/>
  <c r="V502" i="24"/>
  <c r="V566" i="24"/>
  <c r="V116" i="13"/>
  <c r="V180" i="13"/>
  <c r="V244" i="13"/>
  <c r="V308" i="13"/>
  <c r="V372" i="13"/>
  <c r="V221" i="55"/>
  <c r="V285" i="55"/>
  <c r="V349" i="55"/>
  <c r="V413" i="55"/>
  <c r="V37" i="28"/>
  <c r="V101" i="28"/>
  <c r="V225" i="55"/>
  <c r="V289" i="55"/>
  <c r="V353" i="55"/>
  <c r="V417" i="55"/>
  <c r="V169" i="28"/>
  <c r="V436" i="13"/>
  <c r="V500" i="13"/>
  <c r="V564" i="13"/>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57" i="13"/>
  <c r="V10" i="13"/>
  <c r="AE8" i="12" s="1"/>
  <c r="V297" i="24"/>
  <c r="V361" i="24"/>
  <c r="V425" i="24"/>
  <c r="V489" i="24"/>
  <c r="V553" i="24"/>
  <c r="V83" i="13"/>
  <c r="V147" i="13"/>
  <c r="V211" i="13"/>
  <c r="V275" i="13"/>
  <c r="V339" i="13"/>
  <c r="V403" i="13"/>
  <c r="V467" i="13"/>
  <c r="V531" i="13"/>
  <c r="V90" i="24"/>
  <c r="V154" i="24"/>
  <c r="V218" i="24"/>
  <c r="V282" i="24"/>
  <c r="V346" i="24"/>
  <c r="V410" i="24"/>
  <c r="V474" i="24"/>
  <c r="V538" i="24"/>
  <c r="V602" i="24"/>
  <c r="V88" i="13"/>
  <c r="V152" i="13"/>
  <c r="V216" i="13"/>
  <c r="V280" i="13"/>
  <c r="V344" i="13"/>
  <c r="V408" i="13"/>
  <c r="V472" i="13"/>
  <c r="V536" i="13"/>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S33" i="12" s="1"/>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71" i="13"/>
  <c r="V135" i="13"/>
  <c r="V199" i="13"/>
  <c r="V263" i="13"/>
  <c r="V327" i="13"/>
  <c r="V391" i="13"/>
  <c r="V455" i="13"/>
  <c r="V519" i="13"/>
  <c r="V583" i="13"/>
  <c r="V94" i="24"/>
  <c r="V158" i="24"/>
  <c r="V222" i="24"/>
  <c r="V286" i="24"/>
  <c r="V350" i="24"/>
  <c r="V414" i="24"/>
  <c r="V478" i="24"/>
  <c r="V542" i="24"/>
  <c r="V76" i="13"/>
  <c r="V140" i="13"/>
  <c r="V204" i="13"/>
  <c r="V268" i="13"/>
  <c r="V332" i="13"/>
  <c r="V396" i="13"/>
  <c r="V460" i="13"/>
  <c r="V524" i="13"/>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54" i="13"/>
  <c r="V273" i="24"/>
  <c r="V337" i="24"/>
  <c r="V401" i="24"/>
  <c r="V465" i="24"/>
  <c r="V529" i="24"/>
  <c r="V593" i="24"/>
  <c r="V59" i="13"/>
  <c r="V123" i="13"/>
  <c r="V187" i="13"/>
  <c r="V251" i="13"/>
  <c r="V315" i="13"/>
  <c r="V379" i="13"/>
  <c r="V443" i="13"/>
  <c r="V507" i="13"/>
  <c r="V571" i="13"/>
  <c r="V66" i="24"/>
  <c r="V130" i="24"/>
  <c r="V194" i="24"/>
  <c r="V258" i="24"/>
  <c r="V322" i="24"/>
  <c r="V386" i="24"/>
  <c r="V450" i="24"/>
  <c r="V514" i="24"/>
  <c r="V578" i="24"/>
  <c r="V128" i="13"/>
  <c r="V192" i="13"/>
  <c r="V256" i="13"/>
  <c r="V320" i="13"/>
  <c r="V384" i="13"/>
  <c r="V448" i="13"/>
  <c r="V512" i="13"/>
  <c r="V576" i="13"/>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95" i="13"/>
  <c r="V159" i="13"/>
  <c r="V223" i="13"/>
  <c r="V287" i="13"/>
  <c r="V351" i="13"/>
  <c r="V415" i="13"/>
  <c r="V479" i="13"/>
  <c r="V543" i="13"/>
  <c r="V100" i="13"/>
  <c r="V164" i="13"/>
  <c r="V228" i="13"/>
  <c r="V292" i="13"/>
  <c r="V356" i="13"/>
  <c r="V420" i="13"/>
  <c r="V484" i="13"/>
  <c r="V359" i="55"/>
  <c r="V423" i="55"/>
  <c r="V167" i="28"/>
  <c r="V256" i="28"/>
  <c r="V320" i="28"/>
  <c r="V384" i="28"/>
  <c r="V448" i="28"/>
  <c r="V512" i="28"/>
  <c r="V576" i="28"/>
  <c r="V155" i="28"/>
  <c r="V77" i="26"/>
  <c r="V141" i="26"/>
  <c r="V205" i="26"/>
  <c r="V605" i="26"/>
  <c r="V102" i="24"/>
  <c r="V166" i="24"/>
  <c r="V230" i="24"/>
  <c r="V546" i="13"/>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63" i="13"/>
  <c r="V127" i="13"/>
  <c r="V191" i="13"/>
  <c r="V255" i="13"/>
  <c r="V319" i="13"/>
  <c r="V383" i="13"/>
  <c r="V447" i="13"/>
  <c r="V511" i="13"/>
  <c r="V575" i="13"/>
  <c r="V86" i="24"/>
  <c r="V150" i="24"/>
  <c r="V214" i="24"/>
  <c r="V262" i="24"/>
  <c r="V326" i="24"/>
  <c r="V390" i="24"/>
  <c r="V454" i="24"/>
  <c r="V518" i="24"/>
  <c r="V582" i="24"/>
  <c r="V132" i="13"/>
  <c r="V196" i="13"/>
  <c r="V260" i="13"/>
  <c r="V324" i="13"/>
  <c r="V388" i="13"/>
  <c r="V452" i="13"/>
  <c r="V516" i="13"/>
  <c r="V580" i="13"/>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12"/>
  <c r="T11"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AI8" i="41"/>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Q37" i="41"/>
  <c r="Q37" i="12"/>
  <c r="AE37" i="12"/>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G10" i="41"/>
  <c r="S10" i="41"/>
  <c r="S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S31" i="12"/>
  <c r="AG31" i="12"/>
  <c r="S31" i="41"/>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41"/>
  <c r="AG8" i="12"/>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105" i="13"/>
  <c r="V169" i="13"/>
  <c r="V233" i="13"/>
  <c r="V297" i="13"/>
  <c r="V361" i="13"/>
  <c r="V425" i="13"/>
  <c r="V489" i="13"/>
  <c r="V80" i="24"/>
  <c r="V144" i="24"/>
  <c r="V208" i="24"/>
  <c r="V272" i="24"/>
  <c r="V336" i="24"/>
  <c r="V400" i="24"/>
  <c r="V464" i="24"/>
  <c r="V528" i="24"/>
  <c r="V592" i="24"/>
  <c r="V62" i="13"/>
  <c r="V126" i="13"/>
  <c r="V190" i="13"/>
  <c r="V254" i="13"/>
  <c r="V318" i="13"/>
  <c r="V382" i="13"/>
  <c r="V446" i="13"/>
  <c r="V510" i="13"/>
  <c r="AF8" i="12"/>
  <c r="R8" i="12"/>
  <c r="AF8" i="41"/>
  <c r="V89" i="24"/>
  <c r="V153" i="24"/>
  <c r="V217" i="24"/>
  <c r="V265" i="24"/>
  <c r="V329" i="24"/>
  <c r="V393" i="24"/>
  <c r="V457" i="24"/>
  <c r="V521" i="24"/>
  <c r="V585" i="24"/>
  <c r="V115" i="13"/>
  <c r="V179" i="13"/>
  <c r="V243" i="13"/>
  <c r="V307" i="13"/>
  <c r="V371" i="13"/>
  <c r="V435" i="13"/>
  <c r="V499" i="13"/>
  <c r="V563" i="13"/>
  <c r="V58" i="24"/>
  <c r="V122" i="24"/>
  <c r="V186" i="24"/>
  <c r="V250" i="24"/>
  <c r="V314" i="24"/>
  <c r="V378" i="24"/>
  <c r="V442" i="24"/>
  <c r="V506" i="24"/>
  <c r="V570" i="24"/>
  <c r="V120" i="13"/>
  <c r="V184" i="13"/>
  <c r="V248" i="13"/>
  <c r="V312" i="13"/>
  <c r="V376" i="13"/>
  <c r="V440" i="13"/>
  <c r="V504" i="13"/>
  <c r="V568" i="13"/>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S34" i="12" s="1"/>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93" i="13"/>
  <c r="V157" i="13"/>
  <c r="V221" i="13"/>
  <c r="V285" i="13"/>
  <c r="V349" i="13"/>
  <c r="V413" i="13"/>
  <c r="V477" i="13"/>
  <c r="V570" i="13"/>
  <c r="V52" i="24"/>
  <c r="V116" i="24"/>
  <c r="V180" i="24"/>
  <c r="V244" i="24"/>
  <c r="V308" i="24"/>
  <c r="V372" i="24"/>
  <c r="V436" i="24"/>
  <c r="V500" i="24"/>
  <c r="V564" i="24"/>
  <c r="V114" i="13"/>
  <c r="V178" i="13"/>
  <c r="V242" i="13"/>
  <c r="V306" i="13"/>
  <c r="V370" i="13"/>
  <c r="V434" i="13"/>
  <c r="V498" i="13"/>
  <c r="V77" i="24"/>
  <c r="V141" i="24"/>
  <c r="V205" i="24"/>
  <c r="V253" i="24"/>
  <c r="V317" i="24"/>
  <c r="V381" i="24"/>
  <c r="V445" i="24"/>
  <c r="V509" i="24"/>
  <c r="V573" i="24"/>
  <c r="V55" i="13"/>
  <c r="V103" i="13"/>
  <c r="V167" i="13"/>
  <c r="V231" i="13"/>
  <c r="V295" i="13"/>
  <c r="V359" i="13"/>
  <c r="V423" i="13"/>
  <c r="V487" i="13"/>
  <c r="V551" i="13"/>
  <c r="V62" i="24"/>
  <c r="V126" i="24"/>
  <c r="V190" i="24"/>
  <c r="V254" i="24"/>
  <c r="V318" i="24"/>
  <c r="V382" i="24"/>
  <c r="V446" i="24"/>
  <c r="V510" i="24"/>
  <c r="V574" i="24"/>
  <c r="V60" i="13"/>
  <c r="V108" i="13"/>
  <c r="V172" i="13"/>
  <c r="V236" i="13"/>
  <c r="V300" i="13"/>
  <c r="V364" i="13"/>
  <c r="V428" i="13"/>
  <c r="V492" i="13"/>
  <c r="V556" i="13"/>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R9" i="12"/>
  <c r="AF9" i="12"/>
  <c r="AF9" i="41"/>
  <c r="V63" i="24"/>
  <c r="V127" i="24"/>
  <c r="V191" i="24"/>
  <c r="V255" i="24"/>
  <c r="V319" i="24"/>
  <c r="V383" i="24"/>
  <c r="V447" i="24"/>
  <c r="V511" i="24"/>
  <c r="V575" i="24"/>
  <c r="V81" i="13"/>
  <c r="V145" i="13"/>
  <c r="V209" i="13"/>
  <c r="V273" i="13"/>
  <c r="V337" i="13"/>
  <c r="V401" i="13"/>
  <c r="V465" i="13"/>
  <c r="V561" i="13"/>
  <c r="V56" i="24"/>
  <c r="V120" i="24"/>
  <c r="V184" i="24"/>
  <c r="V248" i="24"/>
  <c r="V312" i="24"/>
  <c r="V376" i="24"/>
  <c r="V440" i="24"/>
  <c r="V504" i="24"/>
  <c r="V568" i="24"/>
  <c r="V18" i="13"/>
  <c r="V102" i="13"/>
  <c r="V166" i="13"/>
  <c r="V230" i="13"/>
  <c r="V294" i="13"/>
  <c r="V358" i="13"/>
  <c r="V422" i="13"/>
  <c r="V486" i="13"/>
  <c r="V566" i="13"/>
  <c r="V65" i="24"/>
  <c r="V129" i="24"/>
  <c r="V193" i="24"/>
  <c r="V305" i="24"/>
  <c r="V369" i="24"/>
  <c r="V433" i="24"/>
  <c r="V497" i="24"/>
  <c r="V561" i="24"/>
  <c r="AF7" i="41"/>
  <c r="AF7" i="12"/>
  <c r="AE36" i="41"/>
  <c r="Q36" i="12"/>
  <c r="Q36" i="41"/>
  <c r="AE36" i="12"/>
  <c r="V91" i="13"/>
  <c r="V155" i="13"/>
  <c r="V219" i="13"/>
  <c r="V283" i="13"/>
  <c r="V347" i="13"/>
  <c r="V411" i="13"/>
  <c r="V475" i="13"/>
  <c r="V539" i="13"/>
  <c r="V574" i="13"/>
  <c r="V98" i="24"/>
  <c r="V162" i="24"/>
  <c r="V226" i="24"/>
  <c r="V290" i="24"/>
  <c r="V354" i="24"/>
  <c r="V418" i="24"/>
  <c r="V482" i="24"/>
  <c r="V546" i="24"/>
  <c r="V48" i="13"/>
  <c r="V96" i="13"/>
  <c r="V160" i="13"/>
  <c r="V224" i="13"/>
  <c r="V288" i="13"/>
  <c r="V352" i="13"/>
  <c r="V416" i="13"/>
  <c r="V480" i="13"/>
  <c r="V544" i="13"/>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S7" i="12"/>
  <c r="AG7" i="41"/>
  <c r="S7" i="41"/>
  <c r="AG7" i="12"/>
  <c r="V67" i="24"/>
  <c r="V131" i="24"/>
  <c r="V195" i="24"/>
  <c r="V259" i="24"/>
  <c r="V323" i="24"/>
  <c r="V387" i="24"/>
  <c r="V451" i="24"/>
  <c r="V515" i="24"/>
  <c r="V579" i="24"/>
  <c r="V85" i="13"/>
  <c r="V149" i="13"/>
  <c r="V213" i="13"/>
  <c r="V277" i="13"/>
  <c r="V341" i="13"/>
  <c r="V405" i="13"/>
  <c r="V469" i="13"/>
  <c r="V581" i="13"/>
  <c r="V252" i="24"/>
  <c r="V316" i="24"/>
  <c r="V380" i="24"/>
  <c r="V444" i="24"/>
  <c r="V508" i="24"/>
  <c r="V572" i="24"/>
  <c r="V106" i="13"/>
  <c r="V170" i="13"/>
  <c r="V234" i="13"/>
  <c r="V298" i="13"/>
  <c r="V362" i="13"/>
  <c r="V426" i="13"/>
  <c r="V490" i="13"/>
  <c r="V582" i="13"/>
  <c r="V37" i="24"/>
  <c r="V69" i="24"/>
  <c r="V133" i="24"/>
  <c r="V197" i="24"/>
  <c r="V245" i="24"/>
  <c r="V309" i="24"/>
  <c r="V373" i="24"/>
  <c r="V437" i="24"/>
  <c r="V501" i="24"/>
  <c r="V565" i="24"/>
  <c r="V54" i="24"/>
  <c r="V118" i="24"/>
  <c r="V182" i="24"/>
  <c r="V294" i="24"/>
  <c r="V358" i="24"/>
  <c r="V422" i="24"/>
  <c r="V486" i="24"/>
  <c r="V550" i="24"/>
  <c r="V16" i="13"/>
  <c r="AE11" i="41" s="1"/>
  <c r="V52" i="13"/>
  <c r="V548" i="13"/>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89" i="13"/>
  <c r="V153" i="13"/>
  <c r="V217" i="13"/>
  <c r="V281" i="13"/>
  <c r="V345" i="13"/>
  <c r="V409" i="13"/>
  <c r="V473" i="13"/>
  <c r="V554" i="13"/>
  <c r="V64" i="24"/>
  <c r="V128" i="24"/>
  <c r="V192" i="24"/>
  <c r="V256" i="24"/>
  <c r="V320" i="24"/>
  <c r="V384" i="24"/>
  <c r="V448" i="24"/>
  <c r="V512" i="24"/>
  <c r="V576" i="24"/>
  <c r="V110" i="13"/>
  <c r="V174" i="13"/>
  <c r="V238" i="13"/>
  <c r="V302" i="13"/>
  <c r="V366" i="13"/>
  <c r="V430" i="13"/>
  <c r="V494" i="13"/>
  <c r="V73" i="24"/>
  <c r="V137" i="24"/>
  <c r="V201" i="24"/>
  <c r="V51" i="13"/>
  <c r="V99" i="13"/>
  <c r="V163" i="13"/>
  <c r="V227" i="13"/>
  <c r="V291" i="13"/>
  <c r="V355" i="13"/>
  <c r="V419" i="13"/>
  <c r="V483" i="13"/>
  <c r="V547" i="13"/>
  <c r="AF33" i="41"/>
  <c r="R33" i="12"/>
  <c r="AF33" i="12"/>
  <c r="V106" i="24"/>
  <c r="V170" i="24"/>
  <c r="V234" i="24"/>
  <c r="V298" i="24"/>
  <c r="V362" i="24"/>
  <c r="V426" i="24"/>
  <c r="V490" i="24"/>
  <c r="V554" i="24"/>
  <c r="V56" i="13"/>
  <c r="V104" i="13"/>
  <c r="V168" i="13"/>
  <c r="V232" i="13"/>
  <c r="V296" i="13"/>
  <c r="V360" i="13"/>
  <c r="V424" i="13"/>
  <c r="V488" i="13"/>
  <c r="V552" i="13"/>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77" i="13"/>
  <c r="V141" i="13"/>
  <c r="V205" i="13"/>
  <c r="V269" i="13"/>
  <c r="V333" i="13"/>
  <c r="V397" i="13"/>
  <c r="V461" i="13"/>
  <c r="V549" i="13"/>
  <c r="V98" i="13"/>
  <c r="V162" i="13"/>
  <c r="V226" i="13"/>
  <c r="V290" i="13"/>
  <c r="V354" i="13"/>
  <c r="V418" i="13"/>
  <c r="V482" i="13"/>
  <c r="V550" i="13"/>
  <c r="V61" i="24"/>
  <c r="V125" i="24"/>
  <c r="V189" i="24"/>
  <c r="V87" i="13"/>
  <c r="V151" i="13"/>
  <c r="V215" i="13"/>
  <c r="V279" i="13"/>
  <c r="V343" i="13"/>
  <c r="V407" i="13"/>
  <c r="V471" i="13"/>
  <c r="V535" i="13"/>
  <c r="V558" i="13"/>
  <c r="V110" i="24"/>
  <c r="V174" i="24"/>
  <c r="V238" i="24"/>
  <c r="V302" i="24"/>
  <c r="V366" i="24"/>
  <c r="V430" i="24"/>
  <c r="V494" i="24"/>
  <c r="V558" i="24"/>
  <c r="V92" i="13"/>
  <c r="V156" i="13"/>
  <c r="V220" i="13"/>
  <c r="V284" i="13"/>
  <c r="V348" i="13"/>
  <c r="V412" i="13"/>
  <c r="V476" i="13"/>
  <c r="V540" i="13"/>
  <c r="V578" i="13"/>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V65" i="13"/>
  <c r="V129" i="13"/>
  <c r="V193" i="13"/>
  <c r="V257" i="13"/>
  <c r="V321" i="13"/>
  <c r="V385" i="13"/>
  <c r="V449" i="13"/>
  <c r="V513" i="13"/>
  <c r="AF13" i="41"/>
  <c r="R13" i="12"/>
  <c r="AF13" i="12"/>
  <c r="V86" i="13"/>
  <c r="V150" i="13"/>
  <c r="V214" i="13"/>
  <c r="V278" i="13"/>
  <c r="V342" i="13"/>
  <c r="V406" i="13"/>
  <c r="V470" i="13"/>
  <c r="V534" i="13"/>
  <c r="V49" i="24"/>
  <c r="V113" i="24"/>
  <c r="V177" i="24"/>
  <c r="V241" i="24"/>
  <c r="V75" i="13"/>
  <c r="V139" i="13"/>
  <c r="V203" i="13"/>
  <c r="V267" i="13"/>
  <c r="V331" i="13"/>
  <c r="V395" i="13"/>
  <c r="V459" i="13"/>
  <c r="V523" i="13"/>
  <c r="V565" i="13"/>
  <c r="V82" i="24"/>
  <c r="V146" i="24"/>
  <c r="V210" i="24"/>
  <c r="V274" i="24"/>
  <c r="V338" i="24"/>
  <c r="V402" i="24"/>
  <c r="V466" i="24"/>
  <c r="V530" i="24"/>
  <c r="V594" i="24"/>
  <c r="V80" i="13"/>
  <c r="V144" i="13"/>
  <c r="V208" i="13"/>
  <c r="V272" i="13"/>
  <c r="V336" i="13"/>
  <c r="V400" i="13"/>
  <c r="V464" i="13"/>
  <c r="V528" i="13"/>
  <c r="V577" i="13"/>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AO16" i="41"/>
  <c r="AA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S12" i="41"/>
  <c r="V103" i="54"/>
  <c r="V167" i="54"/>
  <c r="V231" i="54"/>
  <c r="V295" i="54"/>
  <c r="V359" i="54"/>
  <c r="V423" i="54"/>
  <c r="V487" i="54"/>
  <c r="V551" i="54"/>
  <c r="V94" i="26"/>
  <c r="V142" i="26"/>
  <c r="V158" i="26"/>
  <c r="V206" i="26"/>
  <c r="V222" i="26"/>
  <c r="V270" i="26"/>
  <c r="V286" i="26"/>
  <c r="V334" i="26"/>
  <c r="V350" i="26"/>
  <c r="V398" i="26"/>
  <c r="V462" i="26"/>
  <c r="V526" i="26"/>
  <c r="V590" i="26"/>
  <c r="V56" i="54"/>
  <c r="AG12" i="41" s="1"/>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133" i="13"/>
  <c r="V197" i="13"/>
  <c r="V261" i="13"/>
  <c r="V325" i="13"/>
  <c r="V389" i="13"/>
  <c r="V453" i="13"/>
  <c r="V525" i="13"/>
  <c r="V92" i="24"/>
  <c r="V156" i="24"/>
  <c r="V220" i="24"/>
  <c r="V300" i="24"/>
  <c r="V364" i="24"/>
  <c r="V428" i="24"/>
  <c r="V492" i="24"/>
  <c r="V556" i="24"/>
  <c r="V90" i="13"/>
  <c r="V154" i="13"/>
  <c r="V218" i="13"/>
  <c r="V282" i="13"/>
  <c r="V346" i="13"/>
  <c r="V410" i="13"/>
  <c r="V474" i="13"/>
  <c r="V538" i="13"/>
  <c r="V21" i="24"/>
  <c r="R11" i="12" s="1"/>
  <c r="V53" i="24"/>
  <c r="V117" i="24"/>
  <c r="V181" i="24"/>
  <c r="V293" i="24"/>
  <c r="V357" i="24"/>
  <c r="V421" i="24"/>
  <c r="V485" i="24"/>
  <c r="V549" i="24"/>
  <c r="V79" i="13"/>
  <c r="V143" i="13"/>
  <c r="V207" i="13"/>
  <c r="V271" i="13"/>
  <c r="V335" i="13"/>
  <c r="V399" i="13"/>
  <c r="V463" i="13"/>
  <c r="V527" i="13"/>
  <c r="V573" i="13"/>
  <c r="V278" i="24"/>
  <c r="V342" i="24"/>
  <c r="V406" i="24"/>
  <c r="V470" i="24"/>
  <c r="V534" i="24"/>
  <c r="V598" i="24"/>
  <c r="V84" i="13"/>
  <c r="V148" i="13"/>
  <c r="V212" i="13"/>
  <c r="V276" i="13"/>
  <c r="V340" i="13"/>
  <c r="V404" i="13"/>
  <c r="V468" i="13"/>
  <c r="V532" i="13"/>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D410" i="20" s="1"/>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D108" i="20" s="1"/>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D136" i="20" s="1"/>
  <c r="C137" i="20"/>
  <c r="C138" i="20"/>
  <c r="D138" i="20" s="1"/>
  <c r="C139" i="20"/>
  <c r="D139" i="20" s="1"/>
  <c r="C140" i="20"/>
  <c r="C141" i="20"/>
  <c r="C142" i="20"/>
  <c r="D142" i="20" s="1"/>
  <c r="C143" i="20"/>
  <c r="D143" i="20" s="1"/>
  <c r="C144" i="20"/>
  <c r="D144" i="20" s="1"/>
  <c r="C145" i="20"/>
  <c r="C146" i="20"/>
  <c r="D146" i="20" s="1"/>
  <c r="C147" i="20"/>
  <c r="D147" i="20" s="1"/>
  <c r="C148" i="20"/>
  <c r="C149" i="20"/>
  <c r="C150" i="20"/>
  <c r="D150" i="20" s="1"/>
  <c r="C151" i="20"/>
  <c r="D151" i="20" s="1"/>
  <c r="C152" i="20"/>
  <c r="D152" i="20" s="1"/>
  <c r="C153" i="20"/>
  <c r="C154" i="20"/>
  <c r="D154" i="20" s="1"/>
  <c r="C155" i="20"/>
  <c r="D155" i="20" s="1"/>
  <c r="C156" i="20"/>
  <c r="C157" i="20"/>
  <c r="C158" i="20"/>
  <c r="D158" i="20" s="1"/>
  <c r="C159" i="20"/>
  <c r="D159" i="20" s="1"/>
  <c r="C160" i="20"/>
  <c r="D160" i="20" s="1"/>
  <c r="C161" i="20"/>
  <c r="C162" i="20"/>
  <c r="D162" i="20" s="1"/>
  <c r="C163" i="20"/>
  <c r="D163" i="20" s="1"/>
  <c r="C164" i="20"/>
  <c r="C165" i="20"/>
  <c r="C166" i="20"/>
  <c r="D166" i="20" s="1"/>
  <c r="C167" i="20"/>
  <c r="D167" i="20" s="1"/>
  <c r="C168" i="20"/>
  <c r="D168" i="20" s="1"/>
  <c r="C169" i="20"/>
  <c r="C170" i="20"/>
  <c r="D170" i="20" s="1"/>
  <c r="C171" i="20"/>
  <c r="D171" i="20" s="1"/>
  <c r="C172" i="20"/>
  <c r="C173" i="20"/>
  <c r="C174" i="20"/>
  <c r="D174" i="20" s="1"/>
  <c r="C175" i="20"/>
  <c r="D175" i="20" s="1"/>
  <c r="C176" i="20"/>
  <c r="D176" i="20" s="1"/>
  <c r="C177" i="20"/>
  <c r="C178" i="20"/>
  <c r="D178" i="20" s="1"/>
  <c r="C179" i="20"/>
  <c r="D179" i="20" s="1"/>
  <c r="C180" i="20"/>
  <c r="C181" i="20"/>
  <c r="C182" i="20"/>
  <c r="D182" i="20" s="1"/>
  <c r="C183" i="20"/>
  <c r="D183" i="20" s="1"/>
  <c r="C184" i="20"/>
  <c r="D184" i="20" s="1"/>
  <c r="C185" i="20"/>
  <c r="C186" i="20"/>
  <c r="D186" i="20" s="1"/>
  <c r="C187" i="20"/>
  <c r="D187" i="20" s="1"/>
  <c r="C188" i="20"/>
  <c r="C189" i="20"/>
  <c r="C190" i="20"/>
  <c r="D190" i="20" s="1"/>
  <c r="C191" i="20"/>
  <c r="D191" i="20" s="1"/>
  <c r="C192" i="20"/>
  <c r="D192" i="20" s="1"/>
  <c r="C193" i="20"/>
  <c r="C194" i="20"/>
  <c r="D194" i="20" s="1"/>
  <c r="C195" i="20"/>
  <c r="D195" i="20" s="1"/>
  <c r="C196" i="20"/>
  <c r="C197" i="20"/>
  <c r="C198" i="20"/>
  <c r="D198" i="20" s="1"/>
  <c r="C199" i="20"/>
  <c r="D199" i="20" s="1"/>
  <c r="C200" i="20"/>
  <c r="D200" i="20" s="1"/>
  <c r="C201" i="20"/>
  <c r="C202" i="20"/>
  <c r="D202" i="20" s="1"/>
  <c r="C203" i="20"/>
  <c r="D203" i="20" s="1"/>
  <c r="C204" i="20"/>
  <c r="C205" i="20"/>
  <c r="C206" i="20"/>
  <c r="D206" i="20" s="1"/>
  <c r="C207" i="20"/>
  <c r="D207" i="20" s="1"/>
  <c r="C208" i="20"/>
  <c r="D208" i="20" s="1"/>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7" i="20"/>
  <c r="D140" i="20"/>
  <c r="D141" i="20"/>
  <c r="D145" i="20"/>
  <c r="D148" i="20"/>
  <c r="D149" i="20"/>
  <c r="D153" i="20"/>
  <c r="D156" i="20"/>
  <c r="D157" i="20"/>
  <c r="D161" i="20"/>
  <c r="D164" i="20"/>
  <c r="D165" i="20"/>
  <c r="D169" i="20"/>
  <c r="D172" i="20"/>
  <c r="D173" i="20"/>
  <c r="D177" i="20"/>
  <c r="D180" i="20"/>
  <c r="D181" i="20"/>
  <c r="D185" i="20"/>
  <c r="D188" i="20"/>
  <c r="D189" i="20"/>
  <c r="D193" i="20"/>
  <c r="D196" i="20"/>
  <c r="D197" i="20"/>
  <c r="D201" i="20"/>
  <c r="D204" i="20"/>
  <c r="D205" i="20"/>
  <c r="D209" i="20"/>
  <c r="D212" i="20"/>
  <c r="D213" i="20"/>
  <c r="D216" i="20"/>
  <c r="D217" i="20"/>
  <c r="D29" i="20"/>
  <c r="D33" i="20"/>
  <c r="D36" i="20"/>
  <c r="D37" i="20"/>
  <c r="D41" i="20"/>
  <c r="D45" i="20"/>
  <c r="D49" i="20"/>
  <c r="D53" i="20"/>
  <c r="D57" i="20"/>
  <c r="D60" i="20"/>
  <c r="D61" i="20"/>
  <c r="D65" i="20"/>
  <c r="D69" i="20"/>
  <c r="D73" i="20"/>
  <c r="D76" i="20"/>
  <c r="D77" i="20"/>
  <c r="D81" i="20"/>
  <c r="D84" i="20"/>
  <c r="D85" i="20"/>
  <c r="D89" i="20"/>
  <c r="D92" i="20"/>
  <c r="D93" i="20"/>
  <c r="D97" i="20"/>
  <c r="D101" i="20"/>
  <c r="D105" i="20"/>
  <c r="D109" i="20"/>
  <c r="D113" i="20"/>
  <c r="D116" i="20"/>
  <c r="D117" i="20"/>
  <c r="D25" i="20"/>
  <c r="AG28" i="12" l="1"/>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D22" i="44"/>
  <c r="D21" i="44"/>
  <c r="D20" i="44"/>
  <c r="D19" i="44"/>
  <c r="D18" i="44"/>
  <c r="D16" i="44"/>
  <c r="D17" i="44"/>
  <c r="D15" i="44"/>
  <c r="D14" i="44"/>
  <c r="D13" i="44"/>
  <c r="D12" i="44"/>
  <c r="E14" i="44"/>
  <c r="E13" i="44"/>
  <c r="E12" i="44"/>
  <c r="E22" i="44"/>
  <c r="E21" i="44"/>
  <c r="E20" i="44"/>
  <c r="E19" i="44"/>
  <c r="E18" i="44"/>
  <c r="E17" i="44"/>
  <c r="E16" i="44"/>
  <c r="E15" i="4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K307" i="22" s="1"/>
  <c r="D306" i="22"/>
  <c r="K306" i="22" s="1"/>
  <c r="D305" i="22"/>
  <c r="K305" i="22" s="1"/>
  <c r="D304" i="22"/>
  <c r="K304" i="22" s="1"/>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G212" i="22" s="1"/>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G110"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1" i="22"/>
  <c r="K109" i="22"/>
  <c r="K113" i="22"/>
  <c r="G115" i="22"/>
  <c r="G119" i="22"/>
  <c r="K117" i="22"/>
  <c r="K121" i="22"/>
  <c r="G123" i="22"/>
  <c r="G127" i="22"/>
  <c r="K125" i="22"/>
  <c r="G131" i="22"/>
  <c r="K129" i="22"/>
  <c r="G135" i="22"/>
  <c r="K133" i="22"/>
  <c r="G139" i="22"/>
  <c r="K137" i="22"/>
  <c r="K141" i="22"/>
  <c r="G143" i="22"/>
  <c r="K145" i="22"/>
  <c r="G147" i="22"/>
  <c r="K149" i="22"/>
  <c r="G151" i="22"/>
  <c r="K153" i="22"/>
  <c r="G155" i="22"/>
  <c r="K157" i="22"/>
  <c r="G159" i="22"/>
  <c r="G163" i="22"/>
  <c r="K161" i="22"/>
  <c r="G167" i="22"/>
  <c r="K165" i="22"/>
  <c r="G170" i="22"/>
  <c r="K168" i="22"/>
  <c r="K172" i="22"/>
  <c r="G174" i="22"/>
  <c r="G178" i="22"/>
  <c r="K176" i="22"/>
  <c r="K180" i="22"/>
  <c r="G182" i="22"/>
  <c r="K184" i="22"/>
  <c r="G186" i="22"/>
  <c r="G190" i="22"/>
  <c r="K188" i="22"/>
  <c r="G194" i="22"/>
  <c r="K192" i="22"/>
  <c r="K199" i="22"/>
  <c r="G201" i="22"/>
  <c r="K203" i="22"/>
  <c r="G205" i="22"/>
  <c r="G211" i="22"/>
  <c r="K207" i="22"/>
  <c r="K211" i="22"/>
  <c r="G215" i="22"/>
  <c r="K215" i="22"/>
  <c r="G219" i="22"/>
  <c r="G223" i="22"/>
  <c r="K219" i="22"/>
  <c r="K223" i="22"/>
  <c r="G227" i="22"/>
  <c r="G231" i="22"/>
  <c r="K227" i="22"/>
  <c r="G235" i="22"/>
  <c r="K231" i="22"/>
  <c r="K235" i="22"/>
  <c r="G239" i="22"/>
  <c r="K239" i="22"/>
  <c r="G243" i="22"/>
  <c r="G247" i="22"/>
  <c r="K243" i="22"/>
  <c r="G251" i="22"/>
  <c r="K247" i="22"/>
  <c r="G255" i="22"/>
  <c r="K251" i="22"/>
  <c r="K255" i="22"/>
  <c r="G259" i="22"/>
  <c r="G263" i="22"/>
  <c r="K259" i="22"/>
  <c r="G267" i="22"/>
  <c r="K263" i="22"/>
  <c r="G271" i="22"/>
  <c r="K267" i="22"/>
  <c r="K271" i="22"/>
  <c r="G275" i="22"/>
  <c r="K275" i="22"/>
  <c r="G279" i="22"/>
  <c r="G283" i="22"/>
  <c r="K279" i="22"/>
  <c r="G287" i="22"/>
  <c r="K283" i="22"/>
  <c r="K287" i="22"/>
  <c r="G291" i="22"/>
  <c r="K291" i="22"/>
  <c r="G295" i="22"/>
  <c r="K295" i="22"/>
  <c r="G299" i="22"/>
  <c r="G303" i="22"/>
  <c r="K299" i="22"/>
  <c r="K303" i="22"/>
  <c r="G307"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0" i="22"/>
  <c r="G112" i="22"/>
  <c r="K114" i="22"/>
  <c r="G116" i="22"/>
  <c r="G120" i="22"/>
  <c r="K118" i="22"/>
  <c r="K122" i="22"/>
  <c r="G124" i="22"/>
  <c r="K126" i="22"/>
  <c r="G128" i="22"/>
  <c r="G132" i="22"/>
  <c r="K130" i="22"/>
  <c r="G136" i="22"/>
  <c r="K134" i="22"/>
  <c r="K138" i="22"/>
  <c r="G140" i="22"/>
  <c r="K142" i="22"/>
  <c r="G144" i="22"/>
  <c r="G148" i="22"/>
  <c r="K146" i="22"/>
  <c r="G152" i="22"/>
  <c r="K150" i="22"/>
  <c r="K154" i="22"/>
  <c r="G156" i="22"/>
  <c r="K158" i="22"/>
  <c r="G160" i="22"/>
  <c r="K162" i="22"/>
  <c r="G164" i="22"/>
  <c r="K166" i="22"/>
  <c r="G168" i="22"/>
  <c r="K169" i="22"/>
  <c r="G171" i="22"/>
  <c r="G175" i="22"/>
  <c r="K173" i="22"/>
  <c r="K177" i="22"/>
  <c r="G179" i="22"/>
  <c r="K181" i="22"/>
  <c r="G183" i="22"/>
  <c r="G187" i="22"/>
  <c r="K185" i="22"/>
  <c r="K189" i="22"/>
  <c r="G191" i="22"/>
  <c r="K193" i="22"/>
  <c r="G195" i="22"/>
  <c r="K196" i="22"/>
  <c r="G198" i="22"/>
  <c r="K200" i="22"/>
  <c r="G202" i="22"/>
  <c r="K204" i="22"/>
  <c r="G206" i="22"/>
  <c r="K212" i="22"/>
  <c r="G216" i="22"/>
  <c r="G220" i="22"/>
  <c r="K216" i="22"/>
  <c r="K220" i="22"/>
  <c r="G224" i="22"/>
  <c r="G228" i="22"/>
  <c r="K224" i="22"/>
  <c r="G232" i="22"/>
  <c r="K228" i="22"/>
  <c r="G236" i="22"/>
  <c r="K232" i="22"/>
  <c r="G240" i="22"/>
  <c r="K236" i="22"/>
  <c r="K240" i="22"/>
  <c r="G244" i="22"/>
  <c r="G248" i="22"/>
  <c r="K244" i="22"/>
  <c r="G252" i="22"/>
  <c r="K248" i="22"/>
  <c r="K252" i="22"/>
  <c r="G256" i="22"/>
  <c r="K256" i="22"/>
  <c r="G260" i="22"/>
  <c r="K260" i="22"/>
  <c r="G264" i="22"/>
  <c r="G268" i="22"/>
  <c r="K264" i="22"/>
  <c r="K268" i="22"/>
  <c r="G272" i="22"/>
  <c r="K272" i="22"/>
  <c r="G276" i="22"/>
  <c r="G280" i="22"/>
  <c r="K276" i="22"/>
  <c r="G284" i="22"/>
  <c r="K280" i="22"/>
  <c r="K284" i="22"/>
  <c r="G288" i="22"/>
  <c r="K288" i="22"/>
  <c r="G292" i="22"/>
  <c r="K292" i="22"/>
  <c r="G296" i="22"/>
  <c r="G300" i="22"/>
  <c r="K296" i="22"/>
  <c r="K300" i="22"/>
  <c r="G304"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K107" i="22"/>
  <c r="G107" i="22"/>
  <c r="G109" i="22"/>
  <c r="G113" i="22"/>
  <c r="K111" i="22"/>
  <c r="G117" i="22"/>
  <c r="K115" i="22"/>
  <c r="K119" i="22"/>
  <c r="G121" i="22"/>
  <c r="K123" i="22"/>
  <c r="G125" i="22"/>
  <c r="G129" i="22"/>
  <c r="K127" i="22"/>
  <c r="K131" i="22"/>
  <c r="G133" i="22"/>
  <c r="K135" i="22"/>
  <c r="G137" i="22"/>
  <c r="K139" i="22"/>
  <c r="G141" i="22"/>
  <c r="K143" i="22"/>
  <c r="G145" i="22"/>
  <c r="G149" i="22"/>
  <c r="K147" i="22"/>
  <c r="G153" i="22"/>
  <c r="K151" i="22"/>
  <c r="K155" i="22"/>
  <c r="G157" i="22"/>
  <c r="K159" i="22"/>
  <c r="G161" i="22"/>
  <c r="K163" i="22"/>
  <c r="G165" i="22"/>
  <c r="G169" i="22"/>
  <c r="K167" i="22"/>
  <c r="K170" i="22"/>
  <c r="G172" i="22"/>
  <c r="K174" i="22"/>
  <c r="G176" i="22"/>
  <c r="G180" i="22"/>
  <c r="K178" i="22"/>
  <c r="G184" i="22"/>
  <c r="K182" i="22"/>
  <c r="K186" i="22"/>
  <c r="G188" i="22"/>
  <c r="K190" i="22"/>
  <c r="G192" i="22"/>
  <c r="G196" i="22"/>
  <c r="K194" i="22"/>
  <c r="G199" i="22"/>
  <c r="K197" i="22"/>
  <c r="G203" i="22"/>
  <c r="K201" i="22"/>
  <c r="K205" i="22"/>
  <c r="G209" i="22"/>
  <c r="G207" i="22"/>
  <c r="K209" i="22"/>
  <c r="G213" i="22"/>
  <c r="K213" i="22"/>
  <c r="G217" i="22"/>
  <c r="G221" i="22"/>
  <c r="K217" i="22"/>
  <c r="G225" i="22"/>
  <c r="K221" i="22"/>
  <c r="K225" i="22"/>
  <c r="G229" i="22"/>
  <c r="G233" i="22"/>
  <c r="K229" i="22"/>
  <c r="G237" i="22"/>
  <c r="K233" i="22"/>
  <c r="K237" i="22"/>
  <c r="G241" i="22"/>
  <c r="K241" i="22"/>
  <c r="G245" i="22"/>
  <c r="K245" i="22"/>
  <c r="G249" i="22"/>
  <c r="G253" i="22"/>
  <c r="K249" i="22"/>
  <c r="K253" i="22"/>
  <c r="G257" i="22"/>
  <c r="G261" i="22"/>
  <c r="K257" i="22"/>
  <c r="G265" i="22"/>
  <c r="K261" i="22"/>
  <c r="K265" i="22"/>
  <c r="G269" i="22"/>
  <c r="G273" i="22"/>
  <c r="K269" i="22"/>
  <c r="G277" i="22"/>
  <c r="K273" i="22"/>
  <c r="K277" i="22"/>
  <c r="G281" i="22"/>
  <c r="G285" i="22"/>
  <c r="K281" i="22"/>
  <c r="K285" i="22"/>
  <c r="G289" i="22"/>
  <c r="K289" i="22"/>
  <c r="G293" i="22"/>
  <c r="G297" i="22"/>
  <c r="K293" i="22"/>
  <c r="G301" i="22"/>
  <c r="K297" i="22"/>
  <c r="K301" i="22"/>
  <c r="G305"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4" i="22"/>
  <c r="K112" i="22"/>
  <c r="G118" i="22"/>
  <c r="K116" i="22"/>
  <c r="K120" i="22"/>
  <c r="G122" i="22"/>
  <c r="K124" i="22"/>
  <c r="G126" i="22"/>
  <c r="K128" i="22"/>
  <c r="G130" i="22"/>
  <c r="K132" i="22"/>
  <c r="G134" i="22"/>
  <c r="K136" i="22"/>
  <c r="G138" i="22"/>
  <c r="G142" i="22"/>
  <c r="K140" i="22"/>
  <c r="K144" i="22"/>
  <c r="G146" i="22"/>
  <c r="G150" i="22"/>
  <c r="K148" i="22"/>
  <c r="G154" i="22"/>
  <c r="K152" i="22"/>
  <c r="K156" i="22"/>
  <c r="G158" i="22"/>
  <c r="G162" i="22"/>
  <c r="K160" i="22"/>
  <c r="G166" i="22"/>
  <c r="K164" i="22"/>
  <c r="G173" i="22"/>
  <c r="K171" i="22"/>
  <c r="G177" i="22"/>
  <c r="K175" i="22"/>
  <c r="K179" i="22"/>
  <c r="G181" i="22"/>
  <c r="G185" i="22"/>
  <c r="K183" i="22"/>
  <c r="K187" i="22"/>
  <c r="G189" i="22"/>
  <c r="G193" i="22"/>
  <c r="K191" i="22"/>
  <c r="K195" i="22"/>
  <c r="G197" i="22"/>
  <c r="G200" i="22"/>
  <c r="K198" i="22"/>
  <c r="K202" i="22"/>
  <c r="G204" i="22"/>
  <c r="G210" i="22"/>
  <c r="K206" i="22"/>
  <c r="G214" i="22"/>
  <c r="K210" i="22"/>
  <c r="K214" i="22"/>
  <c r="G218" i="22"/>
  <c r="K218" i="22"/>
  <c r="G222" i="22"/>
  <c r="K222" i="22"/>
  <c r="G226" i="22"/>
  <c r="K226" i="22"/>
  <c r="G230" i="22"/>
  <c r="K230" i="22"/>
  <c r="G234" i="22"/>
  <c r="K234" i="22"/>
  <c r="G238" i="22"/>
  <c r="G242" i="22"/>
  <c r="K238" i="22"/>
  <c r="G246" i="22"/>
  <c r="K242" i="22"/>
  <c r="G250" i="22"/>
  <c r="K246" i="22"/>
  <c r="K250" i="22"/>
  <c r="G254" i="22"/>
  <c r="G258" i="22"/>
  <c r="K254" i="22"/>
  <c r="G262" i="22"/>
  <c r="K258" i="22"/>
  <c r="K262" i="22"/>
  <c r="G266" i="22"/>
  <c r="K266" i="22"/>
  <c r="G270" i="22"/>
  <c r="G274" i="22"/>
  <c r="K270" i="22"/>
  <c r="G278" i="22"/>
  <c r="K274" i="22"/>
  <c r="K278" i="22"/>
  <c r="G282" i="22"/>
  <c r="K282" i="22"/>
  <c r="G286" i="22"/>
  <c r="G290" i="22"/>
  <c r="K286" i="22"/>
  <c r="G294" i="22"/>
  <c r="K290" i="22"/>
  <c r="K294" i="22"/>
  <c r="G298" i="22"/>
  <c r="K298" i="22"/>
  <c r="G302" i="22"/>
  <c r="G306" i="22"/>
  <c r="K302"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E804" i="21" l="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C16" i="16" l="1"/>
  <c r="C17" i="16" s="1"/>
  <c r="C10" i="16" s="1"/>
  <c r="C20" i="16"/>
  <c r="D19" i="16" s="1"/>
  <c r="H16" i="20"/>
  <c r="H6" i="20" s="1"/>
  <c r="H48" i="38" s="1"/>
  <c r="D11" i="14"/>
  <c r="AC616" i="39"/>
  <c r="Z14" i="39" s="1"/>
  <c r="F62" i="40" s="1"/>
  <c r="AC819" i="39"/>
  <c r="P17" i="14"/>
  <c r="AC311" i="39"/>
  <c r="AD311" i="39" s="1"/>
  <c r="K11" i="12"/>
  <c r="AC516" i="39"/>
  <c r="Z13" i="39" s="1"/>
  <c r="M44" i="40" s="1"/>
  <c r="K11" i="41"/>
  <c r="P9" i="14"/>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301" i="13"/>
  <c r="N302" i="13"/>
  <c r="N303" i="13"/>
  <c r="N304" i="13"/>
  <c r="N305" i="13"/>
  <c r="N306" i="13"/>
  <c r="N307" i="13"/>
  <c r="N308" i="13"/>
  <c r="N309" i="13"/>
  <c r="N310" i="13"/>
  <c r="N311" i="13"/>
  <c r="N312" i="13"/>
  <c r="N313" i="13"/>
  <c r="N314" i="13"/>
  <c r="N315" i="13"/>
  <c r="N316" i="13"/>
  <c r="N317" i="13"/>
  <c r="N318" i="13"/>
  <c r="N319" i="13"/>
  <c r="N320" i="13"/>
  <c r="N321" i="13"/>
  <c r="N322" i="13"/>
  <c r="N323" i="13"/>
  <c r="N324" i="13"/>
  <c r="N325" i="13"/>
  <c r="N326" i="13"/>
  <c r="N327" i="13"/>
  <c r="N328" i="13"/>
  <c r="N329" i="13"/>
  <c r="N330" i="13"/>
  <c r="N331" i="13"/>
  <c r="N332" i="13"/>
  <c r="N333" i="13"/>
  <c r="N334" i="13"/>
  <c r="N335" i="13"/>
  <c r="N336" i="13"/>
  <c r="N337" i="13"/>
  <c r="N338" i="13"/>
  <c r="N339" i="13"/>
  <c r="N340" i="13"/>
  <c r="N341" i="13"/>
  <c r="N342" i="13"/>
  <c r="N343" i="13"/>
  <c r="N344" i="13"/>
  <c r="N345" i="13"/>
  <c r="N346" i="13"/>
  <c r="N347" i="13"/>
  <c r="N348" i="13"/>
  <c r="N349" i="13"/>
  <c r="N350" i="13"/>
  <c r="N351" i="13"/>
  <c r="N352" i="13"/>
  <c r="N353" i="13"/>
  <c r="N354" i="13"/>
  <c r="N355" i="13"/>
  <c r="N356" i="13"/>
  <c r="N357" i="13"/>
  <c r="N358" i="13"/>
  <c r="N359" i="13"/>
  <c r="N360" i="13"/>
  <c r="N361" i="13"/>
  <c r="N362" i="13"/>
  <c r="N363" i="13"/>
  <c r="N364" i="13"/>
  <c r="N365" i="13"/>
  <c r="N366" i="13"/>
  <c r="N367" i="13"/>
  <c r="N368" i="13"/>
  <c r="N369" i="13"/>
  <c r="N370" i="13"/>
  <c r="N371" i="13"/>
  <c r="N372" i="13"/>
  <c r="N373" i="13"/>
  <c r="N374" i="13"/>
  <c r="N375" i="13"/>
  <c r="N376" i="13"/>
  <c r="N377" i="13"/>
  <c r="N378" i="13"/>
  <c r="N379" i="13"/>
  <c r="N380" i="13"/>
  <c r="N381" i="13"/>
  <c r="N382" i="13"/>
  <c r="N383" i="13"/>
  <c r="N384" i="13"/>
  <c r="N385" i="13"/>
  <c r="N386" i="13"/>
  <c r="N387" i="13"/>
  <c r="N388" i="13"/>
  <c r="N389" i="13"/>
  <c r="N390" i="13"/>
  <c r="N391" i="13"/>
  <c r="N392" i="13"/>
  <c r="N393" i="13"/>
  <c r="N394" i="13"/>
  <c r="N395" i="13"/>
  <c r="N396" i="13"/>
  <c r="N397" i="13"/>
  <c r="N398" i="13"/>
  <c r="N399" i="13"/>
  <c r="N400" i="13"/>
  <c r="N401" i="13"/>
  <c r="N402" i="13"/>
  <c r="N403" i="13"/>
  <c r="N404" i="13"/>
  <c r="N405" i="13"/>
  <c r="N406" i="13"/>
  <c r="N407" i="13"/>
  <c r="N408" i="13"/>
  <c r="N409" i="13"/>
  <c r="N410" i="13"/>
  <c r="N411" i="13"/>
  <c r="N412" i="13"/>
  <c r="N413" i="13"/>
  <c r="N414" i="13"/>
  <c r="N415" i="13"/>
  <c r="N416" i="13"/>
  <c r="N417" i="13"/>
  <c r="N418" i="13"/>
  <c r="N419" i="13"/>
  <c r="N420" i="13"/>
  <c r="N421" i="13"/>
  <c r="N422" i="13"/>
  <c r="N423" i="13"/>
  <c r="N424" i="13"/>
  <c r="N425" i="13"/>
  <c r="N426" i="13"/>
  <c r="N427" i="13"/>
  <c r="N428" i="13"/>
  <c r="N429" i="13"/>
  <c r="N430" i="13"/>
  <c r="N431" i="13"/>
  <c r="N432" i="13"/>
  <c r="N433" i="13"/>
  <c r="N434" i="13"/>
  <c r="N435" i="13"/>
  <c r="N436" i="13"/>
  <c r="N437" i="13"/>
  <c r="N438" i="13"/>
  <c r="N439" i="13"/>
  <c r="N440" i="13"/>
  <c r="N441" i="13"/>
  <c r="N442" i="13"/>
  <c r="N443" i="13"/>
  <c r="N444" i="13"/>
  <c r="N445" i="13"/>
  <c r="N446" i="13"/>
  <c r="N447" i="13"/>
  <c r="N448" i="13"/>
  <c r="N449" i="13"/>
  <c r="N450" i="13"/>
  <c r="N451" i="13"/>
  <c r="N452" i="13"/>
  <c r="N453" i="13"/>
  <c r="N454" i="13"/>
  <c r="N455" i="13"/>
  <c r="N456" i="13"/>
  <c r="N457" i="13"/>
  <c r="N458" i="13"/>
  <c r="N459" i="13"/>
  <c r="N460" i="13"/>
  <c r="N461" i="13"/>
  <c r="N462" i="13"/>
  <c r="N463" i="13"/>
  <c r="N464" i="13"/>
  <c r="N465" i="13"/>
  <c r="N466" i="13"/>
  <c r="N467" i="13"/>
  <c r="N468" i="13"/>
  <c r="N469" i="13"/>
  <c r="N470" i="13"/>
  <c r="N471" i="13"/>
  <c r="N472" i="13"/>
  <c r="N473" i="13"/>
  <c r="N474" i="13"/>
  <c r="N475" i="13"/>
  <c r="N476" i="13"/>
  <c r="N477" i="13"/>
  <c r="N478" i="13"/>
  <c r="N479" i="13"/>
  <c r="N480" i="13"/>
  <c r="N481" i="13"/>
  <c r="N482" i="13"/>
  <c r="N483" i="13"/>
  <c r="N484" i="13"/>
  <c r="N485" i="13"/>
  <c r="N486" i="13"/>
  <c r="N487" i="13"/>
  <c r="N488" i="13"/>
  <c r="N489" i="13"/>
  <c r="N490" i="13"/>
  <c r="N491" i="13"/>
  <c r="N492" i="13"/>
  <c r="N493" i="13"/>
  <c r="N494" i="13"/>
  <c r="N495" i="13"/>
  <c r="N496" i="13"/>
  <c r="N497" i="13"/>
  <c r="N498" i="13"/>
  <c r="N499" i="13"/>
  <c r="N500" i="13"/>
  <c r="N501" i="13"/>
  <c r="N502" i="13"/>
  <c r="N503" i="13"/>
  <c r="N504" i="13"/>
  <c r="N505" i="13"/>
  <c r="N506" i="13"/>
  <c r="N507" i="13"/>
  <c r="N508" i="13"/>
  <c r="N509" i="13"/>
  <c r="N510" i="13"/>
  <c r="N511" i="13"/>
  <c r="N512" i="13"/>
  <c r="N513" i="13"/>
  <c r="N514" i="13"/>
  <c r="N515" i="13"/>
  <c r="N516" i="13"/>
  <c r="N517" i="13"/>
  <c r="N518" i="13"/>
  <c r="N519" i="13"/>
  <c r="N520" i="13"/>
  <c r="N521" i="13"/>
  <c r="N522" i="13"/>
  <c r="N523" i="13"/>
  <c r="N524" i="13"/>
  <c r="N525" i="13"/>
  <c r="N526" i="13"/>
  <c r="N527" i="13"/>
  <c r="N528" i="13"/>
  <c r="N529" i="13"/>
  <c r="N530" i="13"/>
  <c r="N531" i="13"/>
  <c r="N532" i="13"/>
  <c r="N533" i="13"/>
  <c r="N534" i="13"/>
  <c r="N535" i="13"/>
  <c r="N536" i="13"/>
  <c r="N537" i="13"/>
  <c r="N538" i="13"/>
  <c r="N539" i="13"/>
  <c r="N540" i="13"/>
  <c r="N541" i="13"/>
  <c r="N542" i="13"/>
  <c r="N543" i="13"/>
  <c r="N544" i="13"/>
  <c r="N545" i="13"/>
  <c r="N546" i="13"/>
  <c r="N547" i="13"/>
  <c r="N548" i="13"/>
  <c r="N549" i="13"/>
  <c r="N550" i="13"/>
  <c r="N551" i="13"/>
  <c r="N552" i="13"/>
  <c r="N553" i="13"/>
  <c r="N554" i="13"/>
  <c r="N555" i="13"/>
  <c r="N556" i="13"/>
  <c r="N557" i="13"/>
  <c r="N558" i="13"/>
  <c r="N559" i="13"/>
  <c r="N560" i="13"/>
  <c r="N561" i="13"/>
  <c r="N562" i="13"/>
  <c r="N563" i="13"/>
  <c r="N564" i="13"/>
  <c r="N565" i="13"/>
  <c r="N566" i="13"/>
  <c r="N567" i="13"/>
  <c r="N568" i="13"/>
  <c r="N569" i="13"/>
  <c r="N570" i="13"/>
  <c r="N571" i="13"/>
  <c r="N572" i="13"/>
  <c r="N573" i="13"/>
  <c r="N574" i="13"/>
  <c r="N575" i="13"/>
  <c r="N576" i="13"/>
  <c r="N577" i="13"/>
  <c r="N578" i="13"/>
  <c r="N579" i="13"/>
  <c r="N580" i="13"/>
  <c r="N581" i="13"/>
  <c r="N582" i="13"/>
  <c r="N583" i="13"/>
  <c r="N584" i="13"/>
  <c r="N585" i="13"/>
  <c r="N586" i="13"/>
  <c r="Q13" i="13"/>
  <c r="Q5" i="24"/>
  <c r="N5" i="24"/>
  <c r="N6" i="24" s="1"/>
  <c r="N7" i="24" s="1"/>
  <c r="N8" i="24" s="1"/>
  <c r="N9" i="24" s="1"/>
  <c r="N10" i="24"/>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N49" i="24"/>
  <c r="N50" i="24"/>
  <c r="N51" i="24"/>
  <c r="N52" i="24"/>
  <c r="N53" i="24"/>
  <c r="N54" i="24"/>
  <c r="N55" i="24"/>
  <c r="N56" i="24"/>
  <c r="N57" i="24"/>
  <c r="N58" i="24"/>
  <c r="N59" i="24"/>
  <c r="N60" i="24"/>
  <c r="N61" i="24"/>
  <c r="N62" i="24"/>
  <c r="N63" i="24"/>
  <c r="N64" i="24"/>
  <c r="N65" i="24"/>
  <c r="N66" i="24"/>
  <c r="N67" i="24"/>
  <c r="N68" i="24"/>
  <c r="N69" i="24"/>
  <c r="N70" i="24"/>
  <c r="N71" i="24"/>
  <c r="N72" i="24"/>
  <c r="N73" i="24"/>
  <c r="N74" i="24"/>
  <c r="N75" i="24"/>
  <c r="N76" i="24"/>
  <c r="N77" i="24"/>
  <c r="N78" i="24"/>
  <c r="N79" i="24"/>
  <c r="N80" i="24"/>
  <c r="N81" i="24"/>
  <c r="N82" i="24"/>
  <c r="N83" i="24"/>
  <c r="N84" i="24"/>
  <c r="N85" i="24"/>
  <c r="N86" i="24"/>
  <c r="N87" i="24"/>
  <c r="N88" i="24"/>
  <c r="N89" i="24"/>
  <c r="N90" i="24"/>
  <c r="N91" i="24"/>
  <c r="N92" i="24"/>
  <c r="N93" i="24"/>
  <c r="N94" i="24"/>
  <c r="N95" i="24"/>
  <c r="N96" i="24"/>
  <c r="N97" i="24"/>
  <c r="N98" i="24"/>
  <c r="N99" i="24"/>
  <c r="N100" i="24"/>
  <c r="N101" i="24"/>
  <c r="N102" i="24"/>
  <c r="N103" i="24"/>
  <c r="N104" i="24"/>
  <c r="N105" i="24"/>
  <c r="N106" i="24"/>
  <c r="N107" i="24"/>
  <c r="N108" i="24"/>
  <c r="N109" i="24"/>
  <c r="N110" i="24"/>
  <c r="N111" i="24"/>
  <c r="N112" i="24"/>
  <c r="N113" i="24"/>
  <c r="N114" i="24"/>
  <c r="N115" i="24"/>
  <c r="N116" i="24"/>
  <c r="N117" i="24"/>
  <c r="N118" i="24"/>
  <c r="N119" i="24"/>
  <c r="N120" i="24"/>
  <c r="N121" i="24"/>
  <c r="N122" i="24"/>
  <c r="N123" i="24"/>
  <c r="N124" i="24"/>
  <c r="N125" i="24"/>
  <c r="N126" i="24"/>
  <c r="N127" i="24"/>
  <c r="N128" i="24"/>
  <c r="N129" i="24"/>
  <c r="N130" i="24"/>
  <c r="N131" i="24"/>
  <c r="N132" i="24"/>
  <c r="N133" i="24"/>
  <c r="N134" i="24"/>
  <c r="N135" i="24"/>
  <c r="N136" i="24"/>
  <c r="N137" i="24"/>
  <c r="N138" i="24"/>
  <c r="N139" i="24"/>
  <c r="N140" i="24"/>
  <c r="N141" i="24"/>
  <c r="N142" i="24"/>
  <c r="N143" i="24"/>
  <c r="N144" i="24"/>
  <c r="N145" i="24"/>
  <c r="N146" i="24"/>
  <c r="N147" i="24"/>
  <c r="N148" i="24"/>
  <c r="N149" i="24"/>
  <c r="N150" i="24"/>
  <c r="N151" i="24"/>
  <c r="N152" i="24"/>
  <c r="N153" i="24"/>
  <c r="N154" i="24"/>
  <c r="N155" i="24"/>
  <c r="N156" i="24"/>
  <c r="N157" i="24"/>
  <c r="N158" i="24"/>
  <c r="N159" i="24"/>
  <c r="N160" i="24"/>
  <c r="N161" i="24"/>
  <c r="N162" i="24"/>
  <c r="N163" i="24"/>
  <c r="N164" i="24"/>
  <c r="N165" i="24"/>
  <c r="N166" i="24"/>
  <c r="N167" i="24"/>
  <c r="N168" i="24"/>
  <c r="N169" i="24"/>
  <c r="N170" i="24"/>
  <c r="N171" i="24"/>
  <c r="N172" i="24"/>
  <c r="N173" i="24"/>
  <c r="N174" i="24"/>
  <c r="N175" i="24"/>
  <c r="N176" i="24"/>
  <c r="N177" i="24"/>
  <c r="N178" i="24"/>
  <c r="N179" i="24"/>
  <c r="N180" i="24"/>
  <c r="N181" i="24"/>
  <c r="N182" i="24"/>
  <c r="N183" i="24"/>
  <c r="N184" i="24"/>
  <c r="N185" i="24"/>
  <c r="N186" i="24"/>
  <c r="N187" i="24"/>
  <c r="N188" i="24"/>
  <c r="N189" i="24"/>
  <c r="N190" i="24"/>
  <c r="N191" i="24"/>
  <c r="N192" i="24"/>
  <c r="N193" i="24"/>
  <c r="N194" i="24"/>
  <c r="N195" i="24"/>
  <c r="N196" i="24"/>
  <c r="N197" i="24"/>
  <c r="N198" i="24"/>
  <c r="N199" i="24"/>
  <c r="N200" i="24"/>
  <c r="N201" i="24"/>
  <c r="N202" i="24"/>
  <c r="N203" i="24"/>
  <c r="N204" i="24"/>
  <c r="N205" i="24"/>
  <c r="N206" i="24"/>
  <c r="N207" i="24"/>
  <c r="N208" i="24"/>
  <c r="N209" i="24"/>
  <c r="N210" i="24"/>
  <c r="N211" i="24"/>
  <c r="N212" i="24"/>
  <c r="N213" i="24"/>
  <c r="N214" i="24"/>
  <c r="N215" i="24"/>
  <c r="N216" i="24"/>
  <c r="N217" i="24"/>
  <c r="N218" i="24"/>
  <c r="N219" i="24"/>
  <c r="N220" i="24"/>
  <c r="N221" i="24"/>
  <c r="N222" i="24"/>
  <c r="N223" i="24"/>
  <c r="N224" i="24"/>
  <c r="N225" i="24"/>
  <c r="N226" i="24"/>
  <c r="N227" i="24"/>
  <c r="N228" i="24"/>
  <c r="N229" i="24"/>
  <c r="N230" i="24"/>
  <c r="N231" i="24"/>
  <c r="N232" i="24"/>
  <c r="N233" i="24"/>
  <c r="N234" i="24"/>
  <c r="N235" i="24"/>
  <c r="N236" i="24"/>
  <c r="N237" i="24"/>
  <c r="N238" i="24"/>
  <c r="N239" i="24"/>
  <c r="N240" i="24"/>
  <c r="N241" i="24"/>
  <c r="N242" i="24"/>
  <c r="N243" i="24"/>
  <c r="N244" i="24"/>
  <c r="N245" i="24"/>
  <c r="N246" i="24"/>
  <c r="N247" i="24"/>
  <c r="N248" i="24"/>
  <c r="N249" i="24"/>
  <c r="N250" i="24"/>
  <c r="N251" i="24"/>
  <c r="N252" i="24"/>
  <c r="N253" i="24"/>
  <c r="N254" i="24"/>
  <c r="N255" i="24"/>
  <c r="N256" i="24"/>
  <c r="N257" i="24"/>
  <c r="N258" i="24"/>
  <c r="N259" i="24"/>
  <c r="N260" i="24"/>
  <c r="N261" i="24"/>
  <c r="N262" i="24"/>
  <c r="N263" i="24"/>
  <c r="N264" i="24"/>
  <c r="N265" i="24"/>
  <c r="N266" i="24"/>
  <c r="N267" i="24"/>
  <c r="N268" i="24"/>
  <c r="N269" i="24"/>
  <c r="N270" i="24"/>
  <c r="N271" i="24"/>
  <c r="N272" i="24"/>
  <c r="N273" i="24"/>
  <c r="N274" i="24"/>
  <c r="N275" i="24"/>
  <c r="N276" i="24"/>
  <c r="N277" i="24"/>
  <c r="N278" i="24"/>
  <c r="N279" i="24"/>
  <c r="N280" i="24"/>
  <c r="N281" i="24"/>
  <c r="N282" i="24"/>
  <c r="N283" i="24"/>
  <c r="N284" i="24"/>
  <c r="N285" i="24"/>
  <c r="N286" i="24"/>
  <c r="N287" i="24"/>
  <c r="N288" i="24"/>
  <c r="N289" i="24"/>
  <c r="N290" i="24"/>
  <c r="N291" i="24"/>
  <c r="N292" i="24"/>
  <c r="N293" i="24"/>
  <c r="N294" i="24"/>
  <c r="N295" i="24"/>
  <c r="N296" i="24"/>
  <c r="N297" i="24"/>
  <c r="N298" i="24"/>
  <c r="N299" i="24"/>
  <c r="N300" i="24"/>
  <c r="N301" i="24"/>
  <c r="N302" i="24"/>
  <c r="N303" i="24"/>
  <c r="N304" i="24"/>
  <c r="N305" i="24"/>
  <c r="N306" i="24"/>
  <c r="N307" i="24"/>
  <c r="N308" i="24"/>
  <c r="N309" i="24"/>
  <c r="N310" i="24"/>
  <c r="N311" i="24"/>
  <c r="N312" i="24"/>
  <c r="N313" i="24"/>
  <c r="N314" i="24"/>
  <c r="N315" i="24"/>
  <c r="N316" i="24"/>
  <c r="N317" i="24"/>
  <c r="N318" i="24"/>
  <c r="N319" i="24"/>
  <c r="N320" i="24"/>
  <c r="N321" i="24"/>
  <c r="N322" i="24"/>
  <c r="N323" i="24"/>
  <c r="N324" i="24"/>
  <c r="N325" i="24"/>
  <c r="N326" i="24"/>
  <c r="N327" i="24"/>
  <c r="N328" i="24"/>
  <c r="N329" i="24"/>
  <c r="N330" i="24"/>
  <c r="N331" i="24"/>
  <c r="N332" i="24"/>
  <c r="N333" i="24"/>
  <c r="N334" i="24"/>
  <c r="N335" i="24"/>
  <c r="N336" i="24"/>
  <c r="N337" i="24"/>
  <c r="N338" i="24"/>
  <c r="N339" i="24"/>
  <c r="N340" i="24"/>
  <c r="N341" i="24"/>
  <c r="N342" i="24"/>
  <c r="N343" i="24"/>
  <c r="N344" i="24"/>
  <c r="N345" i="24"/>
  <c r="N346" i="24"/>
  <c r="N347" i="24"/>
  <c r="N348" i="24"/>
  <c r="N349" i="24"/>
  <c r="N350" i="24"/>
  <c r="N351" i="24"/>
  <c r="N352" i="24"/>
  <c r="N353" i="24"/>
  <c r="N354" i="24"/>
  <c r="N355" i="24"/>
  <c r="N356" i="24"/>
  <c r="N357" i="24"/>
  <c r="N358" i="24"/>
  <c r="N359" i="24"/>
  <c r="N360" i="24"/>
  <c r="N361" i="24"/>
  <c r="N362" i="24"/>
  <c r="N363" i="24"/>
  <c r="N364" i="24"/>
  <c r="N365" i="24"/>
  <c r="N366" i="24"/>
  <c r="N367" i="24"/>
  <c r="N368" i="24"/>
  <c r="N369" i="24"/>
  <c r="N370" i="24"/>
  <c r="N371" i="24"/>
  <c r="N372" i="24"/>
  <c r="N373" i="24"/>
  <c r="N374" i="24"/>
  <c r="N375" i="24"/>
  <c r="N376" i="24"/>
  <c r="N377" i="24"/>
  <c r="N378" i="24"/>
  <c r="N379" i="24"/>
  <c r="N380" i="24"/>
  <c r="N381" i="24"/>
  <c r="N382" i="24"/>
  <c r="N383" i="24"/>
  <c r="N384" i="24"/>
  <c r="N385" i="24"/>
  <c r="N386" i="24"/>
  <c r="N387" i="24"/>
  <c r="N388" i="24"/>
  <c r="N389" i="24"/>
  <c r="N390" i="24"/>
  <c r="N391" i="24"/>
  <c r="N392" i="24"/>
  <c r="N393" i="24"/>
  <c r="N394" i="24"/>
  <c r="N395" i="24"/>
  <c r="N396" i="24"/>
  <c r="N397" i="24"/>
  <c r="N398" i="24"/>
  <c r="N399" i="24"/>
  <c r="N400" i="24"/>
  <c r="N401" i="24"/>
  <c r="N402" i="24"/>
  <c r="N403" i="24"/>
  <c r="N404" i="24"/>
  <c r="N405" i="24"/>
  <c r="N406" i="24"/>
  <c r="N407" i="24"/>
  <c r="N408" i="24"/>
  <c r="N409" i="24"/>
  <c r="N410" i="24"/>
  <c r="N411" i="24"/>
  <c r="N412" i="24"/>
  <c r="N413" i="24"/>
  <c r="N414" i="24"/>
  <c r="N415" i="24"/>
  <c r="N416" i="24"/>
  <c r="N417" i="24"/>
  <c r="N418" i="24"/>
  <c r="N419" i="24"/>
  <c r="N420" i="24"/>
  <c r="N421" i="24"/>
  <c r="N422" i="24"/>
  <c r="N423" i="24"/>
  <c r="N424" i="24"/>
  <c r="N425" i="24"/>
  <c r="N426" i="24"/>
  <c r="N427" i="24"/>
  <c r="N428" i="24"/>
  <c r="N429" i="24"/>
  <c r="N430" i="24"/>
  <c r="N431" i="24"/>
  <c r="N432" i="24"/>
  <c r="N433" i="24"/>
  <c r="N434" i="24"/>
  <c r="N435" i="24"/>
  <c r="N436" i="24"/>
  <c r="N437" i="24"/>
  <c r="N438" i="24"/>
  <c r="N439" i="24"/>
  <c r="N440" i="24"/>
  <c r="N441" i="24"/>
  <c r="N442" i="24"/>
  <c r="N443" i="24"/>
  <c r="N444" i="24"/>
  <c r="N445" i="24"/>
  <c r="N446" i="24"/>
  <c r="N447" i="24"/>
  <c r="N448" i="24"/>
  <c r="N449" i="24"/>
  <c r="N450" i="24"/>
  <c r="N451" i="24"/>
  <c r="N452" i="24"/>
  <c r="N453" i="24"/>
  <c r="N454" i="24"/>
  <c r="N455" i="24"/>
  <c r="N456" i="24"/>
  <c r="N457" i="24"/>
  <c r="N458" i="24"/>
  <c r="N459" i="24"/>
  <c r="N460" i="24"/>
  <c r="N461" i="24"/>
  <c r="N462" i="24"/>
  <c r="N463" i="24"/>
  <c r="N464" i="24"/>
  <c r="N465" i="24"/>
  <c r="N466" i="24"/>
  <c r="N467" i="24"/>
  <c r="N468" i="24"/>
  <c r="N469" i="24"/>
  <c r="N470" i="24"/>
  <c r="N471" i="24"/>
  <c r="N472" i="24"/>
  <c r="N473" i="24"/>
  <c r="N474" i="24"/>
  <c r="N475" i="24"/>
  <c r="N476" i="24"/>
  <c r="N477" i="24"/>
  <c r="N478" i="24"/>
  <c r="N479" i="24"/>
  <c r="N480" i="24"/>
  <c r="N481" i="24"/>
  <c r="N482" i="24"/>
  <c r="N483" i="24"/>
  <c r="N484" i="24"/>
  <c r="N485" i="24"/>
  <c r="N486" i="24"/>
  <c r="N487" i="24"/>
  <c r="N488" i="24"/>
  <c r="N489" i="24"/>
  <c r="N490" i="24"/>
  <c r="N491" i="24"/>
  <c r="N492" i="24"/>
  <c r="N493" i="24"/>
  <c r="N494" i="24"/>
  <c r="N495" i="24"/>
  <c r="N496" i="24"/>
  <c r="N497" i="24"/>
  <c r="N498" i="24"/>
  <c r="N499" i="24"/>
  <c r="N500" i="24"/>
  <c r="N501" i="24"/>
  <c r="N502" i="24"/>
  <c r="N503" i="24"/>
  <c r="N504" i="24"/>
  <c r="N505" i="24"/>
  <c r="N506" i="24"/>
  <c r="N507" i="24"/>
  <c r="N508" i="24"/>
  <c r="N509" i="24"/>
  <c r="N510" i="24"/>
  <c r="N511" i="24"/>
  <c r="N512" i="24"/>
  <c r="N513" i="24"/>
  <c r="N514" i="24"/>
  <c r="N515" i="24"/>
  <c r="N516" i="24"/>
  <c r="N517" i="24"/>
  <c r="N518" i="24"/>
  <c r="N519" i="24"/>
  <c r="N520" i="24"/>
  <c r="N521" i="24"/>
  <c r="N522" i="24"/>
  <c r="N523" i="24"/>
  <c r="N524" i="24"/>
  <c r="N525" i="24"/>
  <c r="N526" i="24"/>
  <c r="N527" i="24"/>
  <c r="N528" i="24"/>
  <c r="N529" i="24"/>
  <c r="N530" i="24"/>
  <c r="N531" i="24"/>
  <c r="N532" i="24"/>
  <c r="N533" i="24"/>
  <c r="N534" i="24"/>
  <c r="N535" i="24"/>
  <c r="N536" i="24"/>
  <c r="N537" i="24"/>
  <c r="N538" i="24"/>
  <c r="N539" i="24"/>
  <c r="N540" i="24"/>
  <c r="N541" i="24"/>
  <c r="N542" i="24"/>
  <c r="N543" i="24"/>
  <c r="N544" i="24"/>
  <c r="N545" i="24"/>
  <c r="N546" i="24"/>
  <c r="N547" i="24"/>
  <c r="N548" i="24"/>
  <c r="N549" i="24"/>
  <c r="N550" i="24"/>
  <c r="N551" i="24"/>
  <c r="N552" i="24"/>
  <c r="N553" i="24"/>
  <c r="N554" i="24"/>
  <c r="N555" i="24"/>
  <c r="N556" i="24"/>
  <c r="N557" i="24"/>
  <c r="N558" i="24"/>
  <c r="N559" i="24"/>
  <c r="N560" i="24"/>
  <c r="N561" i="24"/>
  <c r="N562" i="24"/>
  <c r="N563" i="24"/>
  <c r="N564" i="24"/>
  <c r="N565" i="24"/>
  <c r="N566" i="24"/>
  <c r="N567" i="24"/>
  <c r="N568" i="24"/>
  <c r="N569" i="24"/>
  <c r="N570" i="24"/>
  <c r="N571" i="24"/>
  <c r="N572" i="24"/>
  <c r="N573" i="24"/>
  <c r="N574" i="24"/>
  <c r="N575" i="24"/>
  <c r="N576" i="24"/>
  <c r="N577" i="24"/>
  <c r="N578" i="24"/>
  <c r="N579" i="24"/>
  <c r="N580" i="24"/>
  <c r="N581" i="24"/>
  <c r="N582" i="24"/>
  <c r="N583" i="24"/>
  <c r="N584" i="24"/>
  <c r="N585" i="24"/>
  <c r="N586" i="24"/>
  <c r="Q13" i="24"/>
  <c r="Q5" i="54"/>
  <c r="N5" i="54"/>
  <c r="N6" i="54" s="1"/>
  <c r="N7" i="54" s="1"/>
  <c r="N8" i="54" s="1"/>
  <c r="N9" i="54" s="1"/>
  <c r="N10" i="54" s="1"/>
  <c r="N11" i="54" s="1"/>
  <c r="N12" i="54" s="1"/>
  <c r="N13" i="54" s="1"/>
  <c r="N14" i="54" s="1"/>
  <c r="N15" i="54" s="1"/>
  <c r="N16" i="54" s="1"/>
  <c r="N17" i="54" s="1"/>
  <c r="N587" i="24"/>
  <c r="N588" i="24"/>
  <c r="N589" i="24"/>
  <c r="N590" i="24"/>
  <c r="N591" i="24"/>
  <c r="N592" i="24"/>
  <c r="N593" i="24"/>
  <c r="N594" i="24"/>
  <c r="N595" i="24"/>
  <c r="N596" i="24"/>
  <c r="N597" i="24"/>
  <c r="N598" i="24"/>
  <c r="N599" i="24"/>
  <c r="N600" i="24"/>
  <c r="N601" i="24"/>
  <c r="N602" i="24"/>
  <c r="N603" i="24"/>
  <c r="N604" i="24"/>
  <c r="N605" i="24"/>
  <c r="N18" i="54"/>
  <c r="N19" i="54"/>
  <c r="N20" i="54"/>
  <c r="N21" i="54"/>
  <c r="N22" i="54"/>
  <c r="N23" i="54"/>
  <c r="N24" i="54"/>
  <c r="N25" i="54"/>
  <c r="N26" i="54"/>
  <c r="N27" i="54"/>
  <c r="N28" i="54"/>
  <c r="N29" i="54"/>
  <c r="N30" i="54"/>
  <c r="N31" i="54"/>
  <c r="N32" i="54"/>
  <c r="N33" i="54"/>
  <c r="N34" i="54"/>
  <c r="N35" i="54"/>
  <c r="N36" i="54"/>
  <c r="N37" i="54"/>
  <c r="N38" i="54"/>
  <c r="N39" i="54"/>
  <c r="N40" i="54"/>
  <c r="N41" i="54"/>
  <c r="N42" i="54"/>
  <c r="N43" i="54"/>
  <c r="N44" i="54"/>
  <c r="N45" i="54"/>
  <c r="N46" i="54"/>
  <c r="N47" i="54"/>
  <c r="N48" i="54"/>
  <c r="N49" i="54"/>
  <c r="N50" i="54"/>
  <c r="N51" i="54"/>
  <c r="N52" i="54"/>
  <c r="N53" i="54"/>
  <c r="N54" i="54"/>
  <c r="N55" i="54"/>
  <c r="N56" i="54"/>
  <c r="N57" i="54"/>
  <c r="N58" i="54"/>
  <c r="N59" i="54"/>
  <c r="N60" i="54"/>
  <c r="N61" i="54"/>
  <c r="N62" i="54"/>
  <c r="N63" i="54"/>
  <c r="N64" i="54"/>
  <c r="N65" i="54"/>
  <c r="N66" i="54"/>
  <c r="N67" i="54"/>
  <c r="N68" i="54"/>
  <c r="N69" i="54"/>
  <c r="N70" i="54"/>
  <c r="N71" i="54"/>
  <c r="N72" i="54"/>
  <c r="N73" i="54"/>
  <c r="N74" i="54"/>
  <c r="N75" i="54"/>
  <c r="N76" i="54"/>
  <c r="N77" i="54"/>
  <c r="N78" i="54"/>
  <c r="N79" i="54"/>
  <c r="N80" i="54"/>
  <c r="N81" i="54"/>
  <c r="N82" i="54"/>
  <c r="N83" i="54"/>
  <c r="N84" i="54"/>
  <c r="N85" i="54"/>
  <c r="N86" i="54"/>
  <c r="N87" i="54"/>
  <c r="N88" i="54"/>
  <c r="N89" i="54"/>
  <c r="N90" i="54"/>
  <c r="N91" i="54"/>
  <c r="N92" i="54"/>
  <c r="N93" i="54"/>
  <c r="N94" i="54"/>
  <c r="N95" i="54"/>
  <c r="N96" i="54"/>
  <c r="N97" i="54"/>
  <c r="N98" i="54"/>
  <c r="N99" i="54"/>
  <c r="N100" i="54"/>
  <c r="N101" i="54"/>
  <c r="N102" i="54"/>
  <c r="N103" i="54"/>
  <c r="N104" i="54"/>
  <c r="N105" i="54"/>
  <c r="N106" i="54"/>
  <c r="N107" i="54"/>
  <c r="N108" i="54"/>
  <c r="N109" i="54"/>
  <c r="N110" i="54"/>
  <c r="N111" i="54"/>
  <c r="N112" i="54"/>
  <c r="N113" i="54"/>
  <c r="N114" i="54"/>
  <c r="N115" i="54"/>
  <c r="N116" i="54"/>
  <c r="N117" i="54"/>
  <c r="N118" i="54"/>
  <c r="N119" i="54"/>
  <c r="N120" i="54"/>
  <c r="N121" i="54"/>
  <c r="N122" i="54"/>
  <c r="N123" i="54"/>
  <c r="N124" i="54"/>
  <c r="N125" i="54"/>
  <c r="N126" i="54"/>
  <c r="N127" i="54"/>
  <c r="N128" i="54"/>
  <c r="N129" i="54"/>
  <c r="N130" i="54"/>
  <c r="N131" i="54"/>
  <c r="N132" i="54"/>
  <c r="N133" i="54"/>
  <c r="N134" i="54"/>
  <c r="N135" i="54"/>
  <c r="N136" i="54"/>
  <c r="N137" i="54"/>
  <c r="N138" i="54"/>
  <c r="N139" i="54"/>
  <c r="N140" i="54"/>
  <c r="N141" i="54"/>
  <c r="N142" i="54"/>
  <c r="N143" i="54"/>
  <c r="N144" i="54"/>
  <c r="N145" i="54"/>
  <c r="N146" i="54"/>
  <c r="N147" i="54"/>
  <c r="N148" i="54"/>
  <c r="N149" i="54"/>
  <c r="N150" i="54"/>
  <c r="N151" i="54"/>
  <c r="N152" i="54"/>
  <c r="N153" i="54"/>
  <c r="N154" i="54"/>
  <c r="N155" i="54"/>
  <c r="N156" i="54"/>
  <c r="N157" i="54"/>
  <c r="N158" i="54"/>
  <c r="N159" i="54"/>
  <c r="N160" i="54"/>
  <c r="N161" i="54"/>
  <c r="N162" i="54"/>
  <c r="N163" i="54"/>
  <c r="N164" i="54"/>
  <c r="N165" i="54"/>
  <c r="N166" i="54"/>
  <c r="N167" i="54"/>
  <c r="N168" i="54"/>
  <c r="N169" i="54"/>
  <c r="N170" i="54"/>
  <c r="N171" i="54"/>
  <c r="N172" i="54"/>
  <c r="N173" i="54"/>
  <c r="N174" i="54"/>
  <c r="N175" i="54"/>
  <c r="N176" i="54"/>
  <c r="N177" i="54"/>
  <c r="N178" i="54"/>
  <c r="N179" i="54"/>
  <c r="N180" i="54"/>
  <c r="N181" i="54"/>
  <c r="N182" i="54"/>
  <c r="N183" i="54"/>
  <c r="N184" i="54"/>
  <c r="N185" i="54"/>
  <c r="N186" i="54"/>
  <c r="N187" i="54"/>
  <c r="N188" i="54"/>
  <c r="N189" i="54"/>
  <c r="N190" i="54"/>
  <c r="N191" i="54"/>
  <c r="N192" i="54"/>
  <c r="N193" i="54"/>
  <c r="N194" i="54"/>
  <c r="N195" i="54"/>
  <c r="N196" i="54"/>
  <c r="N197" i="54"/>
  <c r="N198" i="54"/>
  <c r="N199" i="54"/>
  <c r="N200" i="54"/>
  <c r="N201" i="54"/>
  <c r="N202" i="54"/>
  <c r="N203" i="54"/>
  <c r="N204" i="54"/>
  <c r="N205" i="54"/>
  <c r="N206" i="54"/>
  <c r="N207" i="54"/>
  <c r="N208" i="54"/>
  <c r="N209" i="54"/>
  <c r="N210" i="54"/>
  <c r="N211" i="54"/>
  <c r="N212" i="54"/>
  <c r="N213" i="54"/>
  <c r="N214" i="54"/>
  <c r="N215" i="54"/>
  <c r="N216" i="54"/>
  <c r="N217" i="54"/>
  <c r="N218" i="54"/>
  <c r="N219" i="54"/>
  <c r="N220" i="54"/>
  <c r="N221" i="54"/>
  <c r="N222" i="54"/>
  <c r="N223" i="54"/>
  <c r="N224" i="54"/>
  <c r="N225" i="54"/>
  <c r="N226" i="54"/>
  <c r="N227" i="54"/>
  <c r="N228" i="54"/>
  <c r="N229" i="54"/>
  <c r="N230" i="54"/>
  <c r="N231" i="54"/>
  <c r="N232" i="54"/>
  <c r="N233" i="54"/>
  <c r="N234" i="54"/>
  <c r="N235" i="54"/>
  <c r="N236" i="54"/>
  <c r="N237" i="54"/>
  <c r="N238" i="54"/>
  <c r="N239" i="54"/>
  <c r="N240" i="54"/>
  <c r="N241" i="54"/>
  <c r="N242" i="54"/>
  <c r="N243" i="54"/>
  <c r="N244" i="54"/>
  <c r="N245" i="54"/>
  <c r="N246" i="54"/>
  <c r="N247" i="54"/>
  <c r="N248" i="54"/>
  <c r="N249" i="54"/>
  <c r="N250" i="54"/>
  <c r="N251" i="54"/>
  <c r="N252" i="54"/>
  <c r="N253" i="54"/>
  <c r="N254" i="54"/>
  <c r="N255" i="54"/>
  <c r="N256" i="54"/>
  <c r="N257" i="54"/>
  <c r="N258" i="54"/>
  <c r="N259" i="54"/>
  <c r="N260" i="54"/>
  <c r="N261" i="54"/>
  <c r="N262" i="54"/>
  <c r="N263" i="54"/>
  <c r="N264" i="54"/>
  <c r="N265" i="54"/>
  <c r="N266" i="54"/>
  <c r="N267" i="54"/>
  <c r="N268" i="54"/>
  <c r="N269" i="54"/>
  <c r="N270" i="54"/>
  <c r="N271" i="54"/>
  <c r="N272" i="54"/>
  <c r="N273" i="54"/>
  <c r="N274" i="54"/>
  <c r="N275" i="54"/>
  <c r="N276" i="54"/>
  <c r="N277" i="54"/>
  <c r="N278" i="54"/>
  <c r="N279" i="54"/>
  <c r="N280" i="54"/>
  <c r="N281" i="54"/>
  <c r="N282" i="54"/>
  <c r="N283" i="54"/>
  <c r="N284" i="54"/>
  <c r="N285" i="54"/>
  <c r="N286" i="54"/>
  <c r="N287" i="54"/>
  <c r="N288" i="54"/>
  <c r="N289" i="54"/>
  <c r="N290" i="54"/>
  <c r="N291" i="54"/>
  <c r="N292" i="54"/>
  <c r="N293" i="54"/>
  <c r="N294" i="54"/>
  <c r="N295" i="54"/>
  <c r="N296" i="54"/>
  <c r="N297" i="54"/>
  <c r="N298" i="54"/>
  <c r="N299" i="54"/>
  <c r="N300" i="54"/>
  <c r="N301" i="54"/>
  <c r="N302" i="54"/>
  <c r="N303" i="54"/>
  <c r="N304" i="54"/>
  <c r="N305" i="54"/>
  <c r="N306" i="54"/>
  <c r="N307" i="54"/>
  <c r="N308" i="54"/>
  <c r="N309" i="54"/>
  <c r="N310" i="54"/>
  <c r="N311" i="54"/>
  <c r="N312" i="54"/>
  <c r="N313" i="54"/>
  <c r="N314" i="54"/>
  <c r="N315" i="54"/>
  <c r="N316" i="54"/>
  <c r="N317" i="54"/>
  <c r="N318" i="54"/>
  <c r="N319" i="54"/>
  <c r="N320" i="54"/>
  <c r="N321" i="54"/>
  <c r="N322" i="54"/>
  <c r="N323" i="54"/>
  <c r="N324" i="54"/>
  <c r="N325" i="54"/>
  <c r="N326" i="54"/>
  <c r="N327" i="54"/>
  <c r="N328" i="54"/>
  <c r="N329" i="54"/>
  <c r="N330" i="54"/>
  <c r="N331" i="54"/>
  <c r="N332" i="54"/>
  <c r="N333" i="54"/>
  <c r="N334" i="54"/>
  <c r="N335" i="54"/>
  <c r="N336" i="54"/>
  <c r="N337" i="54"/>
  <c r="N338" i="54"/>
  <c r="N339" i="54"/>
  <c r="N340" i="54"/>
  <c r="N341" i="54"/>
  <c r="N342" i="54"/>
  <c r="N343" i="54"/>
  <c r="N344" i="54"/>
  <c r="N345" i="54"/>
  <c r="N346" i="54"/>
  <c r="N347" i="54"/>
  <c r="N348" i="54"/>
  <c r="N349" i="54"/>
  <c r="N350" i="54"/>
  <c r="N351" i="54"/>
  <c r="N352" i="54"/>
  <c r="N353" i="54"/>
  <c r="N354" i="54"/>
  <c r="N355" i="54"/>
  <c r="N356" i="54"/>
  <c r="N357" i="54"/>
  <c r="N358" i="54"/>
  <c r="N359" i="54"/>
  <c r="N360" i="54"/>
  <c r="N361" i="54"/>
  <c r="N362" i="54"/>
  <c r="N363" i="54"/>
  <c r="N364" i="54"/>
  <c r="N365" i="54"/>
  <c r="N366" i="54"/>
  <c r="N367" i="54"/>
  <c r="N368" i="54"/>
  <c r="N369" i="54"/>
  <c r="N370" i="54"/>
  <c r="N371" i="54"/>
  <c r="N372" i="54"/>
  <c r="N373" i="54"/>
  <c r="N374" i="54"/>
  <c r="N375" i="54"/>
  <c r="N376" i="54"/>
  <c r="N377" i="54"/>
  <c r="N378" i="54"/>
  <c r="N379" i="54"/>
  <c r="N380" i="54"/>
  <c r="N381" i="54"/>
  <c r="N382" i="54"/>
  <c r="N383" i="54"/>
  <c r="N384" i="54"/>
  <c r="N385" i="54"/>
  <c r="N386" i="54"/>
  <c r="N387" i="54"/>
  <c r="N388" i="54"/>
  <c r="N389" i="54"/>
  <c r="N390" i="54"/>
  <c r="N391" i="54"/>
  <c r="N392" i="54"/>
  <c r="N393" i="54"/>
  <c r="N394" i="54"/>
  <c r="N395" i="54"/>
  <c r="N396" i="54"/>
  <c r="N397" i="54"/>
  <c r="N398" i="54"/>
  <c r="N399" i="54"/>
  <c r="N400" i="54"/>
  <c r="N401" i="54"/>
  <c r="N402" i="54"/>
  <c r="N403" i="54"/>
  <c r="N404" i="54"/>
  <c r="N405" i="54"/>
  <c r="N406" i="54"/>
  <c r="N407" i="54"/>
  <c r="N408" i="54"/>
  <c r="N409" i="54"/>
  <c r="N410" i="54"/>
  <c r="N411" i="54"/>
  <c r="N412" i="54"/>
  <c r="N413" i="54"/>
  <c r="N414" i="54"/>
  <c r="N415" i="54"/>
  <c r="N416" i="54"/>
  <c r="N417" i="54"/>
  <c r="N418" i="54"/>
  <c r="N419" i="54"/>
  <c r="N420" i="54"/>
  <c r="N421" i="54"/>
  <c r="N422" i="54"/>
  <c r="N423" i="54"/>
  <c r="N424" i="54"/>
  <c r="N425" i="54"/>
  <c r="N426" i="54"/>
  <c r="N427" i="54"/>
  <c r="N428" i="54"/>
  <c r="N429" i="54"/>
  <c r="N430" i="54"/>
  <c r="N431" i="54"/>
  <c r="N432" i="54"/>
  <c r="N433" i="54"/>
  <c r="N434" i="54"/>
  <c r="N435" i="54"/>
  <c r="N436" i="54"/>
  <c r="N437" i="54"/>
  <c r="N438" i="54"/>
  <c r="N439" i="54"/>
  <c r="N440" i="54"/>
  <c r="N441" i="54"/>
  <c r="N442" i="54"/>
  <c r="N443" i="54"/>
  <c r="N444" i="54"/>
  <c r="N445" i="54"/>
  <c r="N446" i="54"/>
  <c r="N447" i="54"/>
  <c r="N448" i="54"/>
  <c r="N449" i="54"/>
  <c r="N450" i="54"/>
  <c r="N451" i="54"/>
  <c r="N452" i="54"/>
  <c r="N453" i="54"/>
  <c r="N454" i="54"/>
  <c r="N455" i="54"/>
  <c r="N456" i="54"/>
  <c r="N457" i="54"/>
  <c r="N458" i="54"/>
  <c r="N459" i="54"/>
  <c r="N460" i="54"/>
  <c r="N461" i="54"/>
  <c r="N462" i="54"/>
  <c r="N463" i="54"/>
  <c r="N464" i="54"/>
  <c r="N465" i="54"/>
  <c r="N466" i="54"/>
  <c r="N467" i="54"/>
  <c r="N468" i="54"/>
  <c r="N469" i="54"/>
  <c r="N470" i="54"/>
  <c r="N471" i="54"/>
  <c r="N472" i="54"/>
  <c r="N473" i="54"/>
  <c r="N474" i="54"/>
  <c r="N475" i="54"/>
  <c r="N476" i="54"/>
  <c r="N477" i="54"/>
  <c r="N478" i="54"/>
  <c r="N479" i="54"/>
  <c r="N480" i="54"/>
  <c r="N481" i="54"/>
  <c r="N482" i="54"/>
  <c r="N483" i="54"/>
  <c r="N484" i="54"/>
  <c r="N485" i="54"/>
  <c r="N486" i="54"/>
  <c r="N487" i="54"/>
  <c r="N488" i="54"/>
  <c r="N489" i="54"/>
  <c r="N490" i="54"/>
  <c r="N491" i="54"/>
  <c r="N492" i="54"/>
  <c r="N493" i="54"/>
  <c r="N494" i="54"/>
  <c r="N495" i="54"/>
  <c r="N496" i="54"/>
  <c r="N497" i="54"/>
  <c r="N498" i="54"/>
  <c r="N499" i="54"/>
  <c r="N500" i="54"/>
  <c r="N501" i="54"/>
  <c r="N502" i="54"/>
  <c r="N503" i="54"/>
  <c r="N504" i="54"/>
  <c r="N505" i="54"/>
  <c r="N506" i="54"/>
  <c r="N507" i="54"/>
  <c r="N508" i="54"/>
  <c r="N509" i="54"/>
  <c r="N510" i="54"/>
  <c r="N511" i="54"/>
  <c r="N512" i="54"/>
  <c r="N513" i="54"/>
  <c r="N514" i="54"/>
  <c r="N515" i="54"/>
  <c r="N516" i="54"/>
  <c r="N517" i="54"/>
  <c r="N518" i="54"/>
  <c r="N519" i="54"/>
  <c r="N520" i="54"/>
  <c r="N521" i="54"/>
  <c r="N522" i="54"/>
  <c r="N523" i="54"/>
  <c r="N524" i="54"/>
  <c r="N525" i="54"/>
  <c r="N526" i="54"/>
  <c r="N527" i="54"/>
  <c r="N528" i="54"/>
  <c r="N529" i="54"/>
  <c r="N530" i="54"/>
  <c r="N531" i="54"/>
  <c r="N532" i="54"/>
  <c r="N533" i="54"/>
  <c r="N534" i="54"/>
  <c r="N535" i="54"/>
  <c r="N536" i="54"/>
  <c r="N537" i="54"/>
  <c r="N538" i="54"/>
  <c r="N539" i="54"/>
  <c r="N540" i="54"/>
  <c r="N541" i="54"/>
  <c r="N542" i="54"/>
  <c r="N543" i="54"/>
  <c r="N544" i="54"/>
  <c r="N545" i="54"/>
  <c r="N546" i="54"/>
  <c r="N547" i="54"/>
  <c r="N548" i="54"/>
  <c r="N549" i="54"/>
  <c r="N550" i="54"/>
  <c r="N551" i="54"/>
  <c r="N552" i="54"/>
  <c r="N553" i="54"/>
  <c r="N554" i="54"/>
  <c r="N555" i="54"/>
  <c r="N556" i="54"/>
  <c r="N557" i="54"/>
  <c r="N558" i="54"/>
  <c r="N559" i="54"/>
  <c r="N560" i="54"/>
  <c r="N561" i="54"/>
  <c r="N562" i="54"/>
  <c r="N563" i="54"/>
  <c r="N564" i="54"/>
  <c r="N565" i="54"/>
  <c r="N566" i="54"/>
  <c r="N567" i="54"/>
  <c r="N568" i="54"/>
  <c r="N569" i="54"/>
  <c r="N570" i="54"/>
  <c r="N571" i="54"/>
  <c r="N572" i="54"/>
  <c r="N573" i="54"/>
  <c r="N574" i="54"/>
  <c r="N575" i="54"/>
  <c r="N576" i="54"/>
  <c r="N577" i="54"/>
  <c r="N578" i="54"/>
  <c r="N579" i="54"/>
  <c r="N580" i="54"/>
  <c r="N581" i="54"/>
  <c r="N582" i="54"/>
  <c r="N583" i="54"/>
  <c r="N584" i="54"/>
  <c r="N585" i="54"/>
  <c r="N586" i="54"/>
  <c r="Q13" i="54"/>
  <c r="Q5" i="26"/>
  <c r="N5" i="26"/>
  <c r="N6" i="26"/>
  <c r="N7" i="26"/>
  <c r="N8" i="26"/>
  <c r="N9" i="26"/>
  <c r="N10" i="26"/>
  <c r="N11" i="26"/>
  <c r="N12" i="26"/>
  <c r="N13" i="26"/>
  <c r="N14" i="26"/>
  <c r="N15" i="26"/>
  <c r="N16" i="26"/>
  <c r="N17" i="26"/>
  <c r="N18" i="26"/>
  <c r="N19" i="26"/>
  <c r="N20" i="26"/>
  <c r="N21" i="26"/>
  <c r="N22" i="26"/>
  <c r="N23" i="26"/>
  <c r="N24" i="26"/>
  <c r="N25" i="26"/>
  <c r="N26" i="26"/>
  <c r="N27" i="26"/>
  <c r="N28" i="26"/>
  <c r="N29" i="26"/>
  <c r="N30" i="26"/>
  <c r="N31" i="26"/>
  <c r="N32" i="26"/>
  <c r="N33" i="26"/>
  <c r="N34" i="26"/>
  <c r="N35" i="26"/>
  <c r="N36" i="26"/>
  <c r="N37" i="26"/>
  <c r="N38" i="26"/>
  <c r="N39" i="26"/>
  <c r="N40" i="26"/>
  <c r="N41" i="26"/>
  <c r="N42" i="26"/>
  <c r="N43" i="26"/>
  <c r="N44" i="26"/>
  <c r="N45" i="26"/>
  <c r="N46" i="26"/>
  <c r="N47" i="26"/>
  <c r="N48" i="26"/>
  <c r="N49" i="26"/>
  <c r="N50" i="26"/>
  <c r="N51" i="26"/>
  <c r="N52" i="26"/>
  <c r="N53" i="26"/>
  <c r="N54" i="26"/>
  <c r="N55" i="26"/>
  <c r="N56" i="26"/>
  <c r="N57" i="26"/>
  <c r="N58" i="26"/>
  <c r="N59" i="26"/>
  <c r="N60" i="26"/>
  <c r="N61" i="26"/>
  <c r="N62" i="26"/>
  <c r="N63" i="26"/>
  <c r="N64" i="26"/>
  <c r="N65" i="26"/>
  <c r="N66" i="26"/>
  <c r="N67" i="26"/>
  <c r="N68" i="26"/>
  <c r="N69" i="26"/>
  <c r="N70" i="26"/>
  <c r="N71" i="26"/>
  <c r="N72" i="26"/>
  <c r="N73" i="26"/>
  <c r="N74" i="26"/>
  <c r="N75" i="26"/>
  <c r="N76" i="26"/>
  <c r="N77" i="26"/>
  <c r="N78" i="26"/>
  <c r="N79" i="26"/>
  <c r="N80" i="26"/>
  <c r="N81" i="26"/>
  <c r="N82" i="26"/>
  <c r="N83" i="26"/>
  <c r="N84" i="26"/>
  <c r="N85" i="26"/>
  <c r="N86" i="26"/>
  <c r="N87" i="26"/>
  <c r="N88" i="26"/>
  <c r="N89" i="26"/>
  <c r="N90" i="26"/>
  <c r="N91" i="26"/>
  <c r="N92" i="26"/>
  <c r="N93" i="26"/>
  <c r="N94" i="26"/>
  <c r="N95" i="26"/>
  <c r="N96" i="26"/>
  <c r="N97" i="26"/>
  <c r="N98" i="26"/>
  <c r="N99" i="26"/>
  <c r="N100" i="26"/>
  <c r="N101" i="26"/>
  <c r="N102" i="26"/>
  <c r="N103" i="26"/>
  <c r="N104" i="26"/>
  <c r="N105" i="26"/>
  <c r="N106" i="26"/>
  <c r="N107" i="26"/>
  <c r="N108" i="26"/>
  <c r="N109" i="26"/>
  <c r="N110" i="26"/>
  <c r="N111" i="26"/>
  <c r="N112" i="26"/>
  <c r="N113" i="26"/>
  <c r="N114" i="26"/>
  <c r="N115" i="26"/>
  <c r="N116" i="26"/>
  <c r="N117" i="26"/>
  <c r="N118" i="26"/>
  <c r="N119" i="26"/>
  <c r="N120" i="26"/>
  <c r="N121" i="26"/>
  <c r="N122" i="26"/>
  <c r="N123" i="26"/>
  <c r="N124" i="26"/>
  <c r="N125" i="26"/>
  <c r="N126" i="26"/>
  <c r="N127" i="26"/>
  <c r="N128" i="26"/>
  <c r="N129" i="26"/>
  <c r="N130" i="26"/>
  <c r="N131" i="26"/>
  <c r="N132" i="26"/>
  <c r="N133" i="26"/>
  <c r="N134" i="26"/>
  <c r="N135" i="26"/>
  <c r="N136" i="26"/>
  <c r="N137" i="26"/>
  <c r="N138" i="26"/>
  <c r="N139" i="26"/>
  <c r="N140" i="26"/>
  <c r="N141" i="26"/>
  <c r="N142" i="26"/>
  <c r="N143" i="26"/>
  <c r="N144" i="26"/>
  <c r="N145" i="26"/>
  <c r="N146" i="26"/>
  <c r="N147" i="26"/>
  <c r="N148" i="26"/>
  <c r="N149" i="26"/>
  <c r="N150" i="26"/>
  <c r="N151" i="26"/>
  <c r="N152" i="26"/>
  <c r="N153" i="26"/>
  <c r="N154" i="26"/>
  <c r="N155" i="26"/>
  <c r="N156" i="26"/>
  <c r="N157" i="26"/>
  <c r="N158" i="26"/>
  <c r="N159" i="26"/>
  <c r="N160" i="26"/>
  <c r="N161" i="26"/>
  <c r="N162" i="26"/>
  <c r="N163" i="26"/>
  <c r="N164" i="26"/>
  <c r="N165" i="26"/>
  <c r="N166" i="26"/>
  <c r="N167" i="26"/>
  <c r="N168" i="26"/>
  <c r="N169" i="26"/>
  <c r="N170" i="26"/>
  <c r="N171" i="26"/>
  <c r="N172" i="26"/>
  <c r="N173" i="26"/>
  <c r="N174" i="26"/>
  <c r="N175" i="26"/>
  <c r="N176" i="26"/>
  <c r="N177" i="26"/>
  <c r="N178" i="26"/>
  <c r="N179" i="26"/>
  <c r="N180" i="26"/>
  <c r="N181" i="26"/>
  <c r="N182" i="26"/>
  <c r="N183" i="26"/>
  <c r="N184" i="26"/>
  <c r="N185" i="26"/>
  <c r="N186" i="26"/>
  <c r="N187" i="26"/>
  <c r="N188" i="26"/>
  <c r="N189" i="26"/>
  <c r="N190" i="26"/>
  <c r="N191" i="26"/>
  <c r="N192" i="26"/>
  <c r="N193" i="26"/>
  <c r="N194" i="26"/>
  <c r="N195" i="26"/>
  <c r="N196" i="26"/>
  <c r="N197" i="26"/>
  <c r="N198" i="26"/>
  <c r="N199" i="26"/>
  <c r="N200" i="26"/>
  <c r="N201" i="26"/>
  <c r="N202" i="26"/>
  <c r="N203" i="26"/>
  <c r="N204" i="26"/>
  <c r="N205" i="26"/>
  <c r="N206" i="26"/>
  <c r="N207" i="26"/>
  <c r="N208" i="26"/>
  <c r="N209" i="26"/>
  <c r="N210" i="26"/>
  <c r="N211" i="26"/>
  <c r="N212" i="26"/>
  <c r="N213" i="26"/>
  <c r="N214" i="26"/>
  <c r="N215" i="26"/>
  <c r="N216" i="26"/>
  <c r="N217" i="26"/>
  <c r="N218" i="26"/>
  <c r="N219" i="26"/>
  <c r="N220" i="26"/>
  <c r="N221" i="26"/>
  <c r="N222" i="26"/>
  <c r="N223" i="26"/>
  <c r="N224" i="26"/>
  <c r="N225" i="26"/>
  <c r="N226" i="26"/>
  <c r="N227" i="26"/>
  <c r="N228" i="26"/>
  <c r="N229" i="26"/>
  <c r="N230" i="26"/>
  <c r="N231" i="26"/>
  <c r="N232" i="26"/>
  <c r="N233" i="26"/>
  <c r="N234" i="26"/>
  <c r="N235" i="26"/>
  <c r="N236" i="26"/>
  <c r="N237" i="26"/>
  <c r="N238" i="26"/>
  <c r="N239" i="26"/>
  <c r="N240" i="26"/>
  <c r="N241" i="26"/>
  <c r="N242" i="26"/>
  <c r="N243" i="26"/>
  <c r="N244" i="26"/>
  <c r="N245" i="26"/>
  <c r="N246" i="26"/>
  <c r="N247" i="26"/>
  <c r="N248" i="26"/>
  <c r="N249" i="26"/>
  <c r="N250" i="26"/>
  <c r="N251" i="26"/>
  <c r="N252" i="26"/>
  <c r="N253" i="26"/>
  <c r="N254" i="26"/>
  <c r="N255" i="26"/>
  <c r="N256" i="26"/>
  <c r="N257" i="26"/>
  <c r="N258" i="26"/>
  <c r="N259" i="26"/>
  <c r="N260" i="26"/>
  <c r="N261" i="26"/>
  <c r="N262" i="26"/>
  <c r="N263" i="26"/>
  <c r="N264" i="26"/>
  <c r="N265" i="26"/>
  <c r="N266" i="26"/>
  <c r="N267" i="26"/>
  <c r="N268" i="26"/>
  <c r="N269" i="26"/>
  <c r="N270" i="26"/>
  <c r="N271" i="26"/>
  <c r="N272" i="26"/>
  <c r="N273" i="26"/>
  <c r="N274" i="26"/>
  <c r="N275" i="26"/>
  <c r="N276" i="26"/>
  <c r="N277" i="26"/>
  <c r="N278" i="26"/>
  <c r="N279" i="26"/>
  <c r="N280" i="26"/>
  <c r="N281" i="26"/>
  <c r="N282" i="26"/>
  <c r="N283" i="26"/>
  <c r="N284" i="26"/>
  <c r="N285" i="26"/>
  <c r="N286" i="26"/>
  <c r="N287" i="26"/>
  <c r="N288" i="26"/>
  <c r="N289" i="26"/>
  <c r="N290" i="26"/>
  <c r="N291" i="26"/>
  <c r="N292" i="26"/>
  <c r="N293" i="26"/>
  <c r="N294" i="26"/>
  <c r="N295" i="26"/>
  <c r="N296" i="26"/>
  <c r="N297" i="26"/>
  <c r="N298" i="26"/>
  <c r="N299" i="26"/>
  <c r="N300" i="26"/>
  <c r="N301" i="26"/>
  <c r="N302" i="26"/>
  <c r="N303" i="26"/>
  <c r="N304" i="26"/>
  <c r="N305" i="26"/>
  <c r="N306" i="26"/>
  <c r="N307" i="26"/>
  <c r="N308" i="26"/>
  <c r="N309" i="26"/>
  <c r="N310" i="26"/>
  <c r="N311" i="26"/>
  <c r="N312" i="26"/>
  <c r="N313" i="26"/>
  <c r="N314" i="26"/>
  <c r="N315" i="26"/>
  <c r="N316" i="26"/>
  <c r="N317" i="26"/>
  <c r="N318" i="26"/>
  <c r="N319" i="26"/>
  <c r="N320" i="26"/>
  <c r="N321" i="26"/>
  <c r="N322" i="26"/>
  <c r="N323" i="26"/>
  <c r="N324" i="26"/>
  <c r="N325" i="26"/>
  <c r="N326" i="26"/>
  <c r="N327" i="26"/>
  <c r="N328" i="26"/>
  <c r="N329" i="26"/>
  <c r="N330" i="26"/>
  <c r="N331" i="26"/>
  <c r="N332" i="26"/>
  <c r="N333" i="26"/>
  <c r="N334" i="26"/>
  <c r="N335" i="26"/>
  <c r="N336" i="26"/>
  <c r="N337" i="26"/>
  <c r="N338" i="26"/>
  <c r="N339" i="26"/>
  <c r="N340" i="26"/>
  <c r="N341" i="26"/>
  <c r="N342" i="26"/>
  <c r="N343" i="26"/>
  <c r="N344" i="26"/>
  <c r="N345" i="26"/>
  <c r="N346" i="26"/>
  <c r="N347" i="26"/>
  <c r="N348" i="26"/>
  <c r="N349" i="26"/>
  <c r="N350" i="26"/>
  <c r="N351" i="26"/>
  <c r="N352" i="26"/>
  <c r="N353" i="26"/>
  <c r="N354" i="26"/>
  <c r="N355" i="26"/>
  <c r="N356" i="26"/>
  <c r="N357" i="26"/>
  <c r="N358" i="26"/>
  <c r="N359" i="26"/>
  <c r="N360" i="26"/>
  <c r="N361" i="26"/>
  <c r="N362" i="26"/>
  <c r="N363" i="26"/>
  <c r="N364" i="26"/>
  <c r="N365" i="26"/>
  <c r="N366" i="26"/>
  <c r="N367" i="26"/>
  <c r="N368" i="26"/>
  <c r="N369" i="26"/>
  <c r="N370" i="26"/>
  <c r="N371" i="26"/>
  <c r="N372" i="26"/>
  <c r="N373" i="26"/>
  <c r="N374" i="26"/>
  <c r="N375" i="26"/>
  <c r="N376" i="26"/>
  <c r="N377" i="26"/>
  <c r="N378" i="26"/>
  <c r="N379" i="26"/>
  <c r="N380" i="26"/>
  <c r="N381" i="26"/>
  <c r="N382" i="26"/>
  <c r="N383" i="26"/>
  <c r="N384" i="26"/>
  <c r="N385" i="26"/>
  <c r="N386" i="26"/>
  <c r="N387" i="26"/>
  <c r="N388" i="26"/>
  <c r="N389" i="26"/>
  <c r="N390" i="26"/>
  <c r="N391" i="26"/>
  <c r="N392" i="26"/>
  <c r="N393" i="26"/>
  <c r="N394" i="26"/>
  <c r="N395" i="26"/>
  <c r="N396" i="26"/>
  <c r="N397" i="26"/>
  <c r="N398" i="26"/>
  <c r="N399" i="26"/>
  <c r="N400" i="26"/>
  <c r="N401" i="26"/>
  <c r="N402" i="26"/>
  <c r="N403" i="26"/>
  <c r="N404" i="26"/>
  <c r="N405" i="26"/>
  <c r="N406" i="26"/>
  <c r="N407" i="26"/>
  <c r="N408" i="26"/>
  <c r="N409" i="26"/>
  <c r="N410" i="26"/>
  <c r="N411" i="26"/>
  <c r="N412" i="26"/>
  <c r="N413" i="26"/>
  <c r="N414" i="26"/>
  <c r="N415" i="26"/>
  <c r="N416" i="26"/>
  <c r="N417" i="26"/>
  <c r="N418" i="26"/>
  <c r="N419" i="26"/>
  <c r="N420" i="26"/>
  <c r="N421" i="26"/>
  <c r="N422" i="26"/>
  <c r="N423" i="26"/>
  <c r="N424" i="26"/>
  <c r="N425" i="26"/>
  <c r="N426" i="26"/>
  <c r="N427" i="26"/>
  <c r="N428" i="26"/>
  <c r="N429" i="26"/>
  <c r="N430" i="26"/>
  <c r="N431" i="26"/>
  <c r="N432" i="26"/>
  <c r="N433" i="26"/>
  <c r="N434" i="26"/>
  <c r="N435" i="26"/>
  <c r="N436" i="26"/>
  <c r="N437" i="26"/>
  <c r="N438" i="26"/>
  <c r="N439" i="26"/>
  <c r="N440" i="26"/>
  <c r="N441" i="26"/>
  <c r="N442" i="26"/>
  <c r="N443" i="26"/>
  <c r="N444" i="26"/>
  <c r="N445" i="26"/>
  <c r="N446" i="26"/>
  <c r="N447" i="26"/>
  <c r="N448" i="26"/>
  <c r="N449" i="26"/>
  <c r="N450" i="26"/>
  <c r="N451" i="26"/>
  <c r="N452" i="26"/>
  <c r="N453" i="26"/>
  <c r="N454" i="26"/>
  <c r="N455" i="26"/>
  <c r="N456" i="26"/>
  <c r="N457" i="26"/>
  <c r="N458" i="26"/>
  <c r="N459" i="26"/>
  <c r="N460" i="26"/>
  <c r="N461" i="26"/>
  <c r="N462" i="26"/>
  <c r="N463" i="26"/>
  <c r="N464" i="26"/>
  <c r="N465" i="26"/>
  <c r="N466" i="26"/>
  <c r="N467" i="26"/>
  <c r="N468" i="26"/>
  <c r="N469" i="26"/>
  <c r="N470" i="26"/>
  <c r="N471" i="26"/>
  <c r="N472" i="26"/>
  <c r="N473" i="26"/>
  <c r="N474" i="26"/>
  <c r="N475" i="26"/>
  <c r="N476" i="26"/>
  <c r="N477" i="26"/>
  <c r="N478" i="26"/>
  <c r="N479" i="26"/>
  <c r="N480" i="26"/>
  <c r="N481" i="26"/>
  <c r="N482" i="26"/>
  <c r="N483" i="26"/>
  <c r="N484" i="26"/>
  <c r="N485" i="26"/>
  <c r="N486" i="26"/>
  <c r="N487" i="26"/>
  <c r="N488" i="26"/>
  <c r="N489" i="26"/>
  <c r="N490" i="26"/>
  <c r="N491" i="26"/>
  <c r="N492" i="26"/>
  <c r="N493" i="26"/>
  <c r="N494" i="26"/>
  <c r="N495" i="26"/>
  <c r="N496" i="26"/>
  <c r="N497" i="26"/>
  <c r="N498" i="26"/>
  <c r="N499" i="26"/>
  <c r="N500" i="26"/>
  <c r="N501" i="26"/>
  <c r="N502" i="26"/>
  <c r="N503" i="26"/>
  <c r="N504" i="26"/>
  <c r="N505" i="26"/>
  <c r="N506" i="26"/>
  <c r="N507" i="26"/>
  <c r="N508" i="26"/>
  <c r="N509" i="26"/>
  <c r="N510" i="26"/>
  <c r="N511" i="26"/>
  <c r="N512" i="26"/>
  <c r="N513" i="26"/>
  <c r="N514" i="26"/>
  <c r="N515" i="26"/>
  <c r="N516" i="26"/>
  <c r="N517" i="26"/>
  <c r="N518" i="26"/>
  <c r="N519" i="26"/>
  <c r="N520" i="26"/>
  <c r="N521" i="26"/>
  <c r="N522" i="26"/>
  <c r="N523" i="26"/>
  <c r="N524" i="26"/>
  <c r="N525" i="26"/>
  <c r="N526" i="26"/>
  <c r="N527" i="26"/>
  <c r="N528" i="26"/>
  <c r="N529" i="26"/>
  <c r="N530" i="26"/>
  <c r="N531" i="26"/>
  <c r="N532" i="26"/>
  <c r="N533" i="26"/>
  <c r="N534" i="26"/>
  <c r="N535" i="26"/>
  <c r="N536" i="26"/>
  <c r="N537" i="26"/>
  <c r="N538" i="26"/>
  <c r="N539" i="26"/>
  <c r="N540" i="26"/>
  <c r="N541" i="26"/>
  <c r="N542" i="26"/>
  <c r="N543" i="26"/>
  <c r="N544" i="26"/>
  <c r="N545" i="26"/>
  <c r="N546" i="26"/>
  <c r="N547" i="26"/>
  <c r="N548" i="26"/>
  <c r="N549" i="26"/>
  <c r="N550" i="26"/>
  <c r="N551" i="26"/>
  <c r="N552" i="26"/>
  <c r="N553" i="26"/>
  <c r="N554" i="26"/>
  <c r="N555" i="26"/>
  <c r="N556" i="26"/>
  <c r="N557" i="26"/>
  <c r="N558" i="26"/>
  <c r="N559" i="26"/>
  <c r="N560" i="26"/>
  <c r="N561" i="26"/>
  <c r="N562" i="26"/>
  <c r="N563" i="26"/>
  <c r="N564" i="26"/>
  <c r="N565" i="26"/>
  <c r="N566" i="26"/>
  <c r="N567" i="26"/>
  <c r="N568" i="26"/>
  <c r="N569" i="26"/>
  <c r="N570" i="26"/>
  <c r="N571" i="26"/>
  <c r="N572" i="26"/>
  <c r="N573" i="26"/>
  <c r="N574" i="26"/>
  <c r="N575" i="26"/>
  <c r="N576" i="26"/>
  <c r="N577" i="26"/>
  <c r="N578" i="26"/>
  <c r="N579" i="26"/>
  <c r="N580" i="26"/>
  <c r="N581" i="26"/>
  <c r="N582" i="26"/>
  <c r="N583" i="26"/>
  <c r="N584" i="26"/>
  <c r="N585" i="26"/>
  <c r="N586" i="26"/>
  <c r="Q13" i="26"/>
  <c r="Q5"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Q13" i="27"/>
  <c r="Q5" i="55"/>
  <c r="N5" i="55"/>
  <c r="N6" i="55"/>
  <c r="N7" i="55"/>
  <c r="N8" i="55"/>
  <c r="N9" i="55"/>
  <c r="N10" i="55"/>
  <c r="N11" i="55"/>
  <c r="N12" i="55"/>
  <c r="N13" i="55"/>
  <c r="N14" i="55"/>
  <c r="N15" i="55"/>
  <c r="N16" i="55"/>
  <c r="N17" i="55"/>
  <c r="N18" i="55"/>
  <c r="N19" i="55"/>
  <c r="N20" i="55"/>
  <c r="N21" i="55"/>
  <c r="N22" i="55"/>
  <c r="N23" i="55"/>
  <c r="N24" i="55"/>
  <c r="N25" i="55"/>
  <c r="N26" i="55"/>
  <c r="N27" i="55"/>
  <c r="N28" i="55"/>
  <c r="N29" i="55"/>
  <c r="N30" i="55"/>
  <c r="N31" i="55"/>
  <c r="N32" i="55"/>
  <c r="N33" i="55"/>
  <c r="N34" i="55"/>
  <c r="N35" i="55"/>
  <c r="N36" i="55"/>
  <c r="N37" i="55"/>
  <c r="N38" i="55"/>
  <c r="N39" i="55"/>
  <c r="N40" i="55"/>
  <c r="N41" i="55"/>
  <c r="N42" i="55"/>
  <c r="N43" i="55"/>
  <c r="N44" i="55"/>
  <c r="N45" i="55"/>
  <c r="N46" i="55"/>
  <c r="N47" i="55"/>
  <c r="N48" i="55"/>
  <c r="N49" i="55"/>
  <c r="N50" i="55"/>
  <c r="N51" i="55"/>
  <c r="N52" i="55"/>
  <c r="N53" i="55"/>
  <c r="N54" i="55"/>
  <c r="N55" i="55"/>
  <c r="N56" i="55"/>
  <c r="N57" i="55"/>
  <c r="N58" i="55"/>
  <c r="N59" i="55"/>
  <c r="N60" i="55"/>
  <c r="N61" i="55"/>
  <c r="N62" i="55"/>
  <c r="N63" i="55"/>
  <c r="N64" i="55"/>
  <c r="N65" i="55"/>
  <c r="N66" i="55"/>
  <c r="N67" i="55"/>
  <c r="N68" i="55"/>
  <c r="N69" i="55"/>
  <c r="N70" i="55"/>
  <c r="N71" i="55"/>
  <c r="N72" i="55"/>
  <c r="N73" i="55"/>
  <c r="N74" i="55"/>
  <c r="N75" i="55"/>
  <c r="N76" i="55"/>
  <c r="N77" i="55"/>
  <c r="N78" i="55"/>
  <c r="N79" i="55"/>
  <c r="N80" i="55"/>
  <c r="N81" i="55"/>
  <c r="N82" i="55"/>
  <c r="N83" i="55"/>
  <c r="N84" i="55"/>
  <c r="N85" i="55"/>
  <c r="N86" i="55"/>
  <c r="N87" i="55"/>
  <c r="N88" i="55"/>
  <c r="N89" i="55"/>
  <c r="N90" i="55"/>
  <c r="N91" i="55"/>
  <c r="N92" i="55"/>
  <c r="N93" i="55"/>
  <c r="N94" i="55"/>
  <c r="N95" i="55"/>
  <c r="N96" i="55"/>
  <c r="N97" i="55"/>
  <c r="N98" i="55"/>
  <c r="N99" i="55"/>
  <c r="N100" i="55"/>
  <c r="N101" i="55"/>
  <c r="N102" i="55"/>
  <c r="N103" i="55"/>
  <c r="N104" i="55"/>
  <c r="N105" i="55"/>
  <c r="N106" i="55"/>
  <c r="N107" i="55"/>
  <c r="N108" i="55"/>
  <c r="N109" i="55"/>
  <c r="N110" i="55"/>
  <c r="N111" i="55"/>
  <c r="N112" i="55"/>
  <c r="N113" i="55"/>
  <c r="N114" i="55"/>
  <c r="N115" i="55"/>
  <c r="N116" i="55"/>
  <c r="N117" i="55"/>
  <c r="N118" i="55"/>
  <c r="N119" i="55"/>
  <c r="N120" i="55"/>
  <c r="N121" i="55"/>
  <c r="N122" i="55"/>
  <c r="N123" i="55"/>
  <c r="N124" i="55"/>
  <c r="N125" i="55"/>
  <c r="N126" i="55"/>
  <c r="N127" i="55"/>
  <c r="N128" i="55"/>
  <c r="N129" i="55"/>
  <c r="N130" i="55"/>
  <c r="N131" i="55"/>
  <c r="N132" i="55"/>
  <c r="N133" i="55"/>
  <c r="N134" i="55"/>
  <c r="N135" i="55"/>
  <c r="N136" i="55"/>
  <c r="N137" i="55"/>
  <c r="N138" i="55"/>
  <c r="N139" i="55"/>
  <c r="N140" i="55"/>
  <c r="N141" i="55"/>
  <c r="N142" i="55"/>
  <c r="N143" i="55"/>
  <c r="N144" i="55"/>
  <c r="N145" i="55"/>
  <c r="N146" i="55"/>
  <c r="N147" i="55"/>
  <c r="N148" i="55"/>
  <c r="N149" i="55"/>
  <c r="N150" i="55"/>
  <c r="N151" i="55"/>
  <c r="N152" i="55"/>
  <c r="N153" i="55"/>
  <c r="N154" i="55"/>
  <c r="N155" i="55"/>
  <c r="N156" i="55"/>
  <c r="N157" i="55"/>
  <c r="N158" i="55"/>
  <c r="N159" i="55"/>
  <c r="N160" i="55"/>
  <c r="N161" i="55"/>
  <c r="N162" i="55"/>
  <c r="N163" i="55"/>
  <c r="N164" i="55"/>
  <c r="N165" i="55"/>
  <c r="N166" i="55"/>
  <c r="N167" i="55"/>
  <c r="N168" i="55"/>
  <c r="N169" i="55"/>
  <c r="N170" i="55"/>
  <c r="N171" i="55"/>
  <c r="N172" i="55"/>
  <c r="N173" i="55"/>
  <c r="N174" i="55"/>
  <c r="N175" i="55"/>
  <c r="N176" i="55"/>
  <c r="N177" i="55"/>
  <c r="N178" i="55"/>
  <c r="N179" i="55"/>
  <c r="N180" i="55"/>
  <c r="N181" i="55"/>
  <c r="N182" i="55"/>
  <c r="N183" i="55"/>
  <c r="N184" i="55"/>
  <c r="N185" i="55"/>
  <c r="N186" i="55"/>
  <c r="N187" i="55"/>
  <c r="N188" i="55"/>
  <c r="N189" i="55"/>
  <c r="N190" i="55"/>
  <c r="N191" i="55"/>
  <c r="N192" i="55"/>
  <c r="N193" i="55"/>
  <c r="N194" i="55"/>
  <c r="N195" i="55"/>
  <c r="N196" i="55"/>
  <c r="N197" i="55"/>
  <c r="N198" i="55"/>
  <c r="N199" i="55"/>
  <c r="N200" i="55"/>
  <c r="N201" i="55"/>
  <c r="N202" i="55"/>
  <c r="N203" i="55"/>
  <c r="N204" i="55"/>
  <c r="N205" i="55"/>
  <c r="N206" i="55"/>
  <c r="N207" i="55"/>
  <c r="N208" i="55"/>
  <c r="N209" i="55"/>
  <c r="N210" i="55"/>
  <c r="N211" i="55"/>
  <c r="N212" i="55"/>
  <c r="N213" i="55"/>
  <c r="N214" i="55"/>
  <c r="N215" i="55"/>
  <c r="N216" i="55"/>
  <c r="N217" i="55"/>
  <c r="N218" i="55"/>
  <c r="N219" i="55"/>
  <c r="N220" i="55"/>
  <c r="N221" i="55"/>
  <c r="N222" i="55"/>
  <c r="N223" i="55"/>
  <c r="N224" i="55"/>
  <c r="N225" i="55"/>
  <c r="N226" i="55"/>
  <c r="N227" i="55"/>
  <c r="N228" i="55"/>
  <c r="N229" i="55"/>
  <c r="N230" i="55"/>
  <c r="N231" i="55"/>
  <c r="N232" i="55"/>
  <c r="N233" i="55"/>
  <c r="N234" i="55"/>
  <c r="N235" i="55"/>
  <c r="N236" i="55"/>
  <c r="N237" i="55"/>
  <c r="N238" i="55"/>
  <c r="N239" i="55"/>
  <c r="N240" i="55"/>
  <c r="N241" i="55"/>
  <c r="N242" i="55"/>
  <c r="N243" i="55"/>
  <c r="N244" i="55"/>
  <c r="N245" i="55"/>
  <c r="N246" i="55"/>
  <c r="N247" i="55"/>
  <c r="N248" i="55"/>
  <c r="N249" i="55"/>
  <c r="N250" i="55"/>
  <c r="N251" i="55"/>
  <c r="N252" i="55"/>
  <c r="N253" i="55"/>
  <c r="N254" i="55"/>
  <c r="N255" i="55"/>
  <c r="N256" i="55"/>
  <c r="N257" i="55"/>
  <c r="N258" i="55"/>
  <c r="N259" i="55"/>
  <c r="N260" i="55"/>
  <c r="N261" i="55"/>
  <c r="N262" i="55"/>
  <c r="N263" i="55"/>
  <c r="N264" i="55"/>
  <c r="N265" i="55"/>
  <c r="N266" i="55"/>
  <c r="N267" i="55"/>
  <c r="N268" i="55"/>
  <c r="N269" i="55"/>
  <c r="N270" i="55"/>
  <c r="N271" i="55"/>
  <c r="N272" i="55"/>
  <c r="N273" i="55"/>
  <c r="N274" i="55"/>
  <c r="N275" i="55"/>
  <c r="N276" i="55"/>
  <c r="N277" i="55"/>
  <c r="N278" i="55"/>
  <c r="N279" i="55"/>
  <c r="N280" i="55"/>
  <c r="N281" i="55"/>
  <c r="N282" i="55"/>
  <c r="N283" i="55"/>
  <c r="N284" i="55"/>
  <c r="N285" i="55"/>
  <c r="N286" i="55"/>
  <c r="N287" i="55"/>
  <c r="N288" i="55"/>
  <c r="N289" i="55"/>
  <c r="N290" i="55"/>
  <c r="N291" i="55"/>
  <c r="N292" i="55"/>
  <c r="N293" i="55"/>
  <c r="N294" i="55"/>
  <c r="N295" i="55"/>
  <c r="N296" i="55"/>
  <c r="N297" i="55"/>
  <c r="N298" i="55"/>
  <c r="N299" i="55"/>
  <c r="N300" i="55"/>
  <c r="N301" i="55"/>
  <c r="N302" i="55"/>
  <c r="N303" i="55"/>
  <c r="N304" i="55"/>
  <c r="N305" i="55"/>
  <c r="N306" i="55"/>
  <c r="N307" i="55"/>
  <c r="N308" i="55"/>
  <c r="N309" i="55"/>
  <c r="N310" i="55"/>
  <c r="N311" i="55"/>
  <c r="N312" i="55"/>
  <c r="N313" i="55"/>
  <c r="N314" i="55"/>
  <c r="N315" i="55"/>
  <c r="N316" i="55"/>
  <c r="N317" i="55"/>
  <c r="N318" i="55"/>
  <c r="N319" i="55"/>
  <c r="N320" i="55"/>
  <c r="N321" i="55"/>
  <c r="N322" i="55"/>
  <c r="N323" i="55"/>
  <c r="N324" i="55"/>
  <c r="N325" i="55"/>
  <c r="N326" i="55"/>
  <c r="N327" i="55"/>
  <c r="N328" i="55"/>
  <c r="N329" i="55"/>
  <c r="N330" i="55"/>
  <c r="N331" i="55"/>
  <c r="N332" i="55"/>
  <c r="N333" i="55"/>
  <c r="N334" i="55"/>
  <c r="N335" i="55"/>
  <c r="N336" i="55"/>
  <c r="N337" i="55"/>
  <c r="N338" i="55"/>
  <c r="N339" i="55"/>
  <c r="N340" i="55"/>
  <c r="N341" i="55"/>
  <c r="N342" i="55"/>
  <c r="N343" i="55"/>
  <c r="N344" i="55"/>
  <c r="N345" i="55"/>
  <c r="N346" i="55"/>
  <c r="N347" i="55"/>
  <c r="N348" i="55"/>
  <c r="N349" i="55"/>
  <c r="N350" i="55"/>
  <c r="N351" i="55"/>
  <c r="N352" i="55"/>
  <c r="N353" i="55"/>
  <c r="N354" i="55"/>
  <c r="N355" i="55"/>
  <c r="N356" i="55"/>
  <c r="N357" i="55"/>
  <c r="N358" i="55"/>
  <c r="N359" i="55"/>
  <c r="N360" i="55"/>
  <c r="N361" i="55"/>
  <c r="N362" i="55"/>
  <c r="N363" i="55"/>
  <c r="N364" i="55"/>
  <c r="N365" i="55"/>
  <c r="N366" i="55"/>
  <c r="N367" i="55"/>
  <c r="N368" i="55"/>
  <c r="N369" i="55"/>
  <c r="N370" i="55"/>
  <c r="N371" i="55"/>
  <c r="N372" i="55"/>
  <c r="N373" i="55"/>
  <c r="N374" i="55"/>
  <c r="N375" i="55"/>
  <c r="N376" i="55"/>
  <c r="N377" i="55"/>
  <c r="N378" i="55"/>
  <c r="N379" i="55"/>
  <c r="N380" i="55"/>
  <c r="N381" i="55"/>
  <c r="N382" i="55"/>
  <c r="N383" i="55"/>
  <c r="N384" i="55"/>
  <c r="N385" i="55"/>
  <c r="N386" i="55"/>
  <c r="N387" i="55"/>
  <c r="N388" i="55"/>
  <c r="N389" i="55"/>
  <c r="N390" i="55"/>
  <c r="N391" i="55"/>
  <c r="N392" i="55"/>
  <c r="N393" i="55"/>
  <c r="N394" i="55"/>
  <c r="N395" i="55"/>
  <c r="N396" i="55"/>
  <c r="N397" i="55"/>
  <c r="N398" i="55"/>
  <c r="N399" i="55"/>
  <c r="N400" i="55"/>
  <c r="N401" i="55"/>
  <c r="N402" i="55"/>
  <c r="N403" i="55"/>
  <c r="N404" i="55"/>
  <c r="N405" i="55"/>
  <c r="N406" i="55"/>
  <c r="N407" i="55"/>
  <c r="N408" i="55"/>
  <c r="N409" i="55"/>
  <c r="N410" i="55"/>
  <c r="N411" i="55"/>
  <c r="N412" i="55"/>
  <c r="N413" i="55"/>
  <c r="N414" i="55"/>
  <c r="N415" i="55"/>
  <c r="N416" i="55"/>
  <c r="N417" i="55"/>
  <c r="N418" i="55"/>
  <c r="N419" i="55"/>
  <c r="N420" i="55"/>
  <c r="N421" i="55"/>
  <c r="N422" i="55"/>
  <c r="N423" i="55"/>
  <c r="N424" i="55"/>
  <c r="N425" i="55"/>
  <c r="N426" i="55"/>
  <c r="N427" i="55"/>
  <c r="N428" i="55"/>
  <c r="N429" i="55"/>
  <c r="N430" i="55"/>
  <c r="N431" i="55"/>
  <c r="N432" i="55"/>
  <c r="N433" i="55"/>
  <c r="N434" i="55"/>
  <c r="N435" i="55"/>
  <c r="N436" i="55"/>
  <c r="N437" i="55"/>
  <c r="N438" i="55"/>
  <c r="N439" i="55"/>
  <c r="N440" i="55"/>
  <c r="N441" i="55"/>
  <c r="N442" i="55"/>
  <c r="N443" i="55"/>
  <c r="N444" i="55"/>
  <c r="N445" i="55"/>
  <c r="N446" i="55"/>
  <c r="N447" i="55"/>
  <c r="N448" i="55"/>
  <c r="N449" i="55"/>
  <c r="N450" i="55"/>
  <c r="N451" i="55"/>
  <c r="N452" i="55"/>
  <c r="N453" i="55"/>
  <c r="N454" i="55"/>
  <c r="N455" i="55"/>
  <c r="N456" i="55"/>
  <c r="N457" i="55"/>
  <c r="N458" i="55"/>
  <c r="N459" i="55"/>
  <c r="N460" i="55"/>
  <c r="N461" i="55"/>
  <c r="N462" i="55"/>
  <c r="N463" i="55"/>
  <c r="N464" i="55"/>
  <c r="N465" i="55"/>
  <c r="N466" i="55"/>
  <c r="N467" i="55"/>
  <c r="N468" i="55"/>
  <c r="N469" i="55"/>
  <c r="N470" i="55"/>
  <c r="N471" i="55"/>
  <c r="N472" i="55"/>
  <c r="N473" i="55"/>
  <c r="N474" i="55"/>
  <c r="N475" i="55"/>
  <c r="N476" i="55"/>
  <c r="N477" i="55"/>
  <c r="N478" i="55"/>
  <c r="N479" i="55"/>
  <c r="N480" i="55"/>
  <c r="N481" i="55"/>
  <c r="N482" i="55"/>
  <c r="N483" i="55"/>
  <c r="N484" i="55"/>
  <c r="N485" i="55"/>
  <c r="N486" i="55"/>
  <c r="N487" i="55"/>
  <c r="N488" i="55"/>
  <c r="N489" i="55"/>
  <c r="N490" i="55"/>
  <c r="N491" i="55"/>
  <c r="N492" i="55"/>
  <c r="N493" i="55"/>
  <c r="N494" i="55"/>
  <c r="N495" i="55"/>
  <c r="N496" i="55"/>
  <c r="N497" i="55"/>
  <c r="N498" i="55"/>
  <c r="N499" i="55"/>
  <c r="N500" i="55"/>
  <c r="N501" i="55"/>
  <c r="N502" i="55"/>
  <c r="N503" i="55"/>
  <c r="N504" i="55"/>
  <c r="N505" i="55"/>
  <c r="N506" i="55"/>
  <c r="N507" i="55"/>
  <c r="N508" i="55"/>
  <c r="N509" i="55"/>
  <c r="N510" i="55"/>
  <c r="N511" i="55"/>
  <c r="N512" i="55"/>
  <c r="N513" i="55"/>
  <c r="N514" i="55"/>
  <c r="N515" i="55"/>
  <c r="N516" i="55"/>
  <c r="N517" i="55"/>
  <c r="N518" i="55"/>
  <c r="N519" i="55"/>
  <c r="N520" i="55"/>
  <c r="N521" i="55"/>
  <c r="N522" i="55"/>
  <c r="N523" i="55"/>
  <c r="N524" i="55"/>
  <c r="N525" i="55"/>
  <c r="N526" i="55"/>
  <c r="N527" i="55"/>
  <c r="N528" i="55"/>
  <c r="N529" i="55"/>
  <c r="N530" i="55"/>
  <c r="N531" i="55"/>
  <c r="N532" i="55"/>
  <c r="N533" i="55"/>
  <c r="N534" i="55"/>
  <c r="N535" i="55"/>
  <c r="N536" i="55"/>
  <c r="N537" i="55"/>
  <c r="N538" i="55"/>
  <c r="N539" i="55"/>
  <c r="N540" i="55"/>
  <c r="N541" i="55"/>
  <c r="N542" i="55"/>
  <c r="N543" i="55"/>
  <c r="N544" i="55"/>
  <c r="N545" i="55"/>
  <c r="N546" i="55"/>
  <c r="N547" i="55"/>
  <c r="N548" i="55"/>
  <c r="N549" i="55"/>
  <c r="N550" i="55"/>
  <c r="N551" i="55"/>
  <c r="N552" i="55"/>
  <c r="N553" i="55"/>
  <c r="N554" i="55"/>
  <c r="N555" i="55"/>
  <c r="N556" i="55"/>
  <c r="N557" i="55"/>
  <c r="N558" i="55"/>
  <c r="N559" i="55"/>
  <c r="N560" i="55"/>
  <c r="N561" i="55"/>
  <c r="N562" i="55"/>
  <c r="N563" i="55"/>
  <c r="N564" i="55"/>
  <c r="N565" i="55"/>
  <c r="N566" i="55"/>
  <c r="N567" i="55"/>
  <c r="N568" i="55"/>
  <c r="N569" i="55"/>
  <c r="N570" i="55"/>
  <c r="N571" i="55"/>
  <c r="N572" i="55"/>
  <c r="N573" i="55"/>
  <c r="N574" i="55"/>
  <c r="N575" i="55"/>
  <c r="N576" i="55"/>
  <c r="N577" i="55"/>
  <c r="N578" i="55"/>
  <c r="N579" i="55"/>
  <c r="N580" i="55"/>
  <c r="N581" i="55"/>
  <c r="N582" i="55"/>
  <c r="N583" i="55"/>
  <c r="N584" i="55"/>
  <c r="N585" i="55"/>
  <c r="N586" i="55"/>
  <c r="Q13" i="55"/>
  <c r="Q5" i="30"/>
  <c r="N5" i="30"/>
  <c r="N6" i="30"/>
  <c r="N7" i="30"/>
  <c r="N8" i="30"/>
  <c r="N9" i="30"/>
  <c r="N10" i="30"/>
  <c r="N11" i="30"/>
  <c r="N12" i="30"/>
  <c r="N13" i="30"/>
  <c r="N14" i="30"/>
  <c r="N15" i="30"/>
  <c r="N16" i="30"/>
  <c r="N17" i="30"/>
  <c r="N18" i="30"/>
  <c r="N19" i="30"/>
  <c r="N20" i="30"/>
  <c r="N21" i="30"/>
  <c r="N22" i="30"/>
  <c r="N23" i="30"/>
  <c r="N24" i="30"/>
  <c r="N25" i="30"/>
  <c r="N26" i="30"/>
  <c r="N27" i="30"/>
  <c r="N28" i="30"/>
  <c r="N29" i="30"/>
  <c r="N30" i="30"/>
  <c r="N31" i="30"/>
  <c r="N32" i="30"/>
  <c r="N33" i="30"/>
  <c r="N34" i="30"/>
  <c r="N35" i="30"/>
  <c r="N36" i="30"/>
  <c r="N37" i="30"/>
  <c r="N38" i="30"/>
  <c r="N39" i="30"/>
  <c r="N40" i="30"/>
  <c r="N41" i="30"/>
  <c r="N42" i="30"/>
  <c r="N43" i="30"/>
  <c r="N44" i="30"/>
  <c r="N45" i="30"/>
  <c r="N46" i="30"/>
  <c r="N47" i="30"/>
  <c r="N48" i="30"/>
  <c r="N49" i="30"/>
  <c r="N50" i="30"/>
  <c r="N51" i="30"/>
  <c r="N52" i="30"/>
  <c r="N53" i="30"/>
  <c r="N54" i="30"/>
  <c r="N55" i="30"/>
  <c r="N56" i="30"/>
  <c r="N57" i="30"/>
  <c r="N58" i="30"/>
  <c r="N59" i="30"/>
  <c r="N60" i="30"/>
  <c r="N61" i="30"/>
  <c r="N62" i="30"/>
  <c r="N63" i="30"/>
  <c r="N64" i="30"/>
  <c r="N65" i="30"/>
  <c r="N66" i="30"/>
  <c r="N67" i="30"/>
  <c r="N68" i="30"/>
  <c r="N69" i="30"/>
  <c r="N70" i="30"/>
  <c r="N71" i="30"/>
  <c r="N72" i="30"/>
  <c r="N73" i="30"/>
  <c r="N74" i="30"/>
  <c r="N75" i="30"/>
  <c r="N76" i="30"/>
  <c r="N77" i="30"/>
  <c r="N78" i="30"/>
  <c r="N79" i="30"/>
  <c r="N80" i="30"/>
  <c r="N81" i="30"/>
  <c r="N82" i="30"/>
  <c r="N83" i="30"/>
  <c r="N84" i="30"/>
  <c r="N85" i="30"/>
  <c r="N86" i="30"/>
  <c r="N87" i="30"/>
  <c r="N88" i="30"/>
  <c r="N89" i="30"/>
  <c r="N90" i="30"/>
  <c r="N91" i="30"/>
  <c r="N92" i="30"/>
  <c r="N93" i="30"/>
  <c r="N94" i="30"/>
  <c r="N95" i="30"/>
  <c r="N96" i="30"/>
  <c r="N97" i="30"/>
  <c r="N98" i="30"/>
  <c r="N99" i="30"/>
  <c r="N100" i="30"/>
  <c r="N101" i="30"/>
  <c r="N102" i="30"/>
  <c r="N103" i="30"/>
  <c r="N104" i="30"/>
  <c r="N105" i="30"/>
  <c r="N106" i="30"/>
  <c r="N107" i="30"/>
  <c r="N108" i="30"/>
  <c r="N109" i="30"/>
  <c r="N110" i="30"/>
  <c r="N111" i="30"/>
  <c r="N112" i="30"/>
  <c r="N113" i="30"/>
  <c r="N114" i="30"/>
  <c r="N115" i="30"/>
  <c r="N116" i="30"/>
  <c r="N117" i="30"/>
  <c r="N118" i="30"/>
  <c r="N119" i="30"/>
  <c r="N120" i="30"/>
  <c r="N121" i="30"/>
  <c r="N122" i="30"/>
  <c r="N123" i="30"/>
  <c r="N124" i="30"/>
  <c r="N125" i="30"/>
  <c r="N126" i="30"/>
  <c r="N127" i="30"/>
  <c r="N128" i="30"/>
  <c r="N129" i="30"/>
  <c r="N130" i="30"/>
  <c r="N131" i="30"/>
  <c r="N132" i="30"/>
  <c r="N133" i="30"/>
  <c r="N134" i="30"/>
  <c r="N135" i="30"/>
  <c r="N136" i="30"/>
  <c r="N137" i="30"/>
  <c r="N138" i="30"/>
  <c r="N139" i="30"/>
  <c r="N140" i="30"/>
  <c r="N141" i="30"/>
  <c r="N142" i="30"/>
  <c r="N143" i="30"/>
  <c r="N144" i="30"/>
  <c r="N145" i="30"/>
  <c r="N146" i="30"/>
  <c r="N147" i="30"/>
  <c r="N148" i="30"/>
  <c r="N149" i="30"/>
  <c r="N150" i="30"/>
  <c r="N151" i="30"/>
  <c r="N152" i="30"/>
  <c r="N153" i="30"/>
  <c r="N154" i="30"/>
  <c r="N155" i="30"/>
  <c r="N156" i="30"/>
  <c r="N157" i="30"/>
  <c r="N158" i="30"/>
  <c r="N159" i="30"/>
  <c r="N160" i="30"/>
  <c r="N161" i="30"/>
  <c r="N162" i="30"/>
  <c r="N163" i="30"/>
  <c r="N164" i="30"/>
  <c r="N165" i="30"/>
  <c r="N166" i="30"/>
  <c r="N167" i="30"/>
  <c r="N168" i="30"/>
  <c r="N169" i="30"/>
  <c r="N170" i="30"/>
  <c r="N171" i="30"/>
  <c r="N172" i="30"/>
  <c r="N173" i="30"/>
  <c r="N174" i="30"/>
  <c r="N175" i="30"/>
  <c r="N176" i="30"/>
  <c r="N177" i="30"/>
  <c r="N178" i="30"/>
  <c r="N179" i="30"/>
  <c r="N180" i="30"/>
  <c r="N181" i="30"/>
  <c r="N182" i="30"/>
  <c r="N183" i="30"/>
  <c r="N184" i="30"/>
  <c r="N185" i="30"/>
  <c r="N186" i="30"/>
  <c r="N187" i="30"/>
  <c r="N188" i="30"/>
  <c r="N189" i="30"/>
  <c r="N190" i="30"/>
  <c r="N191" i="30"/>
  <c r="N192" i="30"/>
  <c r="N193" i="30"/>
  <c r="N194" i="30"/>
  <c r="N195" i="30"/>
  <c r="N196" i="30"/>
  <c r="N197" i="30"/>
  <c r="N198" i="30"/>
  <c r="N199" i="30"/>
  <c r="N200" i="30"/>
  <c r="N201" i="30"/>
  <c r="N202" i="30"/>
  <c r="N203" i="30"/>
  <c r="N204" i="30"/>
  <c r="N205" i="30"/>
  <c r="N206" i="30"/>
  <c r="N207" i="30"/>
  <c r="N208" i="30"/>
  <c r="N209" i="30"/>
  <c r="N210" i="30"/>
  <c r="N211" i="30"/>
  <c r="N212" i="30"/>
  <c r="N213" i="30"/>
  <c r="N214" i="30"/>
  <c r="N215" i="30"/>
  <c r="N216" i="30"/>
  <c r="N217" i="30"/>
  <c r="N218" i="30"/>
  <c r="N219" i="30"/>
  <c r="N220" i="30"/>
  <c r="N221" i="30"/>
  <c r="N222" i="30"/>
  <c r="N223" i="30"/>
  <c r="N224" i="30"/>
  <c r="N225" i="30"/>
  <c r="N226" i="30"/>
  <c r="N227" i="30"/>
  <c r="N228" i="30"/>
  <c r="N229" i="30"/>
  <c r="N230" i="30"/>
  <c r="N231" i="30"/>
  <c r="N232" i="30"/>
  <c r="N233" i="30"/>
  <c r="N234" i="30"/>
  <c r="N235" i="30"/>
  <c r="N236" i="30"/>
  <c r="N237" i="30"/>
  <c r="N238" i="30"/>
  <c r="N239" i="30"/>
  <c r="N240" i="30"/>
  <c r="N241" i="30"/>
  <c r="N242" i="30"/>
  <c r="N243" i="30"/>
  <c r="N244" i="30"/>
  <c r="N245" i="30"/>
  <c r="N246" i="30"/>
  <c r="N247" i="30"/>
  <c r="N248" i="30"/>
  <c r="N249" i="30"/>
  <c r="N250" i="30"/>
  <c r="N251" i="30"/>
  <c r="N252" i="30"/>
  <c r="N253" i="30"/>
  <c r="N254" i="30"/>
  <c r="N255" i="30"/>
  <c r="N256" i="30"/>
  <c r="N257" i="30"/>
  <c r="N258" i="30"/>
  <c r="N259" i="30"/>
  <c r="N260" i="30"/>
  <c r="N261" i="30"/>
  <c r="N262" i="30"/>
  <c r="N263" i="30"/>
  <c r="N264" i="30"/>
  <c r="N265" i="30"/>
  <c r="N266" i="30"/>
  <c r="N267" i="30"/>
  <c r="N268" i="30"/>
  <c r="N269" i="30"/>
  <c r="N270" i="30"/>
  <c r="N271" i="30"/>
  <c r="N272" i="30"/>
  <c r="N273" i="30"/>
  <c r="N274" i="30"/>
  <c r="N275" i="30"/>
  <c r="N276" i="30"/>
  <c r="N277" i="30"/>
  <c r="N278" i="30"/>
  <c r="N279" i="30"/>
  <c r="N280" i="30"/>
  <c r="N281" i="30"/>
  <c r="N282" i="30"/>
  <c r="N283" i="30"/>
  <c r="N284" i="30"/>
  <c r="N285" i="30"/>
  <c r="N286" i="30"/>
  <c r="N287" i="30"/>
  <c r="N288" i="30"/>
  <c r="N289" i="30"/>
  <c r="N290" i="30"/>
  <c r="N291" i="30"/>
  <c r="N292" i="30"/>
  <c r="N293" i="30"/>
  <c r="N294" i="30"/>
  <c r="N295" i="30"/>
  <c r="N296" i="30"/>
  <c r="N297" i="30"/>
  <c r="N298" i="30"/>
  <c r="N299" i="30"/>
  <c r="N300" i="30"/>
  <c r="N301" i="30"/>
  <c r="N302" i="30"/>
  <c r="N303" i="30"/>
  <c r="N304" i="30"/>
  <c r="N305" i="30"/>
  <c r="N306" i="30"/>
  <c r="N307" i="30"/>
  <c r="N308" i="30"/>
  <c r="N309" i="30"/>
  <c r="N310" i="30"/>
  <c r="N311" i="30"/>
  <c r="N312" i="30"/>
  <c r="N313" i="30"/>
  <c r="N314" i="30"/>
  <c r="N315" i="30"/>
  <c r="N316" i="30"/>
  <c r="N317" i="30"/>
  <c r="N318" i="30"/>
  <c r="N319" i="30"/>
  <c r="N320" i="30"/>
  <c r="N321" i="30"/>
  <c r="N322" i="30"/>
  <c r="N323" i="30"/>
  <c r="N324" i="30"/>
  <c r="N325" i="30"/>
  <c r="N326" i="30"/>
  <c r="N327" i="30"/>
  <c r="N328" i="30"/>
  <c r="N329" i="30"/>
  <c r="N330" i="30"/>
  <c r="N331" i="30"/>
  <c r="N332" i="30"/>
  <c r="N333" i="30"/>
  <c r="N334" i="30"/>
  <c r="N335" i="30"/>
  <c r="N336" i="30"/>
  <c r="N337" i="30"/>
  <c r="N338" i="30"/>
  <c r="N339" i="30"/>
  <c r="N340" i="30"/>
  <c r="N341" i="30"/>
  <c r="N342" i="30"/>
  <c r="N343" i="30"/>
  <c r="N344" i="30"/>
  <c r="N345" i="30"/>
  <c r="N346" i="30"/>
  <c r="N347" i="30"/>
  <c r="N348" i="30"/>
  <c r="N349" i="30"/>
  <c r="N350" i="30"/>
  <c r="N351" i="30"/>
  <c r="N352" i="30"/>
  <c r="N353" i="30"/>
  <c r="N354" i="30"/>
  <c r="N355" i="30"/>
  <c r="N356" i="30"/>
  <c r="N357" i="30"/>
  <c r="N358" i="30"/>
  <c r="N359" i="30"/>
  <c r="N360" i="30"/>
  <c r="N361" i="30"/>
  <c r="N362" i="30"/>
  <c r="N363" i="30"/>
  <c r="N364" i="30"/>
  <c r="N365" i="30"/>
  <c r="N366" i="30"/>
  <c r="N367" i="30"/>
  <c r="N368" i="30"/>
  <c r="N369" i="30"/>
  <c r="N370" i="30"/>
  <c r="N371" i="30"/>
  <c r="N372" i="30"/>
  <c r="N373" i="30"/>
  <c r="N374" i="30"/>
  <c r="N375" i="30"/>
  <c r="N376" i="30"/>
  <c r="N377" i="30"/>
  <c r="N378" i="30"/>
  <c r="N379" i="30"/>
  <c r="N380" i="30"/>
  <c r="N381" i="30"/>
  <c r="N382" i="30"/>
  <c r="N383" i="30"/>
  <c r="N384" i="30"/>
  <c r="N385" i="30"/>
  <c r="N386" i="30"/>
  <c r="N387" i="30"/>
  <c r="N388" i="30"/>
  <c r="N389" i="30"/>
  <c r="N390" i="30"/>
  <c r="N391" i="30"/>
  <c r="N392" i="30"/>
  <c r="N393" i="30"/>
  <c r="N394" i="30"/>
  <c r="N395" i="30"/>
  <c r="N396" i="30"/>
  <c r="N397" i="30"/>
  <c r="N398" i="30"/>
  <c r="N399" i="30"/>
  <c r="N400" i="30"/>
  <c r="N401" i="30"/>
  <c r="N402" i="30"/>
  <c r="N403" i="30"/>
  <c r="N404" i="30"/>
  <c r="N405" i="30"/>
  <c r="N406" i="30"/>
  <c r="N407" i="30"/>
  <c r="N408" i="30"/>
  <c r="N409" i="30"/>
  <c r="N410" i="30"/>
  <c r="N411" i="30"/>
  <c r="N412" i="30"/>
  <c r="N413" i="30"/>
  <c r="N414" i="30"/>
  <c r="N415" i="30"/>
  <c r="N416" i="30"/>
  <c r="N417" i="30"/>
  <c r="N418" i="30"/>
  <c r="N419" i="30"/>
  <c r="N420" i="30"/>
  <c r="N421" i="30"/>
  <c r="N422" i="30"/>
  <c r="N423" i="30"/>
  <c r="N424" i="30"/>
  <c r="N425" i="30"/>
  <c r="N426" i="30"/>
  <c r="N427" i="30"/>
  <c r="N428" i="30"/>
  <c r="N429" i="30"/>
  <c r="N430" i="30"/>
  <c r="N431" i="30"/>
  <c r="N432" i="30"/>
  <c r="N433" i="30"/>
  <c r="N434" i="30"/>
  <c r="N435" i="30"/>
  <c r="N436" i="30"/>
  <c r="N437" i="30"/>
  <c r="N438" i="30"/>
  <c r="N439" i="30"/>
  <c r="N440" i="30"/>
  <c r="N441" i="30"/>
  <c r="N442" i="30"/>
  <c r="N443" i="30"/>
  <c r="N444" i="30"/>
  <c r="N445" i="30"/>
  <c r="N446" i="30"/>
  <c r="N447" i="30"/>
  <c r="N448" i="30"/>
  <c r="N449" i="30"/>
  <c r="N450" i="30"/>
  <c r="N451" i="30"/>
  <c r="N452" i="30"/>
  <c r="N453" i="30"/>
  <c r="N454" i="30"/>
  <c r="N455" i="30"/>
  <c r="N456" i="30"/>
  <c r="N457" i="30"/>
  <c r="N458" i="30"/>
  <c r="N459" i="30"/>
  <c r="N460" i="30"/>
  <c r="N461" i="30"/>
  <c r="N462" i="30"/>
  <c r="N463" i="30"/>
  <c r="N464" i="30"/>
  <c r="N465" i="30"/>
  <c r="N466" i="30"/>
  <c r="N467" i="30"/>
  <c r="N468" i="30"/>
  <c r="N469" i="30"/>
  <c r="N470" i="30"/>
  <c r="N471" i="30"/>
  <c r="N472" i="30"/>
  <c r="N473" i="30"/>
  <c r="N474" i="30"/>
  <c r="N475" i="30"/>
  <c r="N476" i="30"/>
  <c r="N477" i="30"/>
  <c r="N478" i="30"/>
  <c r="N479" i="30"/>
  <c r="N480" i="30"/>
  <c r="N481" i="30"/>
  <c r="N482" i="30"/>
  <c r="N483" i="30"/>
  <c r="N484" i="30"/>
  <c r="N485" i="30"/>
  <c r="N486" i="30"/>
  <c r="N487" i="30"/>
  <c r="N488" i="30"/>
  <c r="N489" i="30"/>
  <c r="N490" i="30"/>
  <c r="N491" i="30"/>
  <c r="N492" i="30"/>
  <c r="N493" i="30"/>
  <c r="N494" i="30"/>
  <c r="N495" i="30"/>
  <c r="N496" i="30"/>
  <c r="N497" i="30"/>
  <c r="N498" i="30"/>
  <c r="N499" i="30"/>
  <c r="N500" i="30"/>
  <c r="N501" i="30"/>
  <c r="N502" i="30"/>
  <c r="N503" i="30"/>
  <c r="N504" i="30"/>
  <c r="N505" i="30"/>
  <c r="N506" i="30"/>
  <c r="N507" i="30"/>
  <c r="N508" i="30"/>
  <c r="N509" i="30"/>
  <c r="N510" i="30"/>
  <c r="N511" i="30"/>
  <c r="N512" i="30"/>
  <c r="N513" i="30"/>
  <c r="N514" i="30"/>
  <c r="N515" i="30"/>
  <c r="N516" i="30"/>
  <c r="N517" i="30"/>
  <c r="N518" i="30"/>
  <c r="N519" i="30"/>
  <c r="N520" i="30"/>
  <c r="N521" i="30"/>
  <c r="N522" i="30"/>
  <c r="N523" i="30"/>
  <c r="N524" i="30"/>
  <c r="N525" i="30"/>
  <c r="N526" i="30"/>
  <c r="N527" i="30"/>
  <c r="N528" i="30"/>
  <c r="N529" i="30"/>
  <c r="N530" i="30"/>
  <c r="N531" i="30"/>
  <c r="N532" i="30"/>
  <c r="N533" i="30"/>
  <c r="N534" i="30"/>
  <c r="N535" i="30"/>
  <c r="N536" i="30"/>
  <c r="N537" i="30"/>
  <c r="N538" i="30"/>
  <c r="N539" i="30"/>
  <c r="N540" i="30"/>
  <c r="N541" i="30"/>
  <c r="N542" i="30"/>
  <c r="N543" i="30"/>
  <c r="N544" i="30"/>
  <c r="N545" i="30"/>
  <c r="N546" i="30"/>
  <c r="N547" i="30"/>
  <c r="N548" i="30"/>
  <c r="N549" i="30"/>
  <c r="N550" i="30"/>
  <c r="N551" i="30"/>
  <c r="N552" i="30"/>
  <c r="N553" i="30"/>
  <c r="N554" i="30"/>
  <c r="N555" i="30"/>
  <c r="N556" i="30"/>
  <c r="N557" i="30"/>
  <c r="N558" i="30"/>
  <c r="N559" i="30"/>
  <c r="N560" i="30"/>
  <c r="N561" i="30"/>
  <c r="N562" i="30"/>
  <c r="N563" i="30"/>
  <c r="N564" i="30"/>
  <c r="N565" i="30"/>
  <c r="N566" i="30"/>
  <c r="N567" i="30"/>
  <c r="N568" i="30"/>
  <c r="N569" i="30"/>
  <c r="N570" i="30"/>
  <c r="N571" i="30"/>
  <c r="N572" i="30"/>
  <c r="N573" i="30"/>
  <c r="N574" i="30"/>
  <c r="N575" i="30"/>
  <c r="N576" i="30"/>
  <c r="N577" i="30"/>
  <c r="N578" i="30"/>
  <c r="N579" i="30"/>
  <c r="N580" i="30"/>
  <c r="N581" i="30"/>
  <c r="N582" i="30"/>
  <c r="N583" i="30"/>
  <c r="N584" i="30"/>
  <c r="N585" i="30"/>
  <c r="N586" i="30"/>
  <c r="Q13" i="30"/>
  <c r="Q5" i="31"/>
  <c r="N5" i="31"/>
  <c r="N6" i="31"/>
  <c r="N7" i="31"/>
  <c r="N8" i="31"/>
  <c r="N9" i="31"/>
  <c r="N10" i="31"/>
  <c r="N11" i="31"/>
  <c r="N12" i="31"/>
  <c r="N13" i="31"/>
  <c r="N14" i="31"/>
  <c r="N15" i="31"/>
  <c r="N16" i="31"/>
  <c r="N17" i="31"/>
  <c r="N18" i="31"/>
  <c r="N19" i="31"/>
  <c r="N20" i="31"/>
  <c r="N21" i="31"/>
  <c r="N22" i="31"/>
  <c r="N23" i="31"/>
  <c r="N24" i="31"/>
  <c r="N25" i="31"/>
  <c r="N26" i="31"/>
  <c r="N27" i="31"/>
  <c r="N28" i="31"/>
  <c r="N29" i="31"/>
  <c r="N30" i="31"/>
  <c r="N31" i="31"/>
  <c r="N32" i="31"/>
  <c r="N33" i="31"/>
  <c r="N34" i="31"/>
  <c r="N35" i="31"/>
  <c r="N36" i="31"/>
  <c r="N37" i="31"/>
  <c r="N38" i="31"/>
  <c r="N39" i="31"/>
  <c r="N40" i="31"/>
  <c r="N41" i="31"/>
  <c r="N42" i="31"/>
  <c r="N43" i="31"/>
  <c r="N44" i="31"/>
  <c r="N45" i="31"/>
  <c r="N46" i="31"/>
  <c r="N47" i="31"/>
  <c r="N48" i="31"/>
  <c r="N49" i="31"/>
  <c r="N50" i="31"/>
  <c r="N51" i="31"/>
  <c r="N52" i="31"/>
  <c r="N53" i="31"/>
  <c r="N54" i="31"/>
  <c r="N55" i="31"/>
  <c r="N56" i="31"/>
  <c r="N57" i="31"/>
  <c r="N58" i="31"/>
  <c r="N59" i="31"/>
  <c r="N60" i="31"/>
  <c r="N61" i="31"/>
  <c r="N62" i="31"/>
  <c r="N63" i="31"/>
  <c r="N64" i="31"/>
  <c r="N65" i="31"/>
  <c r="N66" i="31"/>
  <c r="N67" i="31"/>
  <c r="N68" i="31"/>
  <c r="N69" i="31"/>
  <c r="N70" i="31"/>
  <c r="N71" i="31"/>
  <c r="N72" i="31"/>
  <c r="N73" i="31"/>
  <c r="N74" i="31"/>
  <c r="N75" i="31"/>
  <c r="N76" i="31"/>
  <c r="N77" i="31"/>
  <c r="N78" i="31"/>
  <c r="N79" i="31"/>
  <c r="N80" i="31"/>
  <c r="N81" i="31"/>
  <c r="N82" i="31"/>
  <c r="N83" i="31"/>
  <c r="N84" i="31"/>
  <c r="N85" i="31"/>
  <c r="N86" i="31"/>
  <c r="N87" i="31"/>
  <c r="N88" i="31"/>
  <c r="N89" i="31"/>
  <c r="N90" i="31"/>
  <c r="N91" i="31"/>
  <c r="N92" i="31"/>
  <c r="N93" i="31"/>
  <c r="N94" i="31"/>
  <c r="N95" i="31"/>
  <c r="N96" i="31"/>
  <c r="N97" i="31"/>
  <c r="N98" i="31"/>
  <c r="N99" i="31"/>
  <c r="N100" i="31"/>
  <c r="N101" i="31"/>
  <c r="N102" i="31"/>
  <c r="N103" i="31"/>
  <c r="N104" i="31"/>
  <c r="N105" i="31"/>
  <c r="N106" i="31"/>
  <c r="N107" i="31"/>
  <c r="N108" i="31"/>
  <c r="N109" i="31"/>
  <c r="N110" i="31"/>
  <c r="N111" i="31"/>
  <c r="N112" i="31"/>
  <c r="N113" i="31"/>
  <c r="N114" i="31"/>
  <c r="N115" i="31"/>
  <c r="N116" i="31"/>
  <c r="N117" i="31"/>
  <c r="N118" i="31"/>
  <c r="N119" i="31"/>
  <c r="N120" i="31"/>
  <c r="N121" i="31"/>
  <c r="N122" i="31"/>
  <c r="N123" i="31"/>
  <c r="N124" i="31"/>
  <c r="N125" i="31"/>
  <c r="N126" i="31"/>
  <c r="N127" i="31"/>
  <c r="N128" i="31"/>
  <c r="N129" i="31"/>
  <c r="N130" i="31"/>
  <c r="N131" i="31"/>
  <c r="N132" i="31"/>
  <c r="N133" i="31"/>
  <c r="N134" i="31"/>
  <c r="N135" i="31"/>
  <c r="N136" i="31"/>
  <c r="N137" i="31"/>
  <c r="N138" i="31"/>
  <c r="N139" i="31"/>
  <c r="N140" i="31"/>
  <c r="N141" i="31"/>
  <c r="N142" i="31"/>
  <c r="N143" i="31"/>
  <c r="N144" i="31"/>
  <c r="N145" i="31"/>
  <c r="N146" i="31"/>
  <c r="N147" i="31"/>
  <c r="N148" i="31"/>
  <c r="N149" i="31"/>
  <c r="N150" i="31"/>
  <c r="N151" i="31"/>
  <c r="N152" i="31"/>
  <c r="N153" i="31"/>
  <c r="N154" i="31"/>
  <c r="N155" i="31"/>
  <c r="N156" i="31"/>
  <c r="N157" i="31"/>
  <c r="N158" i="31"/>
  <c r="N159" i="31"/>
  <c r="N160" i="31"/>
  <c r="N161" i="31"/>
  <c r="N162" i="31"/>
  <c r="N163" i="31"/>
  <c r="N164" i="31"/>
  <c r="N165" i="31"/>
  <c r="N166" i="31"/>
  <c r="N167" i="31"/>
  <c r="N168" i="31"/>
  <c r="N169" i="31"/>
  <c r="N170" i="31"/>
  <c r="N171" i="31"/>
  <c r="N172" i="31"/>
  <c r="N173" i="31"/>
  <c r="N174" i="31"/>
  <c r="N175" i="31"/>
  <c r="N176" i="31"/>
  <c r="N177" i="31"/>
  <c r="N178" i="31"/>
  <c r="N179" i="31"/>
  <c r="N180" i="31"/>
  <c r="N181" i="31"/>
  <c r="N182" i="31"/>
  <c r="N183" i="31"/>
  <c r="N184" i="31"/>
  <c r="N185" i="31"/>
  <c r="N186" i="31"/>
  <c r="N187" i="31"/>
  <c r="N188" i="31"/>
  <c r="N189" i="31"/>
  <c r="N190" i="31"/>
  <c r="N191" i="31"/>
  <c r="N192" i="31"/>
  <c r="N193" i="31"/>
  <c r="N194" i="31"/>
  <c r="N195" i="31"/>
  <c r="N196" i="31"/>
  <c r="N197" i="31"/>
  <c r="N198" i="31"/>
  <c r="N199" i="31"/>
  <c r="N200" i="31"/>
  <c r="N201" i="31"/>
  <c r="N202" i="31"/>
  <c r="N203" i="31"/>
  <c r="N204" i="31"/>
  <c r="N205" i="31"/>
  <c r="N206" i="31"/>
  <c r="N207" i="31"/>
  <c r="N208" i="31"/>
  <c r="N209" i="31"/>
  <c r="N210" i="31"/>
  <c r="N211" i="31"/>
  <c r="N212" i="31"/>
  <c r="N213" i="31"/>
  <c r="N214" i="31"/>
  <c r="N215" i="31"/>
  <c r="N216" i="31"/>
  <c r="N217" i="31"/>
  <c r="N218" i="31"/>
  <c r="N219" i="31"/>
  <c r="N220" i="31"/>
  <c r="N221" i="31"/>
  <c r="N222" i="31"/>
  <c r="N223" i="31"/>
  <c r="N224" i="31"/>
  <c r="N225" i="31"/>
  <c r="N226" i="31"/>
  <c r="N227" i="31"/>
  <c r="N228" i="31"/>
  <c r="N229" i="31"/>
  <c r="N230" i="31"/>
  <c r="N231" i="31"/>
  <c r="N232" i="31"/>
  <c r="N233" i="31"/>
  <c r="N234" i="31"/>
  <c r="N235" i="31"/>
  <c r="N236" i="31"/>
  <c r="N237" i="31"/>
  <c r="N238" i="31"/>
  <c r="N239" i="31"/>
  <c r="N240" i="31"/>
  <c r="N241" i="31"/>
  <c r="N242" i="31"/>
  <c r="N243" i="31"/>
  <c r="N244" i="31"/>
  <c r="N245" i="31"/>
  <c r="N246" i="31"/>
  <c r="N247" i="31"/>
  <c r="N248" i="31"/>
  <c r="N249" i="31"/>
  <c r="N250" i="31"/>
  <c r="N251" i="31"/>
  <c r="N252" i="31"/>
  <c r="N253" i="31"/>
  <c r="N254" i="31"/>
  <c r="N255" i="31"/>
  <c r="N256" i="31"/>
  <c r="N257" i="31"/>
  <c r="N258" i="31"/>
  <c r="N259" i="31"/>
  <c r="N260" i="31"/>
  <c r="N261" i="31"/>
  <c r="N262" i="31"/>
  <c r="N263" i="31"/>
  <c r="N264" i="31"/>
  <c r="N265" i="31"/>
  <c r="N266" i="31"/>
  <c r="N267" i="31"/>
  <c r="N268" i="31"/>
  <c r="N269" i="31"/>
  <c r="N270" i="31"/>
  <c r="N271" i="31"/>
  <c r="N272" i="31"/>
  <c r="N273" i="31"/>
  <c r="N274" i="31"/>
  <c r="N275" i="31"/>
  <c r="N276" i="31"/>
  <c r="N277" i="31"/>
  <c r="N278" i="31"/>
  <c r="N279" i="31"/>
  <c r="N280" i="31"/>
  <c r="N281" i="31"/>
  <c r="N282" i="31"/>
  <c r="N283" i="31"/>
  <c r="N284" i="31"/>
  <c r="N285" i="31"/>
  <c r="N286" i="31"/>
  <c r="N287" i="31"/>
  <c r="N288" i="31"/>
  <c r="N289" i="31"/>
  <c r="N290" i="31"/>
  <c r="N291" i="31"/>
  <c r="N292" i="31"/>
  <c r="N293" i="31"/>
  <c r="N294" i="31"/>
  <c r="N295" i="31"/>
  <c r="N296" i="31"/>
  <c r="N297" i="31"/>
  <c r="N298" i="31"/>
  <c r="N299" i="31"/>
  <c r="N300" i="31"/>
  <c r="N301" i="31"/>
  <c r="N302" i="31"/>
  <c r="N303" i="31"/>
  <c r="N304" i="31"/>
  <c r="N305" i="31"/>
  <c r="N306" i="31"/>
  <c r="N307" i="31"/>
  <c r="N308" i="31"/>
  <c r="N309" i="31"/>
  <c r="N310" i="31"/>
  <c r="N311" i="31"/>
  <c r="N312" i="31"/>
  <c r="N313" i="31"/>
  <c r="N314" i="31"/>
  <c r="N315" i="31"/>
  <c r="N316" i="31"/>
  <c r="N317" i="31"/>
  <c r="N318" i="31"/>
  <c r="N319" i="31"/>
  <c r="N320" i="31"/>
  <c r="N321" i="31"/>
  <c r="N322" i="31"/>
  <c r="N323" i="31"/>
  <c r="N324" i="31"/>
  <c r="N325" i="31"/>
  <c r="N326" i="31"/>
  <c r="N327" i="31"/>
  <c r="N328" i="31"/>
  <c r="N329" i="31"/>
  <c r="N330" i="31"/>
  <c r="N331" i="31"/>
  <c r="N332" i="31"/>
  <c r="N333" i="31"/>
  <c r="N334" i="31"/>
  <c r="N335" i="31"/>
  <c r="N336" i="31"/>
  <c r="N337" i="31"/>
  <c r="N338" i="31"/>
  <c r="N339" i="31"/>
  <c r="N340" i="31"/>
  <c r="N341" i="31"/>
  <c r="N342" i="31"/>
  <c r="N343" i="31"/>
  <c r="N344" i="31"/>
  <c r="N345" i="31"/>
  <c r="N346" i="31"/>
  <c r="N347" i="31"/>
  <c r="N348" i="31"/>
  <c r="N349" i="31"/>
  <c r="N350" i="31"/>
  <c r="N351" i="31"/>
  <c r="N352" i="31"/>
  <c r="N353" i="31"/>
  <c r="N354" i="31"/>
  <c r="N355" i="31"/>
  <c r="N356" i="31"/>
  <c r="N357" i="31"/>
  <c r="N358" i="31"/>
  <c r="N359" i="31"/>
  <c r="N360" i="31"/>
  <c r="N361" i="31"/>
  <c r="N362" i="31"/>
  <c r="N363" i="31"/>
  <c r="N364" i="31"/>
  <c r="N365" i="31"/>
  <c r="N366" i="31"/>
  <c r="N367" i="31"/>
  <c r="N368" i="31"/>
  <c r="N369" i="31"/>
  <c r="N370" i="31"/>
  <c r="N371" i="31"/>
  <c r="N372" i="31"/>
  <c r="N373" i="31"/>
  <c r="N374" i="31"/>
  <c r="N375" i="31"/>
  <c r="N376" i="31"/>
  <c r="N377" i="31"/>
  <c r="N378" i="31"/>
  <c r="N379" i="31"/>
  <c r="N380" i="31"/>
  <c r="N381" i="31"/>
  <c r="N382" i="31"/>
  <c r="N383" i="31"/>
  <c r="N384" i="31"/>
  <c r="N385" i="31"/>
  <c r="N386" i="31"/>
  <c r="N387" i="31"/>
  <c r="N388" i="31"/>
  <c r="N389" i="31"/>
  <c r="N390" i="31"/>
  <c r="N391" i="31"/>
  <c r="N392" i="31"/>
  <c r="N393" i="31"/>
  <c r="N394" i="31"/>
  <c r="N395" i="31"/>
  <c r="N396" i="31"/>
  <c r="N397" i="31"/>
  <c r="N398" i="31"/>
  <c r="N399" i="31"/>
  <c r="N400" i="31"/>
  <c r="N401" i="31"/>
  <c r="N402" i="31"/>
  <c r="N403" i="31"/>
  <c r="N404" i="31"/>
  <c r="N405" i="31"/>
  <c r="N406" i="31"/>
  <c r="N407" i="31"/>
  <c r="N408" i="31"/>
  <c r="N409" i="31"/>
  <c r="N410" i="31"/>
  <c r="N411" i="31"/>
  <c r="N412" i="31"/>
  <c r="N413" i="31"/>
  <c r="N414" i="31"/>
  <c r="N415" i="31"/>
  <c r="N416" i="31"/>
  <c r="N417" i="31"/>
  <c r="N418" i="31"/>
  <c r="N419" i="31"/>
  <c r="N420" i="31"/>
  <c r="N421" i="31"/>
  <c r="N422" i="31"/>
  <c r="N423" i="31"/>
  <c r="N424" i="31"/>
  <c r="N425" i="31"/>
  <c r="N426" i="31"/>
  <c r="N427" i="31"/>
  <c r="N428" i="31"/>
  <c r="N429" i="31"/>
  <c r="N430" i="31"/>
  <c r="N431" i="31"/>
  <c r="N432" i="31"/>
  <c r="N433" i="31"/>
  <c r="N434" i="31"/>
  <c r="N435" i="31"/>
  <c r="N436" i="31"/>
  <c r="N437" i="31"/>
  <c r="N438" i="31"/>
  <c r="N439" i="31"/>
  <c r="N440" i="31"/>
  <c r="N441" i="31"/>
  <c r="N442" i="31"/>
  <c r="N443" i="31"/>
  <c r="N444" i="31"/>
  <c r="N445" i="31"/>
  <c r="N446" i="31"/>
  <c r="N447" i="31"/>
  <c r="N448" i="31"/>
  <c r="N449" i="31"/>
  <c r="N450" i="31"/>
  <c r="N451" i="31"/>
  <c r="N452" i="31"/>
  <c r="N453" i="31"/>
  <c r="N454" i="31"/>
  <c r="N455" i="31"/>
  <c r="N456" i="31"/>
  <c r="N457" i="31"/>
  <c r="N458" i="31"/>
  <c r="N459" i="31"/>
  <c r="N460" i="31"/>
  <c r="N461" i="31"/>
  <c r="N462" i="31"/>
  <c r="N463" i="31"/>
  <c r="N464" i="31"/>
  <c r="N465" i="31"/>
  <c r="N466" i="31"/>
  <c r="N467" i="31"/>
  <c r="N468" i="31"/>
  <c r="N469" i="31"/>
  <c r="N470" i="31"/>
  <c r="N471" i="31"/>
  <c r="N472" i="31"/>
  <c r="N473" i="31"/>
  <c r="N474" i="31"/>
  <c r="N475" i="31"/>
  <c r="N476" i="31"/>
  <c r="N477" i="31"/>
  <c r="N478" i="31"/>
  <c r="N479" i="31"/>
  <c r="N480" i="31"/>
  <c r="N481" i="31"/>
  <c r="N482" i="31"/>
  <c r="N483" i="31"/>
  <c r="N484" i="31"/>
  <c r="N485" i="31"/>
  <c r="N486" i="31"/>
  <c r="N487" i="31"/>
  <c r="N488" i="31"/>
  <c r="N489" i="31"/>
  <c r="N490" i="31"/>
  <c r="N491" i="31"/>
  <c r="N492" i="31"/>
  <c r="N493" i="31"/>
  <c r="N494" i="31"/>
  <c r="N495" i="31"/>
  <c r="N496" i="31"/>
  <c r="N497" i="31"/>
  <c r="N498" i="31"/>
  <c r="N499" i="31"/>
  <c r="N500" i="31"/>
  <c r="N501" i="31"/>
  <c r="N502" i="31"/>
  <c r="N503" i="31"/>
  <c r="N504" i="31"/>
  <c r="N505" i="31"/>
  <c r="N506" i="31"/>
  <c r="N507" i="31"/>
  <c r="N508" i="31"/>
  <c r="N509" i="31"/>
  <c r="N510" i="31"/>
  <c r="N511" i="31"/>
  <c r="N512" i="31"/>
  <c r="N513" i="31"/>
  <c r="N514" i="31"/>
  <c r="N515" i="31"/>
  <c r="N516" i="31"/>
  <c r="N517" i="31"/>
  <c r="N518" i="31"/>
  <c r="N519" i="31"/>
  <c r="N520" i="31"/>
  <c r="N521" i="31"/>
  <c r="N522" i="31"/>
  <c r="N523" i="31"/>
  <c r="N524" i="31"/>
  <c r="N525" i="31"/>
  <c r="N526" i="31"/>
  <c r="N527" i="31"/>
  <c r="N528" i="31"/>
  <c r="N529" i="31"/>
  <c r="N530" i="31"/>
  <c r="N531" i="31"/>
  <c r="N532" i="31"/>
  <c r="N533" i="31"/>
  <c r="N534" i="31"/>
  <c r="N535" i="31"/>
  <c r="N536" i="31"/>
  <c r="N537" i="31"/>
  <c r="N538" i="31"/>
  <c r="N539" i="31"/>
  <c r="N540" i="31"/>
  <c r="N541" i="31"/>
  <c r="N542" i="31"/>
  <c r="N543" i="31"/>
  <c r="N544" i="31"/>
  <c r="N545" i="31"/>
  <c r="N546" i="31"/>
  <c r="N547" i="31"/>
  <c r="N548" i="31"/>
  <c r="N549" i="31"/>
  <c r="N550" i="31"/>
  <c r="N551" i="31"/>
  <c r="N552" i="31"/>
  <c r="N553" i="31"/>
  <c r="N554" i="31"/>
  <c r="N555" i="31"/>
  <c r="N556" i="31"/>
  <c r="N557" i="31"/>
  <c r="N558" i="31"/>
  <c r="N559" i="31"/>
  <c r="N560" i="31"/>
  <c r="N561" i="31"/>
  <c r="N562" i="31"/>
  <c r="N563" i="31"/>
  <c r="N564" i="31"/>
  <c r="N565" i="31"/>
  <c r="N566" i="31"/>
  <c r="N567" i="31"/>
  <c r="N568" i="31"/>
  <c r="N569" i="31"/>
  <c r="N570" i="31"/>
  <c r="N571" i="31"/>
  <c r="N572" i="31"/>
  <c r="N573" i="31"/>
  <c r="N574" i="31"/>
  <c r="N575" i="31"/>
  <c r="N576" i="31"/>
  <c r="N577" i="31"/>
  <c r="N578" i="31"/>
  <c r="N579" i="31"/>
  <c r="N580" i="31"/>
  <c r="N581" i="31"/>
  <c r="N582" i="31"/>
  <c r="N583" i="31"/>
  <c r="N584" i="31"/>
  <c r="N585" i="31"/>
  <c r="N586" i="31"/>
  <c r="Q13" i="31"/>
  <c r="Q5" i="32"/>
  <c r="N5" i="32"/>
  <c r="N6" i="32"/>
  <c r="N7" i="32"/>
  <c r="N8" i="32"/>
  <c r="N9" i="32"/>
  <c r="N10" i="32"/>
  <c r="N11" i="32"/>
  <c r="N12" i="32"/>
  <c r="N13" i="32"/>
  <c r="N14" i="32"/>
  <c r="N15" i="32"/>
  <c r="N16" i="32"/>
  <c r="N17" i="32"/>
  <c r="N18" i="32"/>
  <c r="N19" i="32"/>
  <c r="N20" i="32"/>
  <c r="N21" i="32"/>
  <c r="N22" i="32"/>
  <c r="N23" i="32"/>
  <c r="N24" i="32"/>
  <c r="N25" i="32"/>
  <c r="N26" i="32"/>
  <c r="N27" i="32"/>
  <c r="N28" i="32"/>
  <c r="N29" i="32"/>
  <c r="N30" i="32"/>
  <c r="N31" i="32"/>
  <c r="N32" i="32"/>
  <c r="N33" i="32"/>
  <c r="N34" i="32"/>
  <c r="N35" i="32"/>
  <c r="N36" i="32"/>
  <c r="N37" i="32"/>
  <c r="N38" i="32"/>
  <c r="N39" i="32"/>
  <c r="N40" i="32"/>
  <c r="N41" i="32"/>
  <c r="N42" i="32"/>
  <c r="N43" i="32"/>
  <c r="N44" i="32"/>
  <c r="N45" i="32"/>
  <c r="N46" i="32"/>
  <c r="N47" i="32"/>
  <c r="N48" i="32"/>
  <c r="N49" i="32"/>
  <c r="N50" i="32"/>
  <c r="N51" i="32"/>
  <c r="N52" i="32"/>
  <c r="N53" i="32"/>
  <c r="N54" i="32"/>
  <c r="N55" i="32"/>
  <c r="N56" i="32"/>
  <c r="N57" i="32"/>
  <c r="N58" i="32"/>
  <c r="N59" i="32"/>
  <c r="N60" i="32"/>
  <c r="N61" i="32"/>
  <c r="N62" i="32"/>
  <c r="N63" i="32"/>
  <c r="N64" i="32"/>
  <c r="N65" i="32"/>
  <c r="N66" i="32"/>
  <c r="N67" i="32"/>
  <c r="N68" i="32"/>
  <c r="N69" i="32"/>
  <c r="N70" i="32"/>
  <c r="N71" i="32"/>
  <c r="N72" i="32"/>
  <c r="N73" i="32"/>
  <c r="N74" i="32"/>
  <c r="N75" i="32"/>
  <c r="N76" i="32"/>
  <c r="N77" i="32"/>
  <c r="N78" i="32"/>
  <c r="N79" i="32"/>
  <c r="N80" i="32"/>
  <c r="N81" i="32"/>
  <c r="N82" i="32"/>
  <c r="N83" i="32"/>
  <c r="N84" i="32"/>
  <c r="N85" i="32"/>
  <c r="N86" i="32"/>
  <c r="N87" i="32"/>
  <c r="N88" i="32"/>
  <c r="N89" i="32"/>
  <c r="N90" i="32"/>
  <c r="N91" i="32"/>
  <c r="N92" i="32"/>
  <c r="N93" i="32"/>
  <c r="N94" i="32"/>
  <c r="N95" i="32"/>
  <c r="N96" i="32"/>
  <c r="N97" i="32"/>
  <c r="N98" i="32"/>
  <c r="N99" i="32"/>
  <c r="N100" i="32"/>
  <c r="N101" i="32"/>
  <c r="N102" i="32"/>
  <c r="N103" i="32"/>
  <c r="N104" i="32"/>
  <c r="N105" i="32"/>
  <c r="N106" i="32"/>
  <c r="N107" i="32"/>
  <c r="N108" i="32"/>
  <c r="N109" i="32"/>
  <c r="N110" i="32"/>
  <c r="N111" i="32"/>
  <c r="N112" i="32"/>
  <c r="N113" i="32"/>
  <c r="N114" i="32"/>
  <c r="N115" i="32"/>
  <c r="N116" i="32"/>
  <c r="N117" i="32"/>
  <c r="N118" i="32"/>
  <c r="N119" i="32"/>
  <c r="N120" i="32"/>
  <c r="N121" i="32"/>
  <c r="N122" i="32"/>
  <c r="N123" i="32"/>
  <c r="N124" i="32"/>
  <c r="N125" i="32"/>
  <c r="N126" i="32"/>
  <c r="N127" i="32"/>
  <c r="N128" i="32"/>
  <c r="N129" i="32"/>
  <c r="N130" i="32"/>
  <c r="N131" i="32"/>
  <c r="N132" i="32"/>
  <c r="N133" i="32"/>
  <c r="N134" i="32"/>
  <c r="N135" i="32"/>
  <c r="N136" i="32"/>
  <c r="N137" i="32"/>
  <c r="N138" i="32"/>
  <c r="N139" i="32"/>
  <c r="N140" i="32"/>
  <c r="N141" i="32"/>
  <c r="N142" i="32"/>
  <c r="N143" i="32"/>
  <c r="N144" i="32"/>
  <c r="N145" i="32"/>
  <c r="N146" i="32"/>
  <c r="N147" i="32"/>
  <c r="N148" i="32"/>
  <c r="N149" i="32"/>
  <c r="N150" i="32"/>
  <c r="N151" i="32"/>
  <c r="N152" i="32"/>
  <c r="N153" i="32"/>
  <c r="N154" i="32"/>
  <c r="N155" i="32"/>
  <c r="N156" i="32"/>
  <c r="N157" i="32"/>
  <c r="N158" i="32"/>
  <c r="N159" i="32"/>
  <c r="N160" i="32"/>
  <c r="N161" i="32"/>
  <c r="N162" i="32"/>
  <c r="N163" i="32"/>
  <c r="N164" i="32"/>
  <c r="N165" i="32"/>
  <c r="N166" i="32"/>
  <c r="N167" i="32"/>
  <c r="N168" i="32"/>
  <c r="N169" i="32"/>
  <c r="N170" i="32"/>
  <c r="N171" i="32"/>
  <c r="N172" i="32"/>
  <c r="N173" i="32"/>
  <c r="N174" i="32"/>
  <c r="N175" i="32"/>
  <c r="N176" i="32"/>
  <c r="N177" i="32"/>
  <c r="N178" i="32"/>
  <c r="N179" i="32"/>
  <c r="N180" i="32"/>
  <c r="N181" i="32"/>
  <c r="N182" i="32"/>
  <c r="N183" i="32"/>
  <c r="N184" i="32"/>
  <c r="N185" i="32"/>
  <c r="N186" i="32"/>
  <c r="N187" i="32"/>
  <c r="N188" i="32"/>
  <c r="N189" i="32"/>
  <c r="N190" i="32"/>
  <c r="N191" i="32"/>
  <c r="N192" i="32"/>
  <c r="N193" i="32"/>
  <c r="N194" i="32"/>
  <c r="N195" i="32"/>
  <c r="N196" i="32"/>
  <c r="N197" i="32"/>
  <c r="N198" i="32"/>
  <c r="N199" i="32"/>
  <c r="N200" i="32"/>
  <c r="N201" i="32"/>
  <c r="N202" i="32"/>
  <c r="N203" i="32"/>
  <c r="N204" i="32"/>
  <c r="N205" i="32"/>
  <c r="N206" i="32"/>
  <c r="N207" i="32"/>
  <c r="N208" i="32"/>
  <c r="N209" i="32"/>
  <c r="N210" i="32"/>
  <c r="N211" i="32"/>
  <c r="N212" i="32"/>
  <c r="N213" i="32"/>
  <c r="N214" i="32"/>
  <c r="N215" i="32"/>
  <c r="N216" i="32"/>
  <c r="N217" i="32"/>
  <c r="N218" i="32"/>
  <c r="N219" i="32"/>
  <c r="N220" i="32"/>
  <c r="N221" i="32"/>
  <c r="N222" i="32"/>
  <c r="N223" i="32"/>
  <c r="N224" i="32"/>
  <c r="N225" i="32"/>
  <c r="N226" i="32"/>
  <c r="N227" i="32"/>
  <c r="N228" i="32"/>
  <c r="N229" i="32"/>
  <c r="N230" i="32"/>
  <c r="N231" i="32"/>
  <c r="N232" i="32"/>
  <c r="N233" i="32"/>
  <c r="N234" i="32"/>
  <c r="N235" i="32"/>
  <c r="N236" i="32"/>
  <c r="N237" i="32"/>
  <c r="N238" i="32"/>
  <c r="N239" i="32"/>
  <c r="N240" i="32"/>
  <c r="N241" i="32"/>
  <c r="N242" i="32"/>
  <c r="N243" i="32"/>
  <c r="N244" i="32"/>
  <c r="N245" i="32"/>
  <c r="N246" i="32"/>
  <c r="N247" i="32"/>
  <c r="N248" i="32"/>
  <c r="N249" i="32"/>
  <c r="N250" i="32"/>
  <c r="N251" i="32"/>
  <c r="N252" i="32"/>
  <c r="N253" i="32"/>
  <c r="N254" i="32"/>
  <c r="N255" i="32"/>
  <c r="N256" i="32"/>
  <c r="N257" i="32"/>
  <c r="N258" i="32"/>
  <c r="N259" i="32"/>
  <c r="N260" i="32"/>
  <c r="N261" i="32"/>
  <c r="N262" i="32"/>
  <c r="N263" i="32"/>
  <c r="N264" i="32"/>
  <c r="N265" i="32"/>
  <c r="N266" i="32"/>
  <c r="N267" i="32"/>
  <c r="N268" i="32"/>
  <c r="N269" i="32"/>
  <c r="N270" i="32"/>
  <c r="N271" i="32"/>
  <c r="N272" i="32"/>
  <c r="N273" i="32"/>
  <c r="N274" i="32"/>
  <c r="N275" i="32"/>
  <c r="N276" i="32"/>
  <c r="N277" i="32"/>
  <c r="N278" i="32"/>
  <c r="N279" i="32"/>
  <c r="N280" i="32"/>
  <c r="N281" i="32"/>
  <c r="N282" i="32"/>
  <c r="N283" i="32"/>
  <c r="N284" i="32"/>
  <c r="N285" i="32"/>
  <c r="N286" i="32"/>
  <c r="N287" i="32"/>
  <c r="N288" i="32"/>
  <c r="N289" i="32"/>
  <c r="N290" i="32"/>
  <c r="N291" i="32"/>
  <c r="N292" i="32"/>
  <c r="N293" i="32"/>
  <c r="N294" i="32"/>
  <c r="N295" i="32"/>
  <c r="N296" i="32"/>
  <c r="N297" i="32"/>
  <c r="N298" i="32"/>
  <c r="N299" i="32"/>
  <c r="N300" i="32"/>
  <c r="N301" i="32"/>
  <c r="N302" i="32"/>
  <c r="N303" i="32"/>
  <c r="N304" i="32"/>
  <c r="N305" i="32"/>
  <c r="N306" i="32"/>
  <c r="N307" i="32"/>
  <c r="N308" i="32"/>
  <c r="N309" i="32"/>
  <c r="N310" i="32"/>
  <c r="N311" i="32"/>
  <c r="N312" i="32"/>
  <c r="N313" i="32"/>
  <c r="N314" i="32"/>
  <c r="N315" i="32"/>
  <c r="N316" i="32"/>
  <c r="N317" i="32"/>
  <c r="N318" i="32"/>
  <c r="N319" i="32"/>
  <c r="N320" i="32"/>
  <c r="N321" i="32"/>
  <c r="N322" i="32"/>
  <c r="N323" i="32"/>
  <c r="N324" i="32"/>
  <c r="N325" i="32"/>
  <c r="N326" i="32"/>
  <c r="N327" i="32"/>
  <c r="N328" i="32"/>
  <c r="N329" i="32"/>
  <c r="N330" i="32"/>
  <c r="N331" i="32"/>
  <c r="N332" i="32"/>
  <c r="N333" i="32"/>
  <c r="N334" i="32"/>
  <c r="N335" i="32"/>
  <c r="N336" i="32"/>
  <c r="N337" i="32"/>
  <c r="N338" i="32"/>
  <c r="N339" i="32"/>
  <c r="N340" i="32"/>
  <c r="N341" i="32"/>
  <c r="N342" i="32"/>
  <c r="N343" i="32"/>
  <c r="N344" i="32"/>
  <c r="N345" i="32"/>
  <c r="N346" i="32"/>
  <c r="N347" i="32"/>
  <c r="N348" i="32"/>
  <c r="N349" i="32"/>
  <c r="N350" i="32"/>
  <c r="N351" i="32"/>
  <c r="N352" i="32"/>
  <c r="N353" i="32"/>
  <c r="N354" i="32"/>
  <c r="N355" i="32"/>
  <c r="N356" i="32"/>
  <c r="N357" i="32"/>
  <c r="N358" i="32"/>
  <c r="N359" i="32"/>
  <c r="N360" i="32"/>
  <c r="N361" i="32"/>
  <c r="N362" i="32"/>
  <c r="N363" i="32"/>
  <c r="N364" i="32"/>
  <c r="N365" i="32"/>
  <c r="N366" i="32"/>
  <c r="N367" i="32"/>
  <c r="N368" i="32"/>
  <c r="N369" i="32"/>
  <c r="N370" i="32"/>
  <c r="N371" i="32"/>
  <c r="N372" i="32"/>
  <c r="N373" i="32"/>
  <c r="N374" i="32"/>
  <c r="N375" i="32"/>
  <c r="N376" i="32"/>
  <c r="N377" i="32"/>
  <c r="N378" i="32"/>
  <c r="N379" i="32"/>
  <c r="N380" i="32"/>
  <c r="N381" i="32"/>
  <c r="N382" i="32"/>
  <c r="N383" i="32"/>
  <c r="N384" i="32"/>
  <c r="N385" i="32"/>
  <c r="N386" i="32"/>
  <c r="N387" i="32"/>
  <c r="N388" i="32"/>
  <c r="N389" i="32"/>
  <c r="N390" i="32"/>
  <c r="N391" i="32"/>
  <c r="N392" i="32"/>
  <c r="N393" i="32"/>
  <c r="N394" i="32"/>
  <c r="N395" i="32"/>
  <c r="N396" i="32"/>
  <c r="N397" i="32"/>
  <c r="N398" i="32"/>
  <c r="N399" i="32"/>
  <c r="N400" i="32"/>
  <c r="N401" i="32"/>
  <c r="N402" i="32"/>
  <c r="N403" i="32"/>
  <c r="N404" i="32"/>
  <c r="N405" i="32"/>
  <c r="N406" i="32"/>
  <c r="N407" i="32"/>
  <c r="N408" i="32"/>
  <c r="N409" i="32"/>
  <c r="N410" i="32"/>
  <c r="N411" i="32"/>
  <c r="N412" i="32"/>
  <c r="N413" i="32"/>
  <c r="N414" i="32"/>
  <c r="N415" i="32"/>
  <c r="N416" i="32"/>
  <c r="N417" i="32"/>
  <c r="N418" i="32"/>
  <c r="N419" i="32"/>
  <c r="N420" i="32"/>
  <c r="N421" i="32"/>
  <c r="N422" i="32"/>
  <c r="N423" i="32"/>
  <c r="N424" i="32"/>
  <c r="N425" i="32"/>
  <c r="N426" i="32"/>
  <c r="N427" i="32"/>
  <c r="N428" i="32"/>
  <c r="N429" i="32"/>
  <c r="N430" i="32"/>
  <c r="N431" i="32"/>
  <c r="N432" i="32"/>
  <c r="N433" i="32"/>
  <c r="N434" i="32"/>
  <c r="N435" i="32"/>
  <c r="N436" i="32"/>
  <c r="N437" i="32"/>
  <c r="N438" i="32"/>
  <c r="N439" i="32"/>
  <c r="N440" i="32"/>
  <c r="N441" i="32"/>
  <c r="N442" i="32"/>
  <c r="N443" i="32"/>
  <c r="N444" i="32"/>
  <c r="N445" i="32"/>
  <c r="N446" i="32"/>
  <c r="N447" i="32"/>
  <c r="N448" i="32"/>
  <c r="N449" i="32"/>
  <c r="N450" i="32"/>
  <c r="N451" i="32"/>
  <c r="N452" i="32"/>
  <c r="N453" i="32"/>
  <c r="N454" i="32"/>
  <c r="N455" i="32"/>
  <c r="N456" i="32"/>
  <c r="N457" i="32"/>
  <c r="N458" i="32"/>
  <c r="N459" i="32"/>
  <c r="N460" i="32"/>
  <c r="N461" i="32"/>
  <c r="N462" i="32"/>
  <c r="N463" i="32"/>
  <c r="N464" i="32"/>
  <c r="N465" i="32"/>
  <c r="N466" i="32"/>
  <c r="N467" i="32"/>
  <c r="N468" i="32"/>
  <c r="N469" i="32"/>
  <c r="N470" i="32"/>
  <c r="N471" i="32"/>
  <c r="N472" i="32"/>
  <c r="N473" i="32"/>
  <c r="N474" i="32"/>
  <c r="N475" i="32"/>
  <c r="N476" i="32"/>
  <c r="N477" i="32"/>
  <c r="N478" i="32"/>
  <c r="N479" i="32"/>
  <c r="N480" i="32"/>
  <c r="N481" i="32"/>
  <c r="N482" i="32"/>
  <c r="N483" i="32"/>
  <c r="N484" i="32"/>
  <c r="N485" i="32"/>
  <c r="N486" i="32"/>
  <c r="N487" i="32"/>
  <c r="N488" i="32"/>
  <c r="N489" i="32"/>
  <c r="N490" i="32"/>
  <c r="N491" i="32"/>
  <c r="N492" i="32"/>
  <c r="N493" i="32"/>
  <c r="N494" i="32"/>
  <c r="N495" i="32"/>
  <c r="N496" i="32"/>
  <c r="N497" i="32"/>
  <c r="N498" i="32"/>
  <c r="N499" i="32"/>
  <c r="N500" i="32"/>
  <c r="N501" i="32"/>
  <c r="N502" i="32"/>
  <c r="N503" i="32"/>
  <c r="N504" i="32"/>
  <c r="N505" i="32"/>
  <c r="N506" i="32"/>
  <c r="N507" i="32"/>
  <c r="N508" i="32"/>
  <c r="N509" i="32"/>
  <c r="N510" i="32"/>
  <c r="N511" i="32"/>
  <c r="N512" i="32"/>
  <c r="N513" i="32"/>
  <c r="N514" i="32"/>
  <c r="N515" i="32"/>
  <c r="N516" i="32"/>
  <c r="N517" i="32"/>
  <c r="N518" i="32"/>
  <c r="N519" i="32"/>
  <c r="N520" i="32"/>
  <c r="N521" i="32"/>
  <c r="N522" i="32"/>
  <c r="N523" i="32"/>
  <c r="N524" i="32"/>
  <c r="N525" i="32"/>
  <c r="N526" i="32"/>
  <c r="N527" i="32"/>
  <c r="N528" i="32"/>
  <c r="N529" i="32"/>
  <c r="N530" i="32"/>
  <c r="N531" i="32"/>
  <c r="N532" i="32"/>
  <c r="N533" i="32"/>
  <c r="N534" i="32"/>
  <c r="N535" i="32"/>
  <c r="N536" i="32"/>
  <c r="N537" i="32"/>
  <c r="N538" i="32"/>
  <c r="N539" i="32"/>
  <c r="N540" i="32"/>
  <c r="N541" i="32"/>
  <c r="N542" i="32"/>
  <c r="N543" i="32"/>
  <c r="N544" i="32"/>
  <c r="N545" i="32"/>
  <c r="N546" i="32"/>
  <c r="N547" i="32"/>
  <c r="N548" i="32"/>
  <c r="N549" i="32"/>
  <c r="N550" i="32"/>
  <c r="N551" i="32"/>
  <c r="N552" i="32"/>
  <c r="N553" i="32"/>
  <c r="N554" i="32"/>
  <c r="N555" i="32"/>
  <c r="N556" i="32"/>
  <c r="N557" i="32"/>
  <c r="N558" i="32"/>
  <c r="N559" i="32"/>
  <c r="N560" i="32"/>
  <c r="N561" i="32"/>
  <c r="N562" i="32"/>
  <c r="N563" i="32"/>
  <c r="N564" i="32"/>
  <c r="N565" i="32"/>
  <c r="N566" i="32"/>
  <c r="N567" i="32"/>
  <c r="N568" i="32"/>
  <c r="N569" i="32"/>
  <c r="N570" i="32"/>
  <c r="N571" i="32"/>
  <c r="N572" i="32"/>
  <c r="N573" i="32"/>
  <c r="N574" i="32"/>
  <c r="N575" i="32"/>
  <c r="N576" i="32"/>
  <c r="N577" i="32"/>
  <c r="N578" i="32"/>
  <c r="N579" i="32"/>
  <c r="N580" i="32"/>
  <c r="N581" i="32"/>
  <c r="N582" i="32"/>
  <c r="N583" i="32"/>
  <c r="N584" i="32"/>
  <c r="N585" i="32"/>
  <c r="N586" i="32"/>
  <c r="Q13" i="32"/>
  <c r="Q5"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Q13" i="33"/>
  <c r="Q5" i="34"/>
  <c r="N5" i="34"/>
  <c r="N6" i="34"/>
  <c r="N7" i="34"/>
  <c r="N8" i="34"/>
  <c r="N9" i="34"/>
  <c r="N10" i="34"/>
  <c r="N11" i="34"/>
  <c r="N12" i="34"/>
  <c r="N13" i="34"/>
  <c r="N14" i="34"/>
  <c r="N15" i="34"/>
  <c r="N16" i="34"/>
  <c r="N17" i="34"/>
  <c r="N18" i="34"/>
  <c r="N19" i="34"/>
  <c r="N20" i="34"/>
  <c r="N21" i="34"/>
  <c r="N22" i="34"/>
  <c r="N23" i="34"/>
  <c r="N24" i="34"/>
  <c r="N25" i="34"/>
  <c r="N26" i="34"/>
  <c r="N27" i="34"/>
  <c r="N28" i="34"/>
  <c r="N29" i="34"/>
  <c r="N30" i="34"/>
  <c r="N31" i="34"/>
  <c r="N32" i="34"/>
  <c r="N33" i="34"/>
  <c r="N34" i="34"/>
  <c r="N35" i="34"/>
  <c r="N36" i="34"/>
  <c r="N37" i="34"/>
  <c r="N38" i="34"/>
  <c r="N39" i="34"/>
  <c r="N40" i="34"/>
  <c r="N41" i="34"/>
  <c r="N42" i="34"/>
  <c r="N43" i="34"/>
  <c r="N44" i="34"/>
  <c r="N45" i="34"/>
  <c r="N46" i="34"/>
  <c r="N47" i="34"/>
  <c r="N48" i="34"/>
  <c r="N49" i="34"/>
  <c r="N50" i="34"/>
  <c r="N51" i="34"/>
  <c r="N52" i="34"/>
  <c r="N53" i="34"/>
  <c r="N54" i="34"/>
  <c r="N55" i="34"/>
  <c r="N56" i="34"/>
  <c r="N57" i="34"/>
  <c r="N58" i="34"/>
  <c r="N59" i="34"/>
  <c r="N60" i="34"/>
  <c r="N61" i="34"/>
  <c r="N62" i="34"/>
  <c r="N63" i="34"/>
  <c r="N64" i="34"/>
  <c r="N65" i="34"/>
  <c r="N66" i="34"/>
  <c r="N67" i="34"/>
  <c r="N68" i="34"/>
  <c r="N69" i="34"/>
  <c r="N70" i="34"/>
  <c r="N71" i="34"/>
  <c r="N72" i="34"/>
  <c r="N73" i="34"/>
  <c r="N74" i="34"/>
  <c r="N75" i="34"/>
  <c r="N76" i="34"/>
  <c r="N77" i="34"/>
  <c r="N78" i="34"/>
  <c r="N79" i="34"/>
  <c r="N80" i="34"/>
  <c r="N81" i="34"/>
  <c r="N82" i="34"/>
  <c r="N83" i="34"/>
  <c r="N84" i="34"/>
  <c r="N85" i="34"/>
  <c r="N86" i="34"/>
  <c r="N87" i="34"/>
  <c r="N88" i="34"/>
  <c r="N89" i="34"/>
  <c r="N90" i="34"/>
  <c r="N91" i="34"/>
  <c r="N92" i="34"/>
  <c r="N93" i="34"/>
  <c r="N94" i="34"/>
  <c r="N95" i="34"/>
  <c r="N96" i="34"/>
  <c r="N97" i="34"/>
  <c r="N98" i="34"/>
  <c r="N99" i="34"/>
  <c r="N100" i="34"/>
  <c r="N101" i="34"/>
  <c r="N102" i="34"/>
  <c r="N103" i="34"/>
  <c r="N104" i="34"/>
  <c r="N105" i="34"/>
  <c r="N106" i="34"/>
  <c r="N107" i="34"/>
  <c r="N108" i="34"/>
  <c r="N109" i="34"/>
  <c r="N110" i="34"/>
  <c r="N111" i="34"/>
  <c r="N112" i="34"/>
  <c r="N113" i="34"/>
  <c r="N114" i="34"/>
  <c r="N115" i="34"/>
  <c r="N116" i="34"/>
  <c r="N117" i="34"/>
  <c r="N118" i="34"/>
  <c r="N119" i="34"/>
  <c r="N120" i="34"/>
  <c r="N121" i="34"/>
  <c r="N122" i="34"/>
  <c r="N123" i="34"/>
  <c r="N124" i="34"/>
  <c r="N125" i="34"/>
  <c r="N126" i="34"/>
  <c r="N127" i="34"/>
  <c r="N128" i="34"/>
  <c r="N129" i="34"/>
  <c r="N130" i="34"/>
  <c r="N131" i="34"/>
  <c r="N132" i="34"/>
  <c r="N133" i="34"/>
  <c r="N134" i="34"/>
  <c r="N135" i="34"/>
  <c r="N136" i="34"/>
  <c r="N137" i="34"/>
  <c r="N138" i="34"/>
  <c r="N139" i="34"/>
  <c r="N140" i="34"/>
  <c r="N141" i="34"/>
  <c r="N142" i="34"/>
  <c r="N143" i="34"/>
  <c r="N144" i="34"/>
  <c r="N145" i="34"/>
  <c r="N146" i="34"/>
  <c r="N147" i="34"/>
  <c r="N148" i="34"/>
  <c r="N149" i="34"/>
  <c r="N150" i="34"/>
  <c r="N151" i="34"/>
  <c r="N152" i="34"/>
  <c r="N153" i="34"/>
  <c r="N154" i="34"/>
  <c r="N155" i="34"/>
  <c r="N156" i="34"/>
  <c r="N157" i="34"/>
  <c r="N158" i="34"/>
  <c r="N159" i="34"/>
  <c r="N160" i="34"/>
  <c r="N161" i="34"/>
  <c r="N162" i="34"/>
  <c r="N163" i="34"/>
  <c r="N164" i="34"/>
  <c r="N165" i="34"/>
  <c r="N166" i="34"/>
  <c r="N167" i="34"/>
  <c r="N168" i="34"/>
  <c r="N169" i="34"/>
  <c r="N170" i="34"/>
  <c r="N171" i="34"/>
  <c r="N172" i="34"/>
  <c r="N173" i="34"/>
  <c r="N174" i="34"/>
  <c r="N175" i="34"/>
  <c r="N176" i="34"/>
  <c r="N177" i="34"/>
  <c r="N178" i="34"/>
  <c r="N179" i="34"/>
  <c r="N180" i="34"/>
  <c r="N181" i="34"/>
  <c r="N182" i="34"/>
  <c r="N183" i="34"/>
  <c r="N184" i="34"/>
  <c r="N185" i="34"/>
  <c r="N186" i="34"/>
  <c r="N187" i="34"/>
  <c r="N188" i="34"/>
  <c r="N189" i="34"/>
  <c r="N190" i="34"/>
  <c r="N191" i="34"/>
  <c r="N192" i="34"/>
  <c r="N193" i="34"/>
  <c r="N194" i="34"/>
  <c r="N195" i="34"/>
  <c r="N196" i="34"/>
  <c r="N197" i="34"/>
  <c r="N198" i="34"/>
  <c r="N199" i="34"/>
  <c r="N200" i="34"/>
  <c r="N201" i="34"/>
  <c r="N202" i="34"/>
  <c r="N203" i="34"/>
  <c r="N204" i="34"/>
  <c r="N205" i="34"/>
  <c r="N206" i="34"/>
  <c r="N207" i="34"/>
  <c r="N208" i="34"/>
  <c r="N209" i="34"/>
  <c r="N210" i="34"/>
  <c r="N211" i="34"/>
  <c r="N212" i="34"/>
  <c r="N213" i="34"/>
  <c r="N214" i="34"/>
  <c r="N215" i="34"/>
  <c r="N216" i="34"/>
  <c r="N217" i="34"/>
  <c r="N218" i="34"/>
  <c r="N219" i="34"/>
  <c r="N220" i="34"/>
  <c r="N221" i="34"/>
  <c r="N222" i="34"/>
  <c r="N223" i="34"/>
  <c r="N224" i="34"/>
  <c r="N225" i="34"/>
  <c r="N226" i="34"/>
  <c r="N227" i="34"/>
  <c r="N228" i="34"/>
  <c r="N229" i="34"/>
  <c r="N230" i="34"/>
  <c r="N231" i="34"/>
  <c r="N232" i="34"/>
  <c r="N233" i="34"/>
  <c r="N234" i="34"/>
  <c r="N235" i="34"/>
  <c r="N236" i="34"/>
  <c r="N237" i="34"/>
  <c r="N238" i="34"/>
  <c r="N239" i="34"/>
  <c r="N240" i="34"/>
  <c r="N241" i="34"/>
  <c r="N242" i="34"/>
  <c r="N243" i="34"/>
  <c r="N244" i="34"/>
  <c r="N245" i="34"/>
  <c r="N246" i="34"/>
  <c r="N247" i="34"/>
  <c r="N248" i="34"/>
  <c r="N249" i="34"/>
  <c r="N250" i="34"/>
  <c r="N251" i="34"/>
  <c r="N252" i="34"/>
  <c r="N253" i="34"/>
  <c r="N254" i="34"/>
  <c r="N255" i="34"/>
  <c r="N256" i="34"/>
  <c r="N257" i="34"/>
  <c r="N258" i="34"/>
  <c r="N259" i="34"/>
  <c r="N260" i="34"/>
  <c r="N261" i="34"/>
  <c r="N262" i="34"/>
  <c r="N263" i="34"/>
  <c r="N264" i="34"/>
  <c r="N265" i="34"/>
  <c r="N266" i="34"/>
  <c r="N267" i="34"/>
  <c r="N268" i="34"/>
  <c r="N269" i="34"/>
  <c r="N270" i="34"/>
  <c r="N271" i="34"/>
  <c r="N272" i="34"/>
  <c r="N273" i="34"/>
  <c r="N274" i="34"/>
  <c r="N275" i="34"/>
  <c r="N276" i="34"/>
  <c r="N277" i="34"/>
  <c r="N278" i="34"/>
  <c r="N279" i="34"/>
  <c r="N280" i="34"/>
  <c r="N281" i="34"/>
  <c r="N282" i="34"/>
  <c r="N283" i="34"/>
  <c r="N284" i="34"/>
  <c r="N285" i="34"/>
  <c r="N286" i="34"/>
  <c r="N287" i="34"/>
  <c r="N288" i="34"/>
  <c r="N289" i="34"/>
  <c r="N290" i="34"/>
  <c r="N291" i="34"/>
  <c r="N292" i="34"/>
  <c r="N293" i="34"/>
  <c r="N294" i="34"/>
  <c r="N295" i="34"/>
  <c r="N296" i="34"/>
  <c r="N297" i="34"/>
  <c r="N298" i="34"/>
  <c r="N299" i="34"/>
  <c r="N300" i="34"/>
  <c r="N301" i="34"/>
  <c r="N302" i="34"/>
  <c r="N303" i="34"/>
  <c r="N304" i="34"/>
  <c r="N305" i="34"/>
  <c r="N306" i="34"/>
  <c r="N307" i="34"/>
  <c r="N308" i="34"/>
  <c r="N309" i="34"/>
  <c r="N310" i="34"/>
  <c r="N311" i="34"/>
  <c r="N312" i="34"/>
  <c r="N313" i="34"/>
  <c r="N314" i="34"/>
  <c r="N315" i="34"/>
  <c r="N316" i="34"/>
  <c r="N317" i="34"/>
  <c r="N318" i="34"/>
  <c r="N319" i="34"/>
  <c r="N320" i="34"/>
  <c r="N321" i="34"/>
  <c r="N322" i="34"/>
  <c r="N323" i="34"/>
  <c r="N324" i="34"/>
  <c r="N325" i="34"/>
  <c r="N326" i="34"/>
  <c r="N327" i="34"/>
  <c r="N328" i="34"/>
  <c r="N329" i="34"/>
  <c r="N330" i="34"/>
  <c r="N331" i="34"/>
  <c r="N332" i="34"/>
  <c r="N333" i="34"/>
  <c r="N334" i="34"/>
  <c r="N335" i="34"/>
  <c r="N336" i="34"/>
  <c r="N337" i="34"/>
  <c r="N338" i="34"/>
  <c r="N339" i="34"/>
  <c r="N340" i="34"/>
  <c r="N341" i="34"/>
  <c r="N342" i="34"/>
  <c r="N343" i="34"/>
  <c r="N344" i="34"/>
  <c r="N345" i="34"/>
  <c r="N346" i="34"/>
  <c r="N347" i="34"/>
  <c r="N348" i="34"/>
  <c r="N349" i="34"/>
  <c r="N350" i="34"/>
  <c r="N351" i="34"/>
  <c r="N352" i="34"/>
  <c r="N353" i="34"/>
  <c r="N354" i="34"/>
  <c r="N355" i="34"/>
  <c r="N356" i="34"/>
  <c r="N357" i="34"/>
  <c r="N358" i="34"/>
  <c r="N359" i="34"/>
  <c r="N360" i="34"/>
  <c r="N361" i="34"/>
  <c r="N362" i="34"/>
  <c r="N363" i="34"/>
  <c r="N364" i="34"/>
  <c r="N365" i="34"/>
  <c r="N366" i="34"/>
  <c r="N367" i="34"/>
  <c r="N368" i="34"/>
  <c r="N369" i="34"/>
  <c r="N370" i="34"/>
  <c r="N371" i="34"/>
  <c r="N372" i="34"/>
  <c r="N373" i="34"/>
  <c r="N374" i="34"/>
  <c r="N375" i="34"/>
  <c r="N376" i="34"/>
  <c r="N377" i="34"/>
  <c r="N378" i="34"/>
  <c r="N379" i="34"/>
  <c r="N380" i="34"/>
  <c r="N381" i="34"/>
  <c r="N382" i="34"/>
  <c r="N383" i="34"/>
  <c r="N384" i="34"/>
  <c r="N385" i="34"/>
  <c r="N386" i="34"/>
  <c r="N387" i="34"/>
  <c r="N388" i="34"/>
  <c r="N389" i="34"/>
  <c r="N390" i="34"/>
  <c r="N391" i="34"/>
  <c r="N392" i="34"/>
  <c r="N393" i="34"/>
  <c r="N394" i="34"/>
  <c r="N395" i="34"/>
  <c r="N396" i="34"/>
  <c r="N397" i="34"/>
  <c r="N398" i="34"/>
  <c r="N399" i="34"/>
  <c r="N400" i="34"/>
  <c r="N401" i="34"/>
  <c r="N402" i="34"/>
  <c r="N403" i="34"/>
  <c r="N404" i="34"/>
  <c r="N405" i="34"/>
  <c r="N406" i="34"/>
  <c r="N407" i="34"/>
  <c r="N408" i="34"/>
  <c r="N409" i="34"/>
  <c r="N410" i="34"/>
  <c r="N411" i="34"/>
  <c r="N412" i="34"/>
  <c r="N413" i="34"/>
  <c r="N414" i="34"/>
  <c r="N415" i="34"/>
  <c r="N416" i="34"/>
  <c r="N417" i="34"/>
  <c r="N418" i="34"/>
  <c r="N419" i="34"/>
  <c r="N420" i="34"/>
  <c r="N421" i="34"/>
  <c r="N422" i="34"/>
  <c r="N423" i="34"/>
  <c r="N424" i="34"/>
  <c r="N425" i="34"/>
  <c r="N426" i="34"/>
  <c r="N427" i="34"/>
  <c r="N428" i="34"/>
  <c r="N429" i="34"/>
  <c r="N430" i="34"/>
  <c r="N431" i="34"/>
  <c r="N432" i="34"/>
  <c r="N433" i="34"/>
  <c r="N434" i="34"/>
  <c r="N435" i="34"/>
  <c r="N436" i="34"/>
  <c r="N437" i="34"/>
  <c r="N438" i="34"/>
  <c r="N439" i="34"/>
  <c r="N440" i="34"/>
  <c r="N441" i="34"/>
  <c r="N442" i="34"/>
  <c r="N443" i="34"/>
  <c r="N444" i="34"/>
  <c r="N445" i="34"/>
  <c r="N446" i="34"/>
  <c r="N447" i="34"/>
  <c r="N448" i="34"/>
  <c r="N449" i="34"/>
  <c r="N450" i="34"/>
  <c r="N451" i="34"/>
  <c r="N452" i="34"/>
  <c r="N453" i="34"/>
  <c r="N454" i="34"/>
  <c r="N455" i="34"/>
  <c r="N456" i="34"/>
  <c r="N457" i="34"/>
  <c r="N458" i="34"/>
  <c r="N459" i="34"/>
  <c r="N460" i="34"/>
  <c r="N461" i="34"/>
  <c r="N462" i="34"/>
  <c r="N463" i="34"/>
  <c r="N464" i="34"/>
  <c r="N465" i="34"/>
  <c r="N466" i="34"/>
  <c r="N467" i="34"/>
  <c r="N468" i="34"/>
  <c r="N469" i="34"/>
  <c r="N470" i="34"/>
  <c r="N471" i="34"/>
  <c r="N472" i="34"/>
  <c r="N473" i="34"/>
  <c r="N474" i="34"/>
  <c r="N475" i="34"/>
  <c r="N476" i="34"/>
  <c r="N477" i="34"/>
  <c r="N478" i="34"/>
  <c r="N479" i="34"/>
  <c r="N480" i="34"/>
  <c r="N481" i="34"/>
  <c r="N482" i="34"/>
  <c r="N483" i="34"/>
  <c r="N484" i="34"/>
  <c r="N485" i="34"/>
  <c r="N486" i="34"/>
  <c r="N487" i="34"/>
  <c r="N488" i="34"/>
  <c r="N489" i="34"/>
  <c r="N490" i="34"/>
  <c r="N491" i="34"/>
  <c r="N492" i="34"/>
  <c r="N493" i="34"/>
  <c r="N494" i="34"/>
  <c r="N495" i="34"/>
  <c r="N496" i="34"/>
  <c r="N497" i="34"/>
  <c r="N498" i="34"/>
  <c r="N499" i="34"/>
  <c r="N500" i="34"/>
  <c r="N501" i="34"/>
  <c r="N502" i="34"/>
  <c r="N503" i="34"/>
  <c r="N504" i="34"/>
  <c r="N505" i="34"/>
  <c r="N506" i="34"/>
  <c r="N507" i="34"/>
  <c r="N508" i="34"/>
  <c r="N509" i="34"/>
  <c r="N510" i="34"/>
  <c r="N511" i="34"/>
  <c r="N512" i="34"/>
  <c r="N513" i="34"/>
  <c r="N514" i="34"/>
  <c r="N515" i="34"/>
  <c r="N516" i="34"/>
  <c r="N517" i="34"/>
  <c r="N518" i="34"/>
  <c r="N519" i="34"/>
  <c r="N520" i="34"/>
  <c r="N521" i="34"/>
  <c r="N522" i="34"/>
  <c r="N523" i="34"/>
  <c r="N524" i="34"/>
  <c r="N525" i="34"/>
  <c r="N526" i="34"/>
  <c r="N527" i="34"/>
  <c r="N528" i="34"/>
  <c r="N529" i="34"/>
  <c r="N530" i="34"/>
  <c r="N531" i="34"/>
  <c r="N532" i="34"/>
  <c r="N533" i="34"/>
  <c r="N534" i="34"/>
  <c r="N535" i="34"/>
  <c r="N536" i="34"/>
  <c r="N537" i="34"/>
  <c r="N538" i="34"/>
  <c r="N539" i="34"/>
  <c r="N540" i="34"/>
  <c r="N541" i="34"/>
  <c r="N542" i="34"/>
  <c r="N543" i="34"/>
  <c r="N544" i="34"/>
  <c r="N545" i="34"/>
  <c r="N546" i="34"/>
  <c r="N547" i="34"/>
  <c r="N548" i="34"/>
  <c r="N549" i="34"/>
  <c r="N550" i="34"/>
  <c r="N551" i="34"/>
  <c r="N552" i="34"/>
  <c r="N553" i="34"/>
  <c r="N554" i="34"/>
  <c r="N555" i="34"/>
  <c r="N556" i="34"/>
  <c r="N557" i="34"/>
  <c r="N558" i="34"/>
  <c r="N559" i="34"/>
  <c r="N560" i="34"/>
  <c r="N561" i="34"/>
  <c r="N562" i="34"/>
  <c r="N563" i="34"/>
  <c r="N564" i="34"/>
  <c r="N565" i="34"/>
  <c r="N566" i="34"/>
  <c r="N567" i="34"/>
  <c r="N568" i="34"/>
  <c r="N569" i="34"/>
  <c r="N570" i="34"/>
  <c r="N571" i="34"/>
  <c r="N572" i="34"/>
  <c r="N573" i="34"/>
  <c r="N574" i="34"/>
  <c r="N575" i="34"/>
  <c r="N576" i="34"/>
  <c r="N577" i="34"/>
  <c r="N578" i="34"/>
  <c r="N579" i="34"/>
  <c r="N580" i="34"/>
  <c r="N581" i="34"/>
  <c r="N582" i="34"/>
  <c r="N583" i="34"/>
  <c r="N584" i="34"/>
  <c r="N585" i="34"/>
  <c r="N586" i="34"/>
  <c r="N587" i="34"/>
  <c r="N588" i="34"/>
  <c r="N589" i="34"/>
  <c r="N590" i="34"/>
  <c r="N591" i="34"/>
  <c r="N592" i="34"/>
  <c r="N593" i="34"/>
  <c r="N594" i="34"/>
  <c r="N595" i="34"/>
  <c r="N596" i="34"/>
  <c r="N597" i="34"/>
  <c r="N598" i="34"/>
  <c r="N599" i="34"/>
  <c r="N600" i="34"/>
  <c r="N601" i="34"/>
  <c r="N602" i="34"/>
  <c r="N603" i="34"/>
  <c r="N604" i="34"/>
  <c r="N605" i="34"/>
  <c r="Q13" i="34"/>
  <c r="N587" i="33"/>
  <c r="N588" i="33"/>
  <c r="N589" i="33"/>
  <c r="N590" i="33"/>
  <c r="N591" i="33"/>
  <c r="N592" i="33"/>
  <c r="N593" i="33"/>
  <c r="N594" i="33"/>
  <c r="N595" i="33"/>
  <c r="N596" i="33"/>
  <c r="N597" i="33"/>
  <c r="N598" i="33"/>
  <c r="N599" i="33"/>
  <c r="N600" i="33"/>
  <c r="N601" i="33"/>
  <c r="N602" i="33"/>
  <c r="N603" i="33"/>
  <c r="N604" i="33"/>
  <c r="N605" i="33"/>
  <c r="N587" i="32"/>
  <c r="N588" i="32"/>
  <c r="N589" i="32"/>
  <c r="N590" i="32"/>
  <c r="N591" i="32"/>
  <c r="N592" i="32"/>
  <c r="N593" i="32"/>
  <c r="N594" i="32"/>
  <c r="N595" i="32"/>
  <c r="N596" i="32"/>
  <c r="N597" i="32"/>
  <c r="N598" i="32"/>
  <c r="N599" i="32"/>
  <c r="N600" i="32"/>
  <c r="N601" i="32"/>
  <c r="N602" i="32"/>
  <c r="N603" i="32"/>
  <c r="N604" i="32"/>
  <c r="N605" i="32"/>
  <c r="N587" i="31"/>
  <c r="N588" i="31"/>
  <c r="N589" i="31"/>
  <c r="N590" i="31"/>
  <c r="N591" i="31"/>
  <c r="N592" i="31"/>
  <c r="N593" i="31"/>
  <c r="N594" i="31"/>
  <c r="N595" i="31"/>
  <c r="N596" i="31"/>
  <c r="N597" i="31"/>
  <c r="N598" i="31"/>
  <c r="N599" i="31"/>
  <c r="N600" i="31"/>
  <c r="N601" i="31"/>
  <c r="N602" i="31"/>
  <c r="N603" i="31"/>
  <c r="N604" i="31"/>
  <c r="N605" i="31"/>
  <c r="N587" i="30"/>
  <c r="N588" i="30"/>
  <c r="N589" i="30"/>
  <c r="N590" i="30"/>
  <c r="N591" i="30"/>
  <c r="N592" i="30"/>
  <c r="N593" i="30"/>
  <c r="N594" i="30"/>
  <c r="N595" i="30"/>
  <c r="N596" i="30"/>
  <c r="N587" i="55"/>
  <c r="N588" i="55"/>
  <c r="N589" i="55"/>
  <c r="N590" i="55"/>
  <c r="N591" i="55"/>
  <c r="N592" i="55"/>
  <c r="N593" i="55"/>
  <c r="N594" i="55"/>
  <c r="N595" i="55"/>
  <c r="N596" i="55"/>
  <c r="N597" i="55"/>
  <c r="N598" i="55"/>
  <c r="N599" i="55"/>
  <c r="N600" i="55"/>
  <c r="N601" i="55"/>
  <c r="N602" i="55"/>
  <c r="N603" i="55"/>
  <c r="N604" i="55"/>
  <c r="N605" i="55"/>
  <c r="Q5" i="28"/>
  <c r="N5" i="28"/>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41" i="28"/>
  <c r="N42" i="28"/>
  <c r="N43" i="28"/>
  <c r="N44" i="28"/>
  <c r="N45" i="28"/>
  <c r="N46" i="28"/>
  <c r="N47" i="28"/>
  <c r="N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137" i="28"/>
  <c r="N138" i="28"/>
  <c r="N139" i="28"/>
  <c r="N140" i="28"/>
  <c r="N141" i="28"/>
  <c r="N142" i="28"/>
  <c r="N143" i="28"/>
  <c r="N144" i="28"/>
  <c r="N145" i="28"/>
  <c r="N146" i="28"/>
  <c r="N147" i="28"/>
  <c r="N148" i="28"/>
  <c r="N149" i="28"/>
  <c r="N150" i="28"/>
  <c r="N151" i="28"/>
  <c r="N152" i="28"/>
  <c r="N153" i="28"/>
  <c r="N154" i="28"/>
  <c r="N155" i="28"/>
  <c r="N156" i="28"/>
  <c r="N157" i="28"/>
  <c r="N158" i="28"/>
  <c r="N159" i="28"/>
  <c r="N160" i="28"/>
  <c r="N161" i="28"/>
  <c r="N162" i="28"/>
  <c r="N163" i="28"/>
  <c r="N164" i="28"/>
  <c r="N165" i="28"/>
  <c r="N166" i="28"/>
  <c r="N167" i="28"/>
  <c r="N168" i="28"/>
  <c r="N169" i="28"/>
  <c r="N170" i="28"/>
  <c r="N171" i="28"/>
  <c r="N172" i="28"/>
  <c r="N173" i="28"/>
  <c r="N174" i="28"/>
  <c r="N175" i="28"/>
  <c r="N176" i="28"/>
  <c r="N177" i="28"/>
  <c r="N178" i="28"/>
  <c r="N179" i="28"/>
  <c r="N180" i="28"/>
  <c r="N181" i="28"/>
  <c r="N182" i="28"/>
  <c r="N183" i="28"/>
  <c r="N184" i="28"/>
  <c r="N185" i="28"/>
  <c r="N186" i="28"/>
  <c r="N187" i="28"/>
  <c r="N188" i="28"/>
  <c r="N189" i="28"/>
  <c r="N190" i="28"/>
  <c r="N191" i="28"/>
  <c r="N192" i="28"/>
  <c r="N193" i="28"/>
  <c r="N194" i="28"/>
  <c r="N195" i="28"/>
  <c r="N196" i="28"/>
  <c r="N197" i="28"/>
  <c r="N198" i="28"/>
  <c r="N199" i="28"/>
  <c r="N200" i="28"/>
  <c r="N201" i="28"/>
  <c r="N202" i="28"/>
  <c r="N203" i="28"/>
  <c r="N204" i="28"/>
  <c r="N205" i="28"/>
  <c r="N206" i="28"/>
  <c r="N207" i="28"/>
  <c r="N208" i="28"/>
  <c r="N209" i="28"/>
  <c r="N210" i="28"/>
  <c r="N211" i="28"/>
  <c r="N212" i="28"/>
  <c r="N213" i="28"/>
  <c r="N214" i="28"/>
  <c r="N215" i="28"/>
  <c r="N216" i="28"/>
  <c r="N217" i="28"/>
  <c r="N218" i="28"/>
  <c r="N219" i="28"/>
  <c r="N220" i="28"/>
  <c r="N221" i="28"/>
  <c r="N222" i="28"/>
  <c r="N223" i="28"/>
  <c r="N224" i="28"/>
  <c r="N225" i="28"/>
  <c r="N226" i="28"/>
  <c r="N227" i="28"/>
  <c r="N228" i="28"/>
  <c r="N229" i="28"/>
  <c r="N230" i="28"/>
  <c r="N231" i="28"/>
  <c r="N232" i="28"/>
  <c r="N233" i="28"/>
  <c r="N234" i="28"/>
  <c r="N235" i="28"/>
  <c r="N236" i="28"/>
  <c r="N237" i="28"/>
  <c r="N238" i="28"/>
  <c r="N239" i="28"/>
  <c r="N240" i="28"/>
  <c r="N241" i="28"/>
  <c r="N242" i="28"/>
  <c r="N243" i="28"/>
  <c r="N244" i="28"/>
  <c r="N245" i="28"/>
  <c r="N246" i="28"/>
  <c r="N247" i="28"/>
  <c r="N248" i="28"/>
  <c r="N249" i="28"/>
  <c r="N250" i="28"/>
  <c r="N251" i="28"/>
  <c r="N252" i="28"/>
  <c r="N253" i="28"/>
  <c r="N254" i="28"/>
  <c r="N255" i="28"/>
  <c r="N256" i="28"/>
  <c r="N257" i="28"/>
  <c r="N258" i="28"/>
  <c r="N259" i="28"/>
  <c r="N260" i="28"/>
  <c r="N261" i="28"/>
  <c r="N262" i="28"/>
  <c r="N263" i="28"/>
  <c r="N264" i="28"/>
  <c r="N265" i="28"/>
  <c r="N266" i="28"/>
  <c r="N267" i="28"/>
  <c r="N268" i="28"/>
  <c r="N269" i="28"/>
  <c r="N270" i="28"/>
  <c r="N271" i="28"/>
  <c r="N272" i="28"/>
  <c r="N273" i="28"/>
  <c r="N274" i="28"/>
  <c r="N275" i="28"/>
  <c r="N276" i="28"/>
  <c r="N277" i="28"/>
  <c r="N278" i="28"/>
  <c r="N279" i="28"/>
  <c r="N280" i="28"/>
  <c r="N281" i="28"/>
  <c r="N282" i="28"/>
  <c r="N283" i="28"/>
  <c r="N284" i="28"/>
  <c r="N285" i="28"/>
  <c r="N286" i="28"/>
  <c r="N287" i="28"/>
  <c r="N288" i="28"/>
  <c r="N289" i="28"/>
  <c r="N290" i="28"/>
  <c r="N291" i="28"/>
  <c r="N292" i="28"/>
  <c r="N293" i="28"/>
  <c r="N294" i="28"/>
  <c r="N295" i="28"/>
  <c r="N296" i="28"/>
  <c r="N297" i="28"/>
  <c r="N298" i="28"/>
  <c r="N299" i="28"/>
  <c r="N300" i="28"/>
  <c r="N301" i="28"/>
  <c r="N302" i="28"/>
  <c r="N303" i="28"/>
  <c r="N304" i="28"/>
  <c r="N305" i="28"/>
  <c r="N306" i="28"/>
  <c r="N307" i="28"/>
  <c r="N308" i="28"/>
  <c r="N309" i="28"/>
  <c r="N310" i="28"/>
  <c r="N311" i="28"/>
  <c r="N312" i="28"/>
  <c r="N313" i="28"/>
  <c r="N314" i="28"/>
  <c r="N315" i="28"/>
  <c r="N316" i="28"/>
  <c r="N317" i="28"/>
  <c r="N318" i="28"/>
  <c r="N319" i="28"/>
  <c r="N320" i="28"/>
  <c r="N321" i="28"/>
  <c r="N322" i="28"/>
  <c r="N323" i="28"/>
  <c r="N324" i="28"/>
  <c r="N325" i="28"/>
  <c r="N326" i="28"/>
  <c r="N327" i="28"/>
  <c r="N328" i="28"/>
  <c r="N329" i="28"/>
  <c r="N330" i="28"/>
  <c r="N331" i="28"/>
  <c r="N332" i="28"/>
  <c r="N333" i="28"/>
  <c r="N334" i="28"/>
  <c r="N335" i="28"/>
  <c r="N336" i="28"/>
  <c r="N337" i="28"/>
  <c r="N338" i="28"/>
  <c r="N339" i="28"/>
  <c r="N340" i="28"/>
  <c r="N341" i="28"/>
  <c r="N342" i="28"/>
  <c r="N343" i="28"/>
  <c r="N344" i="28"/>
  <c r="N345" i="28"/>
  <c r="N346" i="28"/>
  <c r="N347" i="28"/>
  <c r="N348" i="28"/>
  <c r="N349" i="28"/>
  <c r="N350" i="28"/>
  <c r="N351" i="28"/>
  <c r="N352" i="28"/>
  <c r="N353" i="28"/>
  <c r="N354" i="28"/>
  <c r="N355" i="28"/>
  <c r="N356" i="28"/>
  <c r="N357" i="28"/>
  <c r="N358" i="28"/>
  <c r="N359" i="28"/>
  <c r="N360" i="28"/>
  <c r="N361" i="28"/>
  <c r="N362" i="28"/>
  <c r="N363" i="28"/>
  <c r="N364" i="28"/>
  <c r="N365" i="28"/>
  <c r="N366" i="28"/>
  <c r="N367" i="28"/>
  <c r="N368" i="28"/>
  <c r="N369" i="28"/>
  <c r="N370" i="28"/>
  <c r="N371" i="28"/>
  <c r="N372" i="28"/>
  <c r="N373" i="28"/>
  <c r="N374" i="28"/>
  <c r="N375" i="28"/>
  <c r="N376" i="28"/>
  <c r="N377" i="28"/>
  <c r="N378" i="28"/>
  <c r="N379" i="28"/>
  <c r="N380" i="28"/>
  <c r="N381" i="28"/>
  <c r="N382" i="28"/>
  <c r="N383" i="28"/>
  <c r="N384" i="28"/>
  <c r="N385" i="28"/>
  <c r="N386" i="28"/>
  <c r="N387" i="28"/>
  <c r="N388" i="28"/>
  <c r="N389" i="28"/>
  <c r="N390" i="28"/>
  <c r="N391" i="28"/>
  <c r="N392" i="28"/>
  <c r="N393" i="28"/>
  <c r="N394" i="28"/>
  <c r="N395" i="28"/>
  <c r="N396" i="28"/>
  <c r="N397" i="28"/>
  <c r="N398" i="28"/>
  <c r="N399" i="28"/>
  <c r="N400" i="28"/>
  <c r="N401" i="28"/>
  <c r="N402" i="28"/>
  <c r="N403" i="28"/>
  <c r="N404" i="28"/>
  <c r="N405" i="28"/>
  <c r="N406" i="28"/>
  <c r="N407" i="28"/>
  <c r="N408" i="28"/>
  <c r="N409" i="28"/>
  <c r="N410" i="28"/>
  <c r="N411" i="28"/>
  <c r="N412" i="28"/>
  <c r="N413" i="28"/>
  <c r="N414" i="28"/>
  <c r="N415" i="28"/>
  <c r="N416" i="28"/>
  <c r="N417" i="28"/>
  <c r="N418" i="28"/>
  <c r="N419" i="28"/>
  <c r="N420" i="28"/>
  <c r="N421" i="28"/>
  <c r="N422" i="28"/>
  <c r="N423" i="28"/>
  <c r="N424" i="28"/>
  <c r="N425" i="28"/>
  <c r="N426" i="28"/>
  <c r="N427" i="28"/>
  <c r="N428" i="28"/>
  <c r="N429" i="28"/>
  <c r="N430" i="28"/>
  <c r="N431" i="28"/>
  <c r="N432" i="28"/>
  <c r="N433" i="28"/>
  <c r="N434" i="28"/>
  <c r="N435" i="28"/>
  <c r="N436" i="28"/>
  <c r="N437" i="28"/>
  <c r="N438" i="28"/>
  <c r="N439" i="28"/>
  <c r="N440" i="28"/>
  <c r="N441" i="28"/>
  <c r="N442" i="28"/>
  <c r="N443" i="28"/>
  <c r="N444" i="28"/>
  <c r="N445" i="28"/>
  <c r="N446" i="28"/>
  <c r="N447" i="28"/>
  <c r="N448" i="28"/>
  <c r="N449" i="28"/>
  <c r="N450" i="28"/>
  <c r="N451" i="28"/>
  <c r="N452" i="28"/>
  <c r="N453" i="28"/>
  <c r="N454" i="28"/>
  <c r="N455" i="28"/>
  <c r="N456" i="28"/>
  <c r="N457" i="28"/>
  <c r="N458" i="28"/>
  <c r="N459" i="28"/>
  <c r="N460" i="28"/>
  <c r="N461" i="28"/>
  <c r="N462" i="28"/>
  <c r="N463" i="28"/>
  <c r="N464" i="28"/>
  <c r="N465" i="28"/>
  <c r="N466" i="28"/>
  <c r="N467" i="28"/>
  <c r="N468" i="28"/>
  <c r="N469" i="28"/>
  <c r="N470" i="28"/>
  <c r="N471" i="28"/>
  <c r="N472" i="28"/>
  <c r="N473" i="28"/>
  <c r="N474" i="28"/>
  <c r="N475" i="28"/>
  <c r="N476" i="28"/>
  <c r="N477" i="28"/>
  <c r="N478" i="28"/>
  <c r="N479" i="28"/>
  <c r="N480" i="28"/>
  <c r="N481" i="28"/>
  <c r="N482" i="28"/>
  <c r="N483" i="28"/>
  <c r="N484" i="28"/>
  <c r="N485" i="28"/>
  <c r="N486" i="28"/>
  <c r="N487" i="28"/>
  <c r="N488" i="28"/>
  <c r="N489" i="28"/>
  <c r="N490" i="28"/>
  <c r="N491" i="28"/>
  <c r="N492" i="28"/>
  <c r="N493" i="28"/>
  <c r="N494" i="28"/>
  <c r="N495" i="28"/>
  <c r="N496" i="28"/>
  <c r="N497" i="28"/>
  <c r="N498" i="28"/>
  <c r="N499" i="28"/>
  <c r="N500" i="28"/>
  <c r="N501" i="28"/>
  <c r="N502" i="28"/>
  <c r="N503" i="28"/>
  <c r="N504" i="28"/>
  <c r="N505" i="28"/>
  <c r="N506" i="28"/>
  <c r="N507" i="28"/>
  <c r="N508" i="28"/>
  <c r="N509" i="28"/>
  <c r="N510" i="28"/>
  <c r="N511" i="28"/>
  <c r="N512" i="28"/>
  <c r="N513" i="28"/>
  <c r="N514" i="28"/>
  <c r="N515" i="28"/>
  <c r="N516" i="28"/>
  <c r="N517" i="28"/>
  <c r="N518" i="28"/>
  <c r="N519" i="28"/>
  <c r="N520" i="28"/>
  <c r="N521" i="28"/>
  <c r="N522" i="28"/>
  <c r="N523" i="28"/>
  <c r="N524" i="28"/>
  <c r="N525" i="28"/>
  <c r="N526" i="28"/>
  <c r="N527" i="28"/>
  <c r="N528" i="28"/>
  <c r="N529" i="28"/>
  <c r="N530" i="28"/>
  <c r="N531" i="28"/>
  <c r="N532" i="28"/>
  <c r="N533" i="28"/>
  <c r="N534" i="28"/>
  <c r="N535" i="28"/>
  <c r="N536" i="28"/>
  <c r="N537" i="28"/>
  <c r="N538" i="28"/>
  <c r="N539" i="28"/>
  <c r="N540" i="28"/>
  <c r="N541" i="28"/>
  <c r="N542" i="28"/>
  <c r="N543" i="28"/>
  <c r="N544" i="28"/>
  <c r="N545" i="28"/>
  <c r="N546" i="28"/>
  <c r="N547" i="28"/>
  <c r="N548" i="28"/>
  <c r="N549" i="28"/>
  <c r="N550" i="28"/>
  <c r="N551" i="28"/>
  <c r="N552" i="28"/>
  <c r="N553" i="28"/>
  <c r="N554" i="28"/>
  <c r="N555" i="28"/>
  <c r="N556" i="28"/>
  <c r="N557" i="28"/>
  <c r="N558" i="28"/>
  <c r="N559" i="28"/>
  <c r="N560" i="28"/>
  <c r="N561" i="28"/>
  <c r="N562" i="28"/>
  <c r="N563" i="28"/>
  <c r="N564" i="28"/>
  <c r="N565" i="28"/>
  <c r="N566" i="28"/>
  <c r="N567" i="28"/>
  <c r="N568" i="28"/>
  <c r="N569" i="28"/>
  <c r="N570" i="28"/>
  <c r="N571" i="28"/>
  <c r="N572" i="28"/>
  <c r="N573" i="28"/>
  <c r="N574" i="28"/>
  <c r="N575" i="28"/>
  <c r="N576" i="28"/>
  <c r="N577" i="28"/>
  <c r="N578" i="28"/>
  <c r="N579" i="28"/>
  <c r="N580" i="28"/>
  <c r="N581" i="28"/>
  <c r="N582" i="28"/>
  <c r="N583" i="28"/>
  <c r="N584" i="28"/>
  <c r="N585" i="28"/>
  <c r="N586" i="28"/>
  <c r="Q13" i="28"/>
  <c r="N587" i="28"/>
  <c r="N588" i="28"/>
  <c r="N589" i="28"/>
  <c r="N590" i="28"/>
  <c r="N591" i="28"/>
  <c r="N592" i="28"/>
  <c r="N593" i="28"/>
  <c r="N594" i="28"/>
  <c r="N595" i="28"/>
  <c r="N596" i="28"/>
  <c r="N597" i="28"/>
  <c r="N598" i="28"/>
  <c r="N599" i="28"/>
  <c r="N600" i="28"/>
  <c r="N601" i="28"/>
  <c r="N602" i="28"/>
  <c r="N603" i="28"/>
  <c r="N604" i="28"/>
  <c r="N605" i="28"/>
  <c r="N587" i="27"/>
  <c r="N588" i="27"/>
  <c r="N589" i="27"/>
  <c r="N590" i="27"/>
  <c r="N591" i="27"/>
  <c r="N592" i="27"/>
  <c r="N593" i="27"/>
  <c r="N594" i="27"/>
  <c r="N595" i="27"/>
  <c r="N596" i="27"/>
  <c r="N597" i="27"/>
  <c r="N598" i="27"/>
  <c r="N599" i="27"/>
  <c r="N600" i="27"/>
  <c r="N601" i="27"/>
  <c r="N602" i="27"/>
  <c r="N603" i="27"/>
  <c r="N604" i="27"/>
  <c r="N605" i="27"/>
  <c r="N587" i="26"/>
  <c r="N588" i="26"/>
  <c r="N589" i="26"/>
  <c r="N590" i="26"/>
  <c r="N591" i="26"/>
  <c r="N592" i="26"/>
  <c r="N593" i="26"/>
  <c r="N594" i="26"/>
  <c r="N595" i="26"/>
  <c r="N596" i="26"/>
  <c r="N597" i="26"/>
  <c r="N598" i="26"/>
  <c r="N599" i="26"/>
  <c r="N600" i="26"/>
  <c r="N601" i="26"/>
  <c r="N602" i="26"/>
  <c r="N603" i="26"/>
  <c r="N604" i="26"/>
  <c r="N605" i="26"/>
  <c r="N587" i="54"/>
  <c r="N588" i="54"/>
  <c r="N589" i="54"/>
  <c r="N590" i="54"/>
  <c r="N591" i="54"/>
  <c r="N592" i="54"/>
  <c r="N593" i="54"/>
  <c r="N594" i="54"/>
  <c r="N595" i="54"/>
  <c r="N596" i="54"/>
  <c r="N597" i="54"/>
  <c r="N598" i="54"/>
  <c r="N599" i="54"/>
  <c r="N600" i="54"/>
  <c r="N601" i="54"/>
  <c r="N602" i="54"/>
  <c r="N603" i="54"/>
  <c r="N604" i="54"/>
  <c r="N605"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<sst xmlns="http://schemas.openxmlformats.org/spreadsheetml/2006/main" count="6201" uniqueCount="2376">
  <si>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</si>
  <si>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</si>
  <si>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</si>
  <si>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</si>
  <si>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</si>
  <si>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</si>
  <si>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</si>
  <si>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</si>
  <si>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</si>
  <si>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</si>
  <si>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</si>
  <si>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</si>
  <si>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</si>
  <si>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</si>
  <si>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</si>
  <si>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</si>
  <si>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</si>
  <si>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</si>
  <si>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</si>
  <si>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</si>
  <si>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</si>
  <si>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</si>
  <si>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</si>
  <si>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</si>
  <si>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</si>
  <si>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</si>
  <si>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</si>
  <si>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</si>
  <si>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</si>
  <si>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</si>
  <si>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</si>
  <si>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</si>
  <si>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</si>
  <si>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</si>
  <si>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</si>
  <si>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</si>
  <si>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</si>
  <si>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</si>
  <si>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</si>
  <si>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</si>
  <si>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</si>
  <si>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</si>
  <si>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</si>
  <si>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</si>
  <si>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</si>
  <si>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</si>
  <si>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</si>
  <si>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</si>
  <si>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</si>
  <si>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</si>
  <si>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</si>
  <si>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</si>
  <si>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</si>
  <si>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</si>
  <si>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</si>
  <si>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</si>
  <si>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</si>
  <si>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</si>
  <si>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</si>
  <si>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</si>
  <si>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</si>
  <si>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</si>
  <si>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</si>
  <si>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</si>
  <si>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</si>
  <si>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</si>
  <si>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</si>
  <si>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</si>
  <si>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</si>
  <si>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</si>
  <si>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</si>
  <si>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</si>
  <si>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</si>
  <si>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</si>
  <si>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</si>
  <si>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</si>
  <si>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</si>
  <si>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</si>
  <si>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</si>
  <si>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</si>
  <si>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</si>
  <si>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</si>
  <si>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</si>
  <si>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</si>
  <si>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</si>
  <si>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</si>
  <si>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</si>
  <si>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</si>
  <si>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</si>
  <si>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</si>
  <si>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</si>
  <si>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</si>
  <si>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</si>
  <si>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</si>
  <si>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</si>
  <si>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</si>
  <si>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</si>
  <si>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</si>
  <si>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</si>
  <si>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</si>
  <si>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</si>
  <si>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</si>
  <si>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</si>
  <si>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</si>
  <si>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</si>
  <si>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</si>
  <si>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</si>
  <si>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</si>
  <si>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</si>
  <si>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</si>
  <si>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</si>
  <si>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</si>
  <si>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</si>
  <si>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</si>
  <si>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</si>
  <si>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</si>
  <si>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</si>
  <si>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</si>
  <si>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</si>
  <si>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</si>
  <si>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</si>
  <si>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</si>
  <si>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</si>
  <si>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</si>
  <si>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</si>
  <si>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</si>
  <si>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</si>
  <si>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</si>
  <si>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</si>
  <si>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</si>
  <si>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</si>
  <si>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</si>
  <si>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</si>
  <si>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</si>
  <si>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</si>
  <si>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</si>
  <si>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</si>
  <si>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</si>
  <si>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</si>
  <si>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</si>
  <si>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</si>
  <si>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</si>
  <si>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</si>
  <si>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</si>
  <si>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</si>
  <si>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</si>
  <si>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</si>
  <si>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</si>
  <si>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</si>
  <si>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</si>
  <si>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</si>
  <si>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</si>
  <si>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</si>
  <si>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</si>
  <si>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</si>
  <si>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</si>
  <si>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</si>
  <si>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</si>
  <si>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</si>
  <si>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</si>
  <si>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</si>
  <si>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</si>
  <si>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</si>
  <si>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</si>
  <si>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</si>
  <si>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</si>
  <si>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</si>
  <si>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</si>
  <si>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</si>
  <si>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</si>
  <si>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</si>
  <si>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</si>
  <si>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</si>
  <si>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</si>
  <si>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</si>
  <si>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</si>
  <si>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</si>
  <si>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</si>
  <si>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</si>
  <si>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</si>
  <si>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</si>
  <si>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</si>
  <si>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</si>
  <si>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</si>
  <si>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</si>
  <si>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</si>
  <si>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</si>
  <si>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</si>
  <si>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</si>
  <si>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</si>
  <si>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</si>
  <si>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</si>
  <si>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</si>
  <si>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</si>
  <si>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</si>
  <si>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</si>
  <si>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</si>
  <si>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</si>
  <si>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</si>
  <si>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</si>
  <si>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</si>
  <si>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</si>
  <si>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</si>
  <si>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</si>
  <si>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</si>
  <si>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</si>
  <si>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</si>
  <si>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</si>
  <si>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</si>
  <si>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</si>
  <si>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</si>
  <si>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</si>
  <si>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</si>
  <si>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</si>
  <si>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</si>
  <si>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</si>
  <si>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</si>
  <si>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</si>
  <si>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</si>
  <si>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</si>
  <si>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</si>
  <si>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</si>
  <si>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</si>
  <si>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</si>
  <si>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</si>
  <si>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</si>
  <si>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</si>
  <si>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</si>
  <si>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</si>
  <si>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</si>
  <si>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</si>
  <si>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</si>
  <si>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</si>
  <si>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</si>
  <si>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</si>
  <si>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</si>
  <si>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</si>
  <si>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</si>
  <si>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</si>
  <si>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</si>
  <si>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</si>
  <si>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</si>
  <si>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</si>
  <si>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</si>
  <si>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</si>
  <si>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</si>
  <si>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</si>
  <si>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</si>
  <si>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</si>
  <si>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</si>
  <si>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</si>
  <si>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</si>
  <si>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</si>
  <si>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</si>
  <si>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</si>
  <si>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</si>
  <si>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</si>
  <si>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</si>
  <si>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</si>
  <si>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</si>
  <si>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</si>
  <si>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</si>
  <si>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</si>
  <si>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</si>
  <si>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</si>
  <si>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</si>
  <si>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</si>
  <si>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</si>
  <si>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</si>
  <si>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</si>
  <si>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</si>
  <si>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</si>
  <si>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</si>
  <si>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</si>
  <si>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</si>
  <si>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</si>
  <si>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</si>
  <si>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</si>
  <si>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</si>
  <si>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</si>
  <si>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</si>
  <si>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</si>
  <si>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</si>
  <si>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</si>
  <si>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</si>
  <si>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</si>
  <si>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</si>
  <si>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</si>
  <si>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</si>
  <si>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</si>
  <si>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</si>
  <si>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</si>
  <si>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</si>
  <si>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</si>
  <si>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</si>
  <si>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</si>
  <si>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</si>
  <si>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</si>
  <si>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</si>
  <si>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</si>
  <si>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</si>
  <si>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</si>
  <si>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</si>
  <si>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</si>
  <si>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</si>
  <si>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</si>
  <si>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</si>
  <si>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</si>
  <si>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</si>
  <si>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</si>
  <si>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</si>
  <si>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</si>
  <si>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</si>
  <si>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</si>
  <si>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</si>
  <si>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</si>
  <si>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</si>
  <si>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</si>
  <si>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</si>
  <si>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</si>
  <si>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</si>
  <si>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</si>
  <si>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</si>
  <si>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</si>
  <si>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</si>
  <si>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</si>
  <si>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</si>
  <si>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</si>
  <si>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</si>
  <si>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</si>
  <si>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</si>
  <si>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</si>
  <si>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</si>
  <si>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</si>
  <si>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</si>
  <si>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</si>
  <si>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</si>
  <si>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</si>
  <si>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</si>
  <si>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</si>
  <si>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</si>
  <si>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</si>
  <si>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</si>
  <si>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</si>
  <si>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</si>
  <si>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</si>
  <si>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</si>
  <si>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</si>
  <si>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</si>
  <si>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</si>
  <si>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</si>
  <si>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</si>
  <si>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</si>
  <si>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</si>
  <si>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</si>
  <si>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</si>
  <si>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</si>
  <si>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</si>
  <si>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</si>
  <si>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</si>
  <si>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</si>
  <si>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</si>
  <si>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</si>
  <si>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</si>
  <si>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</si>
  <si>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</si>
  <si>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</si>
  <si>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</si>
  <si>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</si>
  <si>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</si>
  <si>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</si>
  <si>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</si>
  <si>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</si>
  <si>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</si>
  <si>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</si>
  <si>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</si>
  <si>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</si>
  <si>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</si>
  <si>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</si>
  <si>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</si>
  <si>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</si>
  <si>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</si>
  <si>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</si>
  <si>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</si>
  <si>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</si>
  <si>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</si>
  <si>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</si>
  <si>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</si>
  <si>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</si>
  <si>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</si>
  <si>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</si>
  <si>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</si>
  <si>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</si>
  <si>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</si>
  <si>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</si>
  <si>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</si>
  <si>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</si>
  <si>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</si>
  <si>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</si>
  <si>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</si>
  <si>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</si>
  <si>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</si>
  <si>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</si>
  <si>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</si>
  <si>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</si>
  <si>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</si>
  <si>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</si>
  <si>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Dados do cliente</t>
  </si>
  <si>
    <t>75.337.132/0001-02</t>
  </si>
  <si>
    <t>Nome</t>
  </si>
  <si>
    <t>XPTO</t>
  </si>
  <si>
    <t>CNPJ</t>
  </si>
  <si>
    <t>Cliente</t>
  </si>
  <si>
    <t>JANEIRO.2017</t>
  </si>
  <si>
    <t>02/01/2017    SEGUNDA-FEIRA</t>
  </si>
  <si>
    <t>Total do Dia</t>
  </si>
  <si>
    <t>03/01/2017    TERÇA-FEIRA</t>
  </si>
  <si>
    <t>04/01/2017    QUARTA-FEIRA</t>
  </si>
  <si>
    <t>05/01/2017    QUINTA-FEIRA</t>
  </si>
  <si>
    <t>06/01/2017    SEXTA-FEIRA</t>
  </si>
  <si>
    <t>Baixa</t>
  </si>
  <si>
    <t>R</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</si>
  <si>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</si>
  <si>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</si>
  <si>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</si>
  <si>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</si>
  <si>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</si>
  <si>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</si>
  <si>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</si>
  <si>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</si>
  <si>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</si>
  <si>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</si>
  <si>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</si>
  <si>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</si>
  <si>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</si>
  <si>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</si>
  <si>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</si>
  <si>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</si>
  <si>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</si>
  <si>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</si>
  <si>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</si>
  <si>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</si>
  <si>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</si>
  <si>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</si>
  <si>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</si>
  <si>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</si>
  <si>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</si>
  <si>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</si>
  <si>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</si>
  <si>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</si>
  <si>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</si>
  <si>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</si>
  <si>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</si>
  <si>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</si>
  <si>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</si>
  <si>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</si>
  <si>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</si>
  <si>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</si>
  <si>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</si>
  <si>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</si>
  <si>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</si>
  <si>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</si>
  <si>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</si>
  <si>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</si>
  <si>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</si>
  <si>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</si>
  <si>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</si>
  <si>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</si>
  <si>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</si>
  <si>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</si>
  <si>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</si>
  <si>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</si>
  <si>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</si>
  <si>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</si>
  <si>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</si>
  <si>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</si>
  <si>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</si>
  <si>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</si>
  <si>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</si>
  <si>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</si>
  <si>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</si>
  <si>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</si>
  <si>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</si>
  <si>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</si>
  <si>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</si>
  <si>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</si>
  <si>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</si>
  <si>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</si>
  <si>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</si>
  <si>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</si>
  <si>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</si>
  <si>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</si>
  <si>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</si>
  <si>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</si>
  <si>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</si>
  <si>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</si>
  <si>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</si>
  <si>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</si>
  <si>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</si>
  <si>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</si>
  <si>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</si>
  <si>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</si>
  <si>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</si>
  <si>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</si>
  <si>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</si>
  <si>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</si>
  <si>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</si>
  <si>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</si>
  <si>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</si>
  <si>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</si>
  <si>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</si>
  <si>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</si>
  <si>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</si>
  <si>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</si>
  <si>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</si>
  <si>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</si>
  <si>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</si>
  <si>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</si>
  <si>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</si>
  <si>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</si>
  <si>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</si>
  <si>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</si>
  <si>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</si>
  <si>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</si>
  <si>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</si>
  <si>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</si>
  <si>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</si>
  <si>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</si>
  <si>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</si>
  <si>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</si>
  <si>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</si>
  <si>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</si>
  <si>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</si>
  <si>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</si>
  <si>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</si>
  <si>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</si>
  <si>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</si>
  <si>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</si>
  <si>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</si>
  <si>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</si>
  <si>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</si>
  <si>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</si>
  <si>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</si>
  <si>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</si>
  <si>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</si>
  <si>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</si>
  <si>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</si>
  <si>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</si>
  <si>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</si>
  <si>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</si>
  <si>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</si>
  <si>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</si>
  <si>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</si>
  <si>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</si>
  <si>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</si>
  <si>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</si>
  <si>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</si>
  <si>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</si>
  <si>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</si>
  <si>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</si>
  <si>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</si>
  <si>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</si>
  <si>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</si>
  <si>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</si>
  <si>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</si>
  <si>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</si>
  <si>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</si>
  <si>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</si>
  <si>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</si>
  <si>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</si>
  <si>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</si>
  <si>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</si>
  <si>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</si>
  <si>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</si>
  <si>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</si>
  <si>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</si>
  <si>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</si>
  <si>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</si>
  <si>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</si>
  <si>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</si>
  <si>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</si>
  <si>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</si>
  <si>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</si>
  <si>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</si>
  <si>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</si>
  <si>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</si>
  <si>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</si>
  <si>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</si>
  <si>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</si>
  <si>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</si>
  <si>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</si>
  <si>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</si>
  <si>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</si>
  <si>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</si>
  <si>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</si>
  <si>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</si>
  <si>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</si>
  <si>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</si>
  <si>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</si>
  <si>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</si>
  <si>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</si>
  <si>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</si>
  <si>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</si>
  <si>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</si>
  <si>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</si>
  <si>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</si>
  <si>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</si>
  <si>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</si>
  <si>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</si>
  <si>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</si>
  <si>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</si>
  <si>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</si>
  <si>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</si>
  <si>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</si>
  <si>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</si>
  <si>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</si>
  <si>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</si>
  <si>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</si>
  <si>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</si>
  <si>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</si>
  <si>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</si>
  <si>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</si>
  <si>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</si>
  <si>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</si>
  <si>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</si>
  <si>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</si>
  <si>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</si>
  <si>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</si>
  <si>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</si>
  <si>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</si>
  <si>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</si>
  <si>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</si>
  <si>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</si>
  <si>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</si>
  <si>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</si>
  <si>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</si>
  <si>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</si>
  <si>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</si>
  <si>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</si>
  <si>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</si>
  <si>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</si>
  <si>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</si>
  <si>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</si>
  <si>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</si>
  <si>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</si>
  <si>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</si>
  <si>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</si>
  <si>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</si>
  <si>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</si>
  <si>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</si>
  <si>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</si>
  <si>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</si>
  <si>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</si>
  <si>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</si>
  <si>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</si>
  <si>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</si>
  <si>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</si>
  <si>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</si>
  <si>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</si>
  <si>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</si>
  <si>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</si>
  <si>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</si>
  <si>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</si>
  <si>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</si>
  <si>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</si>
  <si>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</si>
  <si>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</si>
  <si>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</si>
  <si>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</si>
  <si>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</si>
  <si>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 xml:space="preserve">RELATÓRIOS: </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</si>
  <si>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</si>
  <si>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</si>
  <si>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</si>
  <si>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</si>
  <si>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</si>
  <si>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</si>
  <si>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</si>
  <si>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</si>
  <si>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</si>
  <si>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</si>
  <si>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</si>
  <si>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</si>
  <si>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</si>
  <si>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</si>
  <si>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</si>
  <si>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</si>
  <si>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</si>
  <si>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</si>
  <si>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</si>
  <si>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</si>
  <si>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</si>
  <si>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</si>
  <si>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</si>
  <si>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</si>
  <si>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</si>
  <si>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</si>
  <si>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</si>
  <si>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</si>
  <si>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</si>
  <si>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</si>
  <si>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</si>
  <si>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</si>
  <si>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</si>
  <si>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</si>
  <si>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</si>
  <si>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</si>
  <si>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</si>
  <si>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</si>
  <si>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</si>
  <si>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</si>
  <si>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</si>
  <si>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</si>
  <si>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</si>
  <si>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</si>
  <si>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</si>
  <si>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</si>
  <si>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</si>
  <si>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</si>
  <si>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</si>
  <si>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</si>
  <si>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</si>
  <si>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</si>
  <si>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</si>
  <si>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</si>
  <si>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</si>
  <si>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</si>
  <si>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</si>
  <si>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</si>
  <si>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</si>
  <si>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</si>
  <si>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</si>
  <si>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</si>
  <si>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</si>
  <si>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</si>
  <si>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</si>
  <si>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</si>
  <si>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</si>
  <si>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</si>
  <si>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</si>
  <si>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</si>
  <si>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</si>
  <si>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</si>
  <si>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</si>
  <si>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</si>
  <si>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</si>
  <si>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</si>
  <si>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</si>
  <si>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</si>
  <si>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</si>
  <si>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</si>
  <si>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</si>
  <si>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</si>
  <si>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</si>
  <si>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</si>
  <si>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</si>
  <si>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</si>
  <si>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</si>
  <si>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</si>
  <si>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</si>
  <si>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</si>
  <si>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</si>
  <si>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</si>
  <si>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</si>
  <si>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</si>
  <si>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</si>
  <si>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</si>
  <si>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</si>
  <si>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</si>
  <si>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</si>
  <si>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</si>
  <si>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</si>
  <si>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</si>
  <si>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</si>
  <si>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</si>
  <si>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</si>
  <si>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</si>
  <si>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</si>
  <si>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</si>
  <si>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</si>
  <si>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</si>
  <si>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</si>
  <si>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</si>
  <si>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</si>
  <si>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</si>
  <si>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</si>
  <si>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</si>
  <si>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</si>
  <si>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</si>
  <si>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</si>
  <si>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</si>
  <si>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</si>
  <si>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</si>
  <si>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</si>
  <si>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</si>
  <si>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</si>
  <si>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</si>
  <si>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</si>
  <si>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</si>
  <si>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</si>
  <si>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</si>
  <si>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</si>
  <si>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</si>
  <si>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</si>
  <si>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</si>
  <si>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</si>
  <si>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</si>
  <si>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</si>
  <si>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</si>
  <si>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</si>
  <si>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</si>
  <si>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</si>
  <si>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</si>
  <si>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</si>
  <si>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</si>
  <si>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</si>
  <si>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</si>
  <si>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</si>
  <si>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</si>
  <si>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</si>
  <si>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</si>
  <si>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</si>
  <si>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</si>
  <si>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</si>
  <si>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</si>
  <si>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</si>
  <si>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</si>
  <si>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</si>
  <si>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</si>
  <si>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</si>
  <si>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</si>
  <si>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</si>
  <si>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</si>
  <si>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</si>
  <si>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</si>
  <si>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</si>
  <si>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</si>
  <si>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</si>
  <si>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</si>
  <si>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</si>
  <si>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</si>
  <si>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</si>
  <si>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</si>
  <si>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</si>
  <si>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</si>
  <si>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</si>
  <si>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</si>
  <si>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</si>
  <si>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</si>
  <si>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</si>
  <si>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</si>
  <si>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</si>
  <si>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</si>
  <si>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</si>
  <si>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</si>
  <si>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</si>
  <si>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</si>
  <si>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</si>
  <si>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</si>
  <si>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</si>
  <si>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</si>
  <si>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</si>
  <si>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</si>
  <si>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</si>
  <si>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</si>
  <si>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</si>
  <si>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</si>
  <si>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</si>
  <si>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</si>
  <si>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</si>
  <si>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</si>
  <si>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</si>
  <si>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</si>
  <si>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</si>
  <si>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</si>
  <si>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</si>
  <si>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</si>
  <si>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</si>
  <si>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</si>
  <si>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</si>
  <si>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</si>
  <si>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</si>
  <si>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</si>
  <si>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</si>
  <si>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</si>
  <si>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</si>
  <si>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</si>
  <si>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</si>
  <si>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</si>
  <si>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</si>
  <si>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</si>
  <si>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</si>
  <si>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</si>
  <si>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</si>
  <si>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</si>
  <si>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</si>
  <si>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</si>
  <si>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</si>
  <si>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</si>
  <si>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</si>
  <si>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</si>
  <si>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</si>
  <si>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</si>
  <si>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</si>
  <si>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</si>
  <si>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</si>
  <si>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</si>
  <si>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</si>
  <si>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</si>
  <si>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</si>
  <si>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</si>
  <si>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</si>
  <si>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</si>
  <si>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</si>
  <si>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</si>
  <si>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</si>
  <si>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</si>
  <si>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</si>
  <si>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</si>
  <si>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</si>
  <si>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</si>
  <si>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</si>
  <si>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</si>
  <si>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</si>
  <si>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</si>
  <si>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</si>
  <si>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</si>
  <si>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</si>
  <si>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</si>
  <si>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</si>
  <si>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</si>
  <si>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</si>
  <si>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</si>
  <si>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</si>
  <si>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</si>
  <si>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</si>
  <si>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</si>
  <si>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</si>
  <si>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TESTE</t>
  </si>
  <si>
    <t>SERVICOS GERAL</t>
  </si>
  <si>
    <t>REVENDA DE MERCADORIA</t>
  </si>
  <si>
    <t>teste</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</si>
  <si>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</si>
  <si>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</si>
  <si>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</si>
  <si>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</si>
  <si>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</si>
  <si>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</si>
  <si>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</si>
  <si>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</si>
  <si>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</si>
  <si>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</si>
  <si>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</si>
  <si>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</si>
  <si>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</si>
  <si>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</si>
  <si>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</si>
  <si>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</si>
  <si>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</si>
  <si>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</si>
  <si>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</si>
  <si>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</si>
  <si>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</si>
  <si>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</si>
  <si>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</si>
  <si>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</si>
  <si>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</si>
  <si>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</si>
  <si>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</si>
  <si>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</si>
  <si>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</si>
  <si>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</si>
  <si>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</si>
  <si>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</si>
  <si>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</si>
  <si>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</si>
  <si>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</si>
  <si>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</si>
  <si>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</si>
  <si>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</si>
  <si>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</si>
  <si>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</si>
  <si>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</si>
  <si>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</si>
  <si>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</si>
  <si>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</si>
  <si>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</si>
  <si>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</si>
  <si>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</si>
  <si>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</si>
  <si>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</si>
  <si>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</si>
  <si>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</si>
  <si>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</si>
  <si>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</si>
  <si>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</si>
  <si>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</si>
  <si>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</si>
  <si>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</si>
  <si>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</si>
  <si>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</si>
  <si>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</si>
  <si>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</si>
  <si>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</si>
  <si>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</si>
  <si>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</si>
  <si>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</si>
  <si>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</si>
  <si>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</si>
  <si>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</si>
  <si>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</si>
  <si>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</si>
  <si>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</si>
  <si>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</si>
  <si>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</si>
  <si>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</si>
  <si>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</si>
  <si>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</si>
  <si>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</si>
  <si>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</si>
  <si>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</si>
  <si>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</si>
  <si>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</si>
  <si>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</si>
  <si>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</si>
  <si>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</si>
  <si>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</si>
  <si>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</si>
  <si>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</si>
  <si>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</si>
  <si>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</si>
  <si>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</si>
  <si>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</si>
  <si>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</si>
  <si>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</si>
  <si>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</si>
  <si>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</si>
  <si>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</si>
  <si>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</si>
  <si>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</si>
  <si>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</si>
  <si>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</si>
  <si>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</si>
  <si>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</si>
  <si>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</si>
  <si>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</si>
  <si>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</si>
  <si>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</si>
  <si>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</si>
  <si>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</si>
  <si>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</si>
  <si>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</si>
  <si>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</si>
  <si>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</si>
  <si>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</si>
  <si>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</si>
  <si>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</si>
  <si>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</si>
  <si>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</si>
  <si>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</si>
  <si>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</si>
  <si>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</si>
  <si>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</si>
  <si>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</si>
  <si>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</si>
  <si>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</si>
  <si>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</si>
  <si>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</si>
  <si>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</si>
  <si>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</si>
  <si>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</si>
  <si>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</si>
  <si>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</si>
  <si>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</si>
  <si>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</si>
  <si>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</si>
  <si>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</si>
  <si>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</si>
  <si>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</si>
  <si>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</si>
  <si>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</si>
  <si>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</si>
  <si>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</si>
  <si>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</si>
  <si>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</si>
  <si>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</si>
  <si>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</si>
  <si>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</si>
  <si>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</si>
  <si>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</si>
  <si>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</si>
  <si>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</si>
  <si>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</si>
  <si>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</si>
  <si>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</si>
  <si>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</si>
  <si>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</si>
  <si>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</si>
  <si>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</si>
  <si>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</si>
  <si>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</si>
  <si>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</si>
  <si>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</si>
  <si>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</si>
  <si>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</si>
  <si>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</si>
  <si>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</si>
  <si>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</si>
  <si>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</si>
  <si>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</si>
  <si>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</si>
  <si>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</si>
  <si>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</si>
  <si>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</si>
  <si>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</si>
  <si>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</si>
  <si>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</si>
  <si>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</si>
  <si>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</si>
  <si>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</si>
  <si>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</si>
  <si>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</si>
  <si>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</si>
  <si>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</si>
  <si>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</si>
  <si>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</si>
  <si>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</si>
  <si>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</si>
  <si>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</si>
  <si>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</si>
  <si>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</si>
  <si>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</si>
  <si>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</si>
  <si>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</si>
  <si>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</si>
  <si>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</si>
  <si>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</si>
  <si>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</si>
  <si>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</si>
  <si>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</si>
  <si>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</si>
  <si>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</si>
  <si>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</si>
  <si>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</si>
  <si>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</si>
  <si>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</si>
  <si>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</si>
  <si>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</si>
  <si>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</si>
  <si>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</si>
  <si>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</si>
  <si>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</si>
  <si>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</si>
  <si>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</si>
  <si>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</si>
  <si>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</si>
  <si>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</si>
  <si>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</si>
  <si>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</si>
  <si>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</si>
  <si>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</si>
  <si>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</si>
  <si>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</si>
  <si>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</si>
  <si>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</si>
  <si>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</si>
  <si>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</si>
  <si>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</si>
  <si>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</si>
  <si>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</si>
  <si>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</si>
  <si>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</si>
  <si>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</si>
  <si>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</si>
  <si>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</si>
  <si>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</si>
  <si>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</si>
  <si>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</si>
  <si>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</si>
  <si>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</si>
  <si>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</si>
  <si>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</si>
  <si>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</si>
  <si>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</si>
  <si>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</si>
  <si>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</si>
  <si>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</si>
  <si>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</si>
  <si>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</si>
  <si>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</si>
  <si>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</si>
  <si>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</si>
  <si>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</si>
  <si>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</si>
  <si>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</si>
  <si>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</si>
  <si>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</si>
  <si>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</si>
  <si>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</si>
  <si>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</si>
  <si>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</si>
  <si>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</si>
  <si>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</si>
  <si>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</si>
  <si>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</si>
  <si>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</si>
  <si>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</si>
  <si>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</si>
  <si>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</si>
  <si>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</si>
  <si>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</si>
  <si>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</si>
  <si>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</si>
  <si>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</si>
  <si>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</si>
  <si>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</si>
  <si>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</si>
  <si>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</si>
  <si>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</si>
  <si>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</si>
  <si>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</si>
  <si>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</si>
  <si>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</si>
  <si>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</si>
  <si>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</si>
  <si>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</si>
  <si>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</si>
  <si>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</si>
  <si>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</si>
  <si>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</si>
  <si>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</si>
  <si>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</si>
  <si>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</si>
  <si>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</si>
  <si>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</si>
  <si>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</si>
  <si>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</si>
  <si>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</si>
  <si>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</si>
  <si>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</si>
  <si>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</si>
  <si>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</si>
  <si>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</si>
  <si>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</si>
  <si>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</si>
  <si>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</si>
  <si>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</si>
  <si>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</si>
  <si>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</si>
  <si>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</si>
  <si>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</si>
  <si>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</si>
  <si>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</si>
  <si>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</si>
  <si>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</si>
  <si>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</si>
  <si>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</si>
  <si>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</si>
  <si>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</si>
  <si>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</si>
  <si>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</si>
  <si>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</si>
  <si>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</si>
  <si>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</si>
  <si>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</si>
  <si>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</si>
  <si>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</si>
  <si>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</si>
  <si>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</si>
  <si>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</si>
  <si>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</si>
  <si>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</si>
  <si>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</si>
  <si>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</si>
  <si>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</si>
  <si>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</si>
  <si>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</si>
  <si>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</si>
  <si>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</si>
  <si>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</si>
  <si>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</si>
  <si>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</si>
  <si>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</si>
  <si>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</si>
  <si>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</si>
  <si>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</si>
  <si>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</si>
  <si>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</si>
  <si>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</si>
  <si>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</si>
  <si>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</si>
  <si>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</si>
  <si>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</si>
  <si>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</si>
  <si>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</si>
  <si>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</si>
  <si>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</si>
  <si>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</si>
  <si>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</si>
  <si>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</si>
  <si>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</si>
  <si>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</si>
  <si>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</si>
  <si>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</si>
  <si>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</si>
  <si>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</si>
  <si>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</si>
  <si>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</si>
  <si>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</si>
  <si>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</si>
  <si>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</si>
  <si>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</si>
  <si>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</si>
  <si>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</si>
  <si>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</si>
  <si>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</si>
  <si>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</si>
  <si>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</si>
  <si>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</si>
  <si>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</si>
  <si>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</si>
  <si>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</si>
  <si>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</si>
  <si>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</si>
  <si>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</si>
  <si>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</si>
  <si>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</si>
  <si>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</si>
  <si>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</si>
  <si>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</si>
  <si>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</si>
  <si>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</si>
  <si>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</si>
  <si>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</si>
  <si>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</si>
  <si>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</si>
  <si>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</si>
  <si>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</si>
  <si>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</si>
  <si>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</si>
  <si>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</si>
  <si>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</si>
  <si>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</si>
  <si>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</si>
  <si>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</si>
  <si>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</si>
  <si>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</si>
  <si>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</si>
  <si>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</si>
  <si>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</si>
  <si>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</si>
  <si>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</si>
  <si>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</si>
  <si>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</si>
  <si>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</si>
  <si>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</si>
  <si>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</si>
  <si>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</si>
  <si>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</si>
  <si>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</si>
  <si>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</si>
  <si>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</si>
  <si>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</si>
  <si>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</si>
  <si>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</si>
  <si>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</si>
  <si>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</si>
  <si>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</si>
  <si>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</si>
  <si>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</si>
  <si>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</si>
  <si>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</si>
  <si>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</si>
  <si>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</si>
  <si>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</si>
  <si>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</si>
  <si>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</si>
  <si>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</si>
  <si>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</si>
  <si>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</si>
  <si>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</si>
  <si>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</si>
  <si>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</si>
  <si>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</si>
  <si>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</si>
  <si>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</si>
  <si>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</si>
  <si>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</si>
  <si>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</si>
  <si>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</si>
  <si>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</si>
  <si>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</si>
  <si>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</si>
  <si>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</si>
  <si>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</si>
  <si>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</si>
  <si>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</si>
  <si>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</si>
  <si>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</si>
  <si>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</si>
  <si>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</si>
  <si>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</si>
  <si>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</si>
  <si>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</si>
  <si>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</si>
  <si>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</si>
  <si>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</si>
  <si>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</si>
  <si>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</si>
  <si>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</si>
  <si>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</si>
  <si>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</si>
  <si>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</si>
  <si>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</si>
  <si>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</si>
  <si>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</si>
  <si>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</si>
  <si>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</si>
  <si>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</si>
  <si>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</si>
  <si>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</si>
  <si>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</si>
  <si>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</si>
  <si>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</si>
  <si>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</si>
  <si>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</si>
  <si>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</si>
  <si>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</si>
  <si>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</si>
  <si>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</si>
  <si>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</si>
  <si>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</si>
  <si>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</si>
  <si>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</si>
  <si>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</si>
  <si>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</si>
  <si>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</si>
  <si>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</si>
  <si>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</si>
  <si>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</si>
  <si>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</si>
  <si>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</si>
  <si>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</si>
  <si>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</si>
  <si>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</si>
  <si>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</si>
  <si>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</si>
  <si>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</si>
  <si>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</si>
  <si>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</si>
  <si>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</si>
  <si>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</si>
  <si>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</si>
  <si>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</si>
  <si>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</si>
  <si>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</si>
  <si>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</si>
  <si>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</si>
  <si>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</si>
  <si>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</si>
  <si>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</si>
  <si>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</si>
  <si>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</si>
  <si>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</si>
  <si>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</si>
  <si>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</si>
  <si>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</si>
  <si>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</si>
  <si>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</si>
  <si>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</si>
  <si>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</si>
  <si>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</si>
  <si>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</si>
  <si>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</si>
  <si>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</si>
  <si>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</si>
  <si>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</si>
  <si>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</si>
  <si>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</si>
  <si>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</si>
  <si>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</si>
  <si>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</si>
  <si>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</si>
  <si>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</si>
  <si>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</si>
  <si>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</si>
  <si>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</si>
  <si>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</si>
  <si>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</si>
  <si>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</si>
  <si>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</si>
  <si>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</si>
  <si>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</si>
  <si>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</si>
  <si>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</si>
  <si>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</si>
  <si>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</si>
  <si>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</si>
  <si>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</si>
  <si>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</si>
  <si>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</si>
  <si>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</si>
  <si>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</si>
  <si>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</si>
  <si>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</si>
  <si>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</si>
  <si>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</si>
  <si>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</si>
  <si>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</si>
  <si>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</si>
  <si>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</si>
  <si>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</si>
  <si>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</si>
  <si>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</si>
  <si>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</si>
  <si>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</si>
  <si>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</si>
  <si>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</si>
  <si>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</si>
  <si>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</si>
  <si>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</si>
  <si>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</si>
  <si>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</si>
  <si>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</si>
  <si>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</si>
  <si>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</si>
  <si>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</si>
  <si>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</si>
  <si>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</si>
  <si>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</si>
  <si>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</si>
  <si>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</si>
  <si>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</si>
  <si>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</si>
  <si>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</si>
  <si>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</si>
  <si>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</si>
  <si>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</si>
  <si>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</si>
  <si>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</si>
  <si>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</si>
  <si>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</si>
  <si>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</si>
  <si>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</si>
  <si>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</si>
  <si>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</si>
  <si>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</si>
  <si>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</si>
  <si>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</si>
  <si>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</si>
  <si>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</si>
  <si>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</si>
  <si>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</si>
  <si>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</si>
  <si>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</si>
  <si>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</si>
  <si>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</si>
  <si>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</si>
  <si>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</si>
  <si>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</si>
  <si>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</si>
  <si>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</si>
  <si>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</si>
  <si>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</si>
  <si>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</si>
  <si>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</si>
  <si>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</si>
  <si>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</si>
  <si>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</si>
  <si>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</si>
  <si>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</si>
  <si>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</si>
  <si>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</si>
  <si>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</si>
  <si>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</si>
  <si>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</si>
  <si>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</si>
  <si>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</si>
  <si>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</si>
  <si>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</si>
  <si>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</si>
  <si>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</si>
  <si>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</si>
  <si>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</si>
  <si>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</si>
  <si>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</si>
  <si>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</si>
  <si>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</si>
  <si>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</si>
  <si>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</si>
  <si>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</si>
  <si>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</si>
  <si>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</si>
  <si>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</si>
  <si>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</si>
  <si>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</si>
  <si>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</si>
  <si>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</si>
  <si>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</si>
  <si>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</si>
  <si>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</si>
  <si>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</si>
  <si>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</si>
  <si>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</si>
  <si>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</si>
  <si>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</si>
  <si>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</si>
  <si>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</si>
  <si>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</si>
  <si>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</si>
  <si>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</si>
  <si>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</si>
  <si>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</si>
  <si>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</si>
  <si>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</si>
  <si>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</si>
  <si>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</si>
  <si>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</si>
  <si>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</si>
  <si>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</si>
  <si>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</si>
  <si>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</si>
  <si>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</si>
  <si>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</si>
  <si>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</si>
  <si>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</si>
  <si>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</si>
  <si>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</si>
  <si>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</si>
  <si>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</si>
  <si>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</si>
  <si>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</si>
  <si>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</si>
  <si>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</si>
  <si>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</si>
  <si>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</si>
  <si>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</si>
  <si>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</si>
  <si>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</si>
  <si>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</si>
  <si>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</si>
  <si>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</si>
  <si>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</si>
  <si>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</si>
  <si>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</si>
  <si>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</si>
  <si>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</si>
  <si>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</si>
  <si>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</si>
  <si>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</si>
  <si>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</si>
  <si>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</si>
  <si>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</si>
  <si>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</si>
  <si>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</si>
  <si>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</si>
  <si>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</si>
  <si>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</si>
  <si>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</si>
  <si>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</si>
  <si>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</si>
  <si>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</si>
  <si>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</si>
  <si>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</si>
  <si>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</si>
  <si>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</si>
  <si>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</si>
  <si>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</si>
  <si>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</si>
  <si>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</si>
  <si>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</si>
  <si>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</si>
  <si>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</si>
  <si>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</si>
  <si>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</si>
  <si>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</si>
  <si>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</si>
  <si>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</si>
  <si>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</si>
  <si>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</si>
  <si>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</si>
  <si>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</si>
  <si>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</si>
  <si>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</si>
  <si>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</si>
  <si>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</si>
  <si>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</si>
  <si>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</si>
  <si>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</si>
  <si>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</si>
  <si>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</si>
  <si>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</si>
  <si>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</si>
  <si>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</si>
  <si>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</si>
  <si>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</si>
  <si>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</si>
  <si>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</si>
  <si>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</si>
  <si>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</si>
  <si>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</si>
  <si>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</si>
  <si>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</si>
  <si>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</si>
  <si>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</si>
  <si>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</si>
  <si>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</si>
  <si>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</si>
  <si>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</si>
  <si>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</si>
  <si>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</si>
  <si>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</si>
  <si>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</si>
  <si>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</si>
  <si>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</si>
  <si>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</si>
  <si>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</si>
  <si>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</si>
  <si>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</si>
  <si>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</si>
  <si>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</si>
  <si>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</si>
  <si>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</si>
  <si>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</si>
  <si>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</si>
  <si>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</si>
  <si>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</si>
  <si>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</si>
  <si>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</si>
  <si>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</si>
  <si>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</si>
  <si>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</si>
  <si>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</si>
  <si>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</si>
  <si>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</si>
  <si>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</si>
  <si>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</si>
  <si>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</si>
  <si>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</si>
  <si>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</si>
  <si>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</si>
  <si>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</si>
  <si>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</si>
  <si>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</si>
  <si>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</si>
  <si>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</si>
  <si>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</si>
  <si>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</si>
  <si>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</si>
  <si>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</si>
  <si>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</si>
  <si>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</si>
  <si>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</si>
  <si>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</si>
  <si>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</si>
  <si>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</si>
  <si>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</si>
  <si>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</si>
  <si>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</si>
  <si>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</si>
  <si>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</si>
  <si>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</si>
  <si>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</si>
  <si>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</si>
  <si>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</si>
  <si>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</si>
  <si>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</si>
  <si>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</si>
  <si>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</si>
  <si>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</si>
  <si>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</si>
  <si>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</si>
  <si>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</si>
  <si>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</si>
  <si>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</si>
  <si>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</si>
  <si>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</si>
  <si>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</si>
  <si>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</si>
  <si>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</si>
  <si>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</si>
  <si>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</si>
  <si>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</si>
  <si>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</si>
  <si>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</si>
  <si>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</si>
  <si>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</si>
  <si>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</si>
  <si>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</si>
  <si>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</si>
  <si>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</si>
  <si>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</si>
  <si>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</si>
  <si>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</si>
  <si>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</si>
  <si>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</si>
  <si>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</si>
  <si>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</si>
  <si>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</si>
  <si>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</si>
  <si>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</si>
  <si>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</si>
  <si>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</si>
  <si>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</si>
  <si>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</si>
  <si>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</si>
  <si>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</si>
  <si>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</si>
  <si>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</si>
  <si>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</si>
  <si>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</si>
  <si>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</si>
  <si>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</si>
  <si>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</si>
  <si>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</si>
  <si>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</si>
  <si>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</si>
  <si>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</si>
  <si>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</si>
  <si>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</si>
  <si>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</si>
  <si>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</si>
  <si>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</si>
  <si>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</si>
  <si>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</si>
  <si>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</si>
  <si>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</si>
  <si>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</si>
  <si>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</si>
  <si>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</si>
  <si>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</si>
  <si>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</si>
  <si>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</si>
  <si>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</si>
  <si>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</si>
  <si>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</si>
  <si>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</si>
  <si>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</si>
  <si>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</si>
  <si>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</si>
  <si>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</si>
  <si>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</si>
  <si>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</si>
  <si>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</si>
  <si>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</si>
  <si>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</si>
  <si>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</si>
  <si>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</si>
  <si>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</si>
  <si>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</si>
  <si>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</si>
  <si>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</si>
  <si>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</si>
  <si>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</si>
  <si>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</si>
  <si>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</si>
  <si>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</si>
  <si>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</si>
  <si>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</si>
  <si>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</si>
  <si>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</si>
  <si>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</si>
  <si>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</si>
  <si>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</si>
  <si>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</si>
  <si>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</si>
  <si>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</si>
  <si>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</si>
  <si>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</si>
  <si>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</si>
  <si>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</si>
  <si>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</si>
  <si>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</si>
  <si>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</si>
  <si>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</si>
  <si>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</si>
  <si>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</si>
  <si>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</si>
  <si>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</si>
  <si>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</si>
  <si>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</si>
  <si>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</si>
  <si>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</si>
  <si>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</si>
  <si>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</si>
  <si>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</si>
  <si>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</si>
  <si>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</si>
  <si>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</si>
  <si>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</si>
  <si>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</si>
  <si>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</si>
  <si>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</si>
  <si>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</si>
  <si>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</si>
  <si>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</si>
  <si>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</si>
  <si>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</si>
  <si>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</si>
  <si>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</si>
  <si>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</si>
  <si>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</si>
  <si>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</si>
  <si>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</si>
  <si>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</si>
  <si>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</si>
  <si>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</si>
  <si>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</si>
  <si>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</si>
  <si>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</si>
  <si>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</si>
  <si>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</si>
  <si>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</si>
  <si>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</si>
  <si>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</si>
  <si>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</si>
  <si>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</si>
  <si>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</si>
  <si>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</si>
  <si>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</si>
  <si>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</si>
  <si>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</si>
  <si>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</si>
  <si>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</si>
  <si>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</si>
  <si>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</si>
  <si>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</si>
  <si>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</si>
  <si>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</si>
  <si>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</si>
  <si>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</si>
  <si>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</si>
  <si>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</si>
  <si>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</si>
  <si>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</si>
  <si>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</si>
  <si>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</si>
  <si>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</si>
  <si>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</si>
  <si>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</si>
  <si>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</si>
  <si>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</si>
  <si>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</si>
  <si>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</si>
  <si>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</si>
  <si>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</si>
  <si>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</si>
  <si>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</si>
  <si>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</si>
  <si>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</si>
  <si>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</si>
  <si>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</si>
  <si>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</si>
  <si>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</si>
  <si>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</si>
  <si>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</si>
  <si>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</si>
  <si>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</si>
  <si>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</si>
  <si>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</si>
  <si>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</si>
  <si>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</si>
  <si>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</si>
  <si>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</si>
  <si>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</si>
  <si>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</si>
  <si>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</si>
  <si>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</si>
  <si>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</si>
  <si>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</si>
  <si>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</si>
  <si>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</si>
  <si>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</si>
  <si>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</si>
  <si>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</si>
  <si>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</si>
  <si>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</si>
  <si>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</si>
  <si>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</si>
  <si>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</si>
  <si>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</si>
  <si>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</si>
  <si>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</si>
  <si>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</si>
  <si>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</si>
  <si>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</si>
  <si>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</si>
  <si>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</si>
  <si>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</si>
  <si>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</si>
  <si>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</si>
  <si>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</si>
  <si>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</si>
  <si>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</si>
  <si>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</si>
  <si>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</si>
  <si>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</si>
  <si>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</si>
  <si>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</si>
  <si>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</si>
  <si>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</si>
  <si>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</si>
  <si>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</si>
  <si>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</si>
  <si>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</si>
  <si>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</si>
  <si>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</si>
  <si>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</si>
  <si>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</si>
  <si>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</si>
  <si>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</si>
  <si>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</si>
  <si>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</si>
  <si>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</si>
  <si>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</si>
  <si>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</si>
  <si>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</si>
  <si>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</si>
  <si>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</si>
  <si>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</si>
  <si>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</si>
  <si>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</si>
  <si>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</si>
  <si>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</si>
  <si>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</si>
  <si>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</si>
  <si>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</si>
  <si>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</si>
  <si>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</si>
  <si>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</si>
  <si>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</si>
  <si>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</si>
  <si>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</si>
  <si>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</si>
  <si>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</si>
  <si>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</si>
  <si>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</si>
  <si>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</si>
  <si>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</si>
  <si>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</si>
  <si>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</si>
  <si>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</si>
  <si>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</si>
  <si>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</si>
  <si>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</si>
  <si>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</si>
  <si>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</si>
  <si>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</si>
  <si>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</si>
  <si>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</si>
  <si>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</si>
  <si>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</si>
  <si>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</si>
  <si>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</si>
  <si>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</si>
  <si>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</si>
  <si>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</si>
  <si>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</si>
  <si>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</si>
  <si>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</si>
  <si>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</si>
  <si>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</si>
  <si>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</si>
  <si>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</si>
  <si>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</si>
  <si>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</si>
  <si>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</si>
  <si>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</si>
  <si>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</si>
  <si>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</si>
  <si>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</si>
  <si>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</si>
  <si>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</si>
  <si>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</si>
  <si>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</si>
  <si>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</si>
  <si>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</si>
  <si>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</si>
  <si>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</si>
  <si>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</si>
  <si>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</si>
  <si>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</si>
  <si>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</si>
  <si>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</si>
  <si>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</si>
  <si>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</si>
  <si>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</si>
  <si>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</si>
  <si>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</si>
  <si>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</si>
  <si>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</si>
  <si>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</si>
  <si>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</si>
  <si>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</si>
  <si>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</si>
  <si>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</si>
  <si>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</si>
  <si>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</si>
  <si>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</si>
  <si>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</si>
  <si>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</si>
  <si>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</si>
  <si>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</si>
  <si>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</si>
  <si>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</si>
  <si>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</si>
  <si>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</si>
  <si>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</si>
  <si>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</si>
  <si>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</si>
  <si>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</si>
  <si>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</si>
  <si>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</si>
  <si>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</si>
  <si>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</si>
  <si>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</si>
  <si>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</si>
  <si>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</si>
  <si>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</si>
  <si>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</si>
  <si>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</si>
  <si>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</si>
  <si>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</si>
  <si>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</si>
  <si>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</si>
  <si>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</si>
  <si>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</si>
  <si>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</si>
  <si>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</si>
  <si>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</si>
  <si>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</si>
  <si>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</si>
  <si>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</si>
  <si>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</si>
  <si>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</si>
  <si>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</si>
  <si>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</si>
  <si>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</si>
  <si>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</si>
  <si>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</si>
  <si>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</si>
  <si>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</si>
  <si>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</si>
  <si>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</si>
  <si>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</si>
  <si>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</si>
  <si>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</si>
  <si>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</si>
  <si>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</si>
  <si>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</si>
  <si>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</si>
  <si>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</si>
  <si>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</si>
  <si>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</si>
  <si>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</si>
  <si>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</si>
  <si>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</si>
  <si>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</si>
  <si>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</si>
  <si>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</si>
  <si>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</si>
  <si>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</si>
  <si>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</si>
  <si>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</si>
  <si>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</si>
  <si>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</si>
  <si>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</si>
  <si>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</si>
  <si>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</si>
  <si>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</si>
  <si>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</si>
  <si>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</si>
  <si>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</si>
  <si>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</si>
  <si>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</si>
  <si>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</si>
  <si>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</si>
  <si>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</si>
  <si>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</si>
  <si>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</si>
  <si>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</si>
  <si>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</si>
  <si>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</si>
  <si>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</si>
  <si>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</si>
  <si>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</si>
  <si>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</si>
  <si>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</si>
  <si>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</si>
  <si>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</si>
  <si>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</si>
  <si>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</si>
  <si>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</si>
  <si>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</si>
  <si>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</si>
  <si>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</si>
  <si>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</si>
  <si>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</si>
  <si>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</si>
  <si>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</si>
  <si>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</si>
  <si>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</si>
  <si>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</si>
  <si>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</si>
  <si>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</si>
  <si>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</si>
  <si>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</si>
  <si>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</si>
  <si>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</si>
  <si>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</si>
  <si>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</si>
  <si>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</si>
  <si>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</si>
  <si>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</si>
  <si>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</si>
  <si>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</si>
  <si>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</si>
  <si>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</si>
  <si>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</si>
  <si>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</si>
  <si>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</si>
  <si>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</si>
  <si>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</si>
  <si>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</si>
  <si>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</si>
  <si>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</si>
  <si>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</si>
  <si>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</si>
  <si>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</si>
  <si>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</si>
  <si>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</si>
  <si>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</si>
  <si>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</si>
  <si>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</si>
  <si>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</si>
  <si>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</si>
  <si>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</si>
  <si>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</si>
  <si>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</si>
  <si>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</si>
  <si>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</si>
  <si>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</si>
  <si>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</si>
  <si>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</si>
  <si>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</si>
  <si>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</si>
  <si>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</si>
  <si>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</si>
  <si>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</si>
  <si>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</si>
  <si>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</si>
  <si>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</si>
  <si>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</si>
  <si>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</si>
  <si>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</si>
  <si>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</si>
  <si>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</si>
  <si>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</si>
  <si>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</si>
  <si>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</si>
  <si>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</si>
  <si>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</si>
  <si>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</si>
  <si>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</si>
  <si>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</si>
  <si>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</si>
  <si>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</si>
  <si>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</si>
  <si>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</si>
  <si>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</si>
  <si>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</si>
  <si>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</si>
  <si>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</si>
  <si>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</si>
  <si>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</si>
  <si>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</si>
  <si>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</si>
  <si>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</si>
  <si>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</si>
  <si>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</si>
  <si>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</si>
  <si>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</si>
  <si>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</si>
  <si>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</si>
  <si>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Bancos/Caixa</t>
  </si>
  <si>
    <t>Mês de Recebimento</t>
  </si>
  <si>
    <t>Não Pago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</si>
  <si>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</si>
  <si>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</si>
  <si>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</si>
  <si>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</si>
  <si>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</si>
  <si>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</si>
  <si>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</si>
  <si>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</si>
  <si>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</si>
  <si>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</si>
  <si>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</si>
  <si>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</si>
  <si>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</si>
  <si>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</si>
  <si>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</si>
  <si>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</si>
  <si>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</si>
  <si>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</si>
  <si>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</si>
  <si>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</si>
  <si>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</si>
  <si>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</si>
  <si>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</si>
  <si>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</si>
  <si>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</si>
  <si>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</si>
  <si>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</si>
  <si>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</si>
  <si>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</si>
  <si>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</si>
  <si>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</si>
  <si>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</si>
  <si>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</si>
  <si>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</si>
  <si>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</si>
  <si>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C:\Users\evald\OneDrive\Pessoal\Concept\Projeto Contabilidade\Arquivos de teste\Fontes das Macros\Planilhas de Teste\Pagamentos Mês 02 .XLS</t>
  </si>
  <si>
    <t>PROLABORE17B</t>
  </si>
  <si>
    <t>OIFIXO2017B</t>
  </si>
  <si>
    <t>01.02CIPEL</t>
  </si>
  <si>
    <t>005061  AUTOSNACK JUIZ FORA LANCHONETE E RESTAURANTE LTDA</t>
  </si>
  <si>
    <t>007145  COOP AGROP REGIAO LESTE MINAS GERAIS DE RESP LTDA</t>
  </si>
  <si>
    <t>006921  FGF COM E SERV DE ESTERIL EM ÓXIDO ETILENO LTDA</t>
  </si>
  <si>
    <t>000639  INSTITUTO DE CLINICAS E CIRURGIA DE JUIZ DE FORA</t>
  </si>
  <si>
    <t>006416  MALHAS KEEPER LTDA - MT</t>
  </si>
  <si>
    <t>005738  MENDES &amp; GERHEIM RESTAURANTE LTDA</t>
  </si>
  <si>
    <t>004529  PERFEITA ALIMENTOS LTDA</t>
  </si>
  <si>
    <t>000957  SANTA CASA DE MISERICORDIA DE JUIZ DE FORA</t>
  </si>
  <si>
    <t>001031  SUPERMERCADO BAHAMAS S/A</t>
  </si>
  <si>
    <t>001775  1000 IDEIAS COMERCIO DE EMBALAGENS EIRELI ME</t>
  </si>
  <si>
    <t>C:\Users\evald\OneDrive\Pessoal\Concept\Projeto Contabilidade\Arquivos de teste\Fontes das Macros\Planilhas de Teste\Recebimentos mês 01.xls</t>
  </si>
  <si>
    <t>014649NFE</t>
  </si>
  <si>
    <t>014479NFEA</t>
  </si>
  <si>
    <t>014513NFEA</t>
  </si>
  <si>
    <t>014169NFEC</t>
  </si>
  <si>
    <t>014275NFEA</t>
  </si>
  <si>
    <t>014524NFE</t>
  </si>
  <si>
    <t>014521NFE</t>
  </si>
  <si>
    <t>014517NFE</t>
  </si>
  <si>
    <t>014383NFEA</t>
  </si>
  <si>
    <t>014515NFE</t>
  </si>
  <si>
    <t>014661NFE</t>
  </si>
  <si>
    <t>C:\Users\evald\OneDrive\Pessoal\Concept\Projeto Contabilidade\Arquivos de teste\Fontes das Macros\Planilhas de Teste\Pagamentos mês 3 .XLS</t>
  </si>
  <si>
    <t>OIFIXO2017C</t>
  </si>
  <si>
    <t>PROLABORE17C</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</si>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</sst>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16">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0" fillId="0" borderId="0" xfId="0" quotePrefix="1" applyFont="1" applyBorder="1" applyProtection="1"/>
    <xf numFmtId="0" fontId="29" fillId="3" borderId="0" xfId="0" applyFont="1" applyFill="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37" fillId="3" borderId="0" xfId="0" applyFont="1" applyFill="1" applyAlignment="1" applyProtection="1">
      <alignment horizontal="center" vertical="top"/>
    </xf>
    <xf numFmtId="0" fontId="48" fillId="0" borderId="0" xfId="0" applyFont="1" applyAlignment="1" applyProtection="1">
      <alignment horizontal="left"/>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21" fillId="4" borderId="8"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0" fontId="21" fillId="4" borderId="6" xfId="4" applyNumberFormat="1" applyFont="1" applyFill="1" applyBorder="1" applyAlignment="1" applyProtection="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1"/>
      <tableStyleElement type="headerRow" dxfId="680"/>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15471.900000000003</c:v>
                </c:pt>
                <c:pt idx="1">
                  <c:v>12790.220000000001</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10801.069999999998</c:v>
                </c:pt>
                <c:pt idx="1">
                  <c:v>-12790.220000000001</c:v>
                </c:pt>
                <c:pt idx="2">
                  <c:v>0</c:v>
                </c:pt>
                <c:pt idx="3">
                  <c:v>-23639.60999999999</c:v>
                </c:pt>
                <c:pt idx="4">
                  <c:v>-28909.28999999999</c:v>
                </c:pt>
                <c:pt idx="5">
                  <c:v>-10596.050000000001</c:v>
                </c:pt>
                <c:pt idx="6">
                  <c:v>-10596.050000000001</c:v>
                </c:pt>
                <c:pt idx="7">
                  <c:v>1000</c:v>
                </c:pt>
                <c:pt idx="8">
                  <c:v>1000</c:v>
                </c:pt>
                <c:pt idx="9">
                  <c:v>0</c:v>
                </c:pt>
                <c:pt idx="10">
                  <c:v>1000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15471.900000000003</c:v>
                </c:pt>
                <c:pt idx="1">
                  <c:v>12790.220000000001</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2.1</c:v>
                </c:pt>
                <c:pt idx="7">
                  <c:v>0</c:v>
                </c:pt>
                <c:pt idx="8">
                  <c:v>0</c:v>
                </c:pt>
                <c:pt idx="9">
                  <c:v>0</c:v>
                </c:pt>
                <c:pt idx="10">
                  <c:v>1000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2.1</c:v>
                </c:pt>
                <c:pt idx="7">
                  <c:v>0</c:v>
                </c:pt>
                <c:pt idx="8">
                  <c:v>0</c:v>
                </c:pt>
                <c:pt idx="9">
                  <c:v>0</c:v>
                </c:pt>
                <c:pt idx="10">
                  <c:v>1000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320801.07</c:v>
                </c:pt>
                <c:pt idx="1">
                  <c:v>308010.84999999998</c:v>
                </c:pt>
                <c:pt idx="2">
                  <c:v>308010.84999999998</c:v>
                </c:pt>
                <c:pt idx="3">
                  <c:v>284371.24</c:v>
                </c:pt>
                <c:pt idx="4">
                  <c:v>255461.95</c:v>
                </c:pt>
                <c:pt idx="5">
                  <c:v>244865.90000000002</c:v>
                </c:pt>
                <c:pt idx="6">
                  <c:v>234269.85000000003</c:v>
                </c:pt>
                <c:pt idx="7">
                  <c:v>235269.85000000003</c:v>
                </c:pt>
                <c:pt idx="8">
                  <c:v>236269.85000000003</c:v>
                </c:pt>
                <c:pt idx="9">
                  <c:v>236269.85000000003</c:v>
                </c:pt>
                <c:pt idx="10">
                  <c:v>237269.85000000003</c:v>
                </c:pt>
                <c:pt idx="11">
                  <c:v>237269.85000000003</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0.41110959286293092</c:v>
                </c:pt>
                <c:pt idx="1">
                  <c:v>0</c:v>
                </c:pt>
                <c:pt idx="2">
                  <c:v>0</c:v>
                </c:pt>
                <c:pt idx="3">
                  <c:v>0</c:v>
                </c:pt>
                <c:pt idx="4">
                  <c:v>0</c:v>
                </c:pt>
                <c:pt idx="5">
                  <c:v>0</c:v>
                </c:pt>
                <c:pt idx="6">
                  <c:v>0</c:v>
                </c:pt>
                <c:pt idx="7">
                  <c:v>1</c:v>
                </c:pt>
                <c:pt idx="8">
                  <c:v>1</c:v>
                </c:pt>
                <c:pt idx="9">
                  <c:v>0</c:v>
                </c:pt>
                <c:pt idx="10">
                  <c:v>1</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46298.5</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5597.04</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40701.46</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26212.989999999998</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3104</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9422.52</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8169.9500000000007</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2120</c:v>
                </c:pt>
                <c:pt idx="1">
                  <c:v>22366.35</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PRODUTOS INDUST A VISTA</c:v>
                </c:pt>
                <c:pt idx="1">
                  <c:v>PRODUTOS INDUST A PRAZO</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12798.92</c:v>
                </c:pt>
                <c:pt idx="1">
                  <c:v>9567.43</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OUTRAS RECEITAS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2120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369.15</c:v>
                </c:pt>
                <c:pt idx="4">
                  <c:v>0</c:v>
                </c:pt>
                <c:pt idx="5">
                  <c:v>0</c:v>
                </c:pt>
                <c:pt idx="6">
                  <c:v>2480.2399999999998</c:v>
                </c:pt>
                <c:pt idx="7">
                  <c:v>625.51</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1350.5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HORAS EXT</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137.94999999999999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COMBUSTIVEIS E LUBRIFICANTES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369.15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IPVA/LICENC E SEG OBRIG</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2480.2399999999998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RDB</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625.51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15471.900000000003</c:v>
                </c:pt>
                <c:pt idx="1">
                  <c:v>12790.220000000001</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10801.069999999998</c:v>
                </c:pt>
                <c:pt idx="1">
                  <c:v>-12790.220000000001</c:v>
                </c:pt>
                <c:pt idx="2">
                  <c:v>0</c:v>
                </c:pt>
                <c:pt idx="3">
                  <c:v>-23639.60999999999</c:v>
                </c:pt>
                <c:pt idx="4">
                  <c:v>-28909.28999999999</c:v>
                </c:pt>
                <c:pt idx="5">
                  <c:v>-10596.050000000001</c:v>
                </c:pt>
                <c:pt idx="6">
                  <c:v>-10596.050000000001</c:v>
                </c:pt>
                <c:pt idx="7">
                  <c:v>1000</c:v>
                </c:pt>
                <c:pt idx="8">
                  <c:v>1000</c:v>
                </c:pt>
                <c:pt idx="9">
                  <c:v>0</c:v>
                </c:pt>
                <c:pt idx="10">
                  <c:v>1000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46298.5</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5597.04</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40701.46</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26212.989999999998</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3104</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9422.52</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8169.9500000000007</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2.1</c:v>
                </c:pt>
                <c:pt idx="7">
                  <c:v>0</c:v>
                </c:pt>
                <c:pt idx="8">
                  <c:v>0</c:v>
                </c:pt>
                <c:pt idx="9">
                  <c:v>0</c:v>
                </c:pt>
                <c:pt idx="10">
                  <c:v>1000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369.15</c:v>
                </c:pt>
                <c:pt idx="4">
                  <c:v>0</c:v>
                </c:pt>
                <c:pt idx="5">
                  <c:v>0</c:v>
                </c:pt>
                <c:pt idx="6">
                  <c:v>2480.2399999999998</c:v>
                </c:pt>
                <c:pt idx="7">
                  <c:v>625.51</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2120</c:v>
                </c:pt>
                <c:pt idx="1">
                  <c:v>22366.35</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19</xdr:row>
      <xdr:rowOff>0</xdr:rowOff>
    </xdr:from>
    <xdr:to>
      <xdr:col>4</xdr:col>
      <xdr:colOff>219075</xdr:colOff>
      <xdr:row>19</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48"/>
      <c r="D1" s="248"/>
      <c r="E1" s="248"/>
      <c r="F1" s="248"/>
      <c r="G1" s="248"/>
      <c r="H1" s="248"/>
      <c r="I1" s="248"/>
      <c r="J1" s="248"/>
      <c r="K1" s="248"/>
      <c r="L1" s="248"/>
      <c r="M1" s="248"/>
      <c r="N1" s="248"/>
      <c r="O1" s="248"/>
      <c r="P1" s="248"/>
      <c r="Q1" s="248"/>
      <c r="R1" s="248"/>
      <c r="S1" s="248"/>
      <c r="T1" s="248"/>
      <c r="U1" s="248"/>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49" t="s">
        <v>153</v>
      </c>
      <c r="D3" s="249"/>
      <c r="E3" s="249"/>
      <c r="F3" s="249"/>
      <c r="G3" s="249"/>
      <c r="H3" s="249"/>
      <c r="I3" s="249"/>
      <c r="J3" s="249"/>
      <c r="K3" s="249"/>
      <c r="L3" s="249"/>
      <c r="M3" s="249"/>
      <c r="N3" s="249"/>
      <c r="O3" s="249"/>
      <c r="P3" s="249"/>
      <c r="Q3" s="249"/>
      <c r="R3" s="249"/>
      <c r="S3" s="20"/>
      <c r="T3" s="20"/>
      <c r="U3" s="20"/>
      <c r="V3" s="20"/>
      <c r="W3" s="20"/>
      <c r="X3" s="20"/>
      <c r="Y3" s="20"/>
      <c r="Z3" s="20"/>
    </row>
    <row r="4" spans="1:26" ht="37.5" customHeight="1" x14ac:dyDescent="0.25">
      <c r="A4" s="209"/>
      <c r="B4" s="20"/>
      <c r="C4" s="245" t="s">
        <v>0</v>
      </c>
      <c r="D4" s="245"/>
      <c r="E4" s="245"/>
      <c r="F4" s="245"/>
      <c r="G4" s="245"/>
      <c r="H4" s="245"/>
      <c r="I4" s="245"/>
      <c r="J4" s="245"/>
      <c r="K4" s="245"/>
      <c r="L4" s="245"/>
      <c r="M4" s="245"/>
      <c r="N4" s="245"/>
      <c r="O4" s="245"/>
      <c r="P4" s="245"/>
      <c r="Q4" s="245"/>
      <c r="R4" s="245"/>
      <c r="S4" s="20"/>
      <c r="T4" s="20"/>
      <c r="U4" s="20"/>
      <c r="V4" s="20"/>
      <c r="W4" s="20"/>
      <c r="X4" s="20"/>
      <c r="Y4" s="20"/>
      <c r="Z4" s="20"/>
    </row>
    <row r="5" spans="1:26" ht="33.950000000000003" customHeight="1" x14ac:dyDescent="0.25">
      <c r="A5" s="209"/>
      <c r="B5" s="20"/>
      <c r="C5" s="250" t="s">
        <v>1</v>
      </c>
      <c r="D5" s="250"/>
      <c r="E5" s="250"/>
      <c r="F5" s="250"/>
      <c r="G5" s="250"/>
      <c r="H5" s="250"/>
      <c r="I5" s="250"/>
      <c r="J5" s="250"/>
      <c r="K5" s="250"/>
      <c r="L5" s="250"/>
      <c r="M5" s="250"/>
      <c r="N5" s="250"/>
      <c r="O5" s="250"/>
      <c r="P5" s="250"/>
      <c r="Q5" s="250"/>
      <c r="R5" s="250"/>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46">
        <v>1</v>
      </c>
      <c r="D7" s="20"/>
      <c r="E7" s="20"/>
      <c r="F7" s="20"/>
      <c r="G7" s="20"/>
      <c r="H7" s="244" t="s">
        <v>2</v>
      </c>
      <c r="I7" s="244"/>
      <c r="J7" s="244"/>
      <c r="K7" s="244"/>
      <c r="L7" s="244"/>
      <c r="M7" s="244"/>
      <c r="N7" s="244"/>
      <c r="O7" s="244"/>
      <c r="P7" s="244"/>
      <c r="Q7" s="244"/>
      <c r="R7" s="244"/>
      <c r="S7" s="20"/>
      <c r="T7" s="20"/>
      <c r="U7" s="20"/>
      <c r="V7" s="20"/>
      <c r="W7" s="20"/>
      <c r="X7" s="20"/>
      <c r="Y7" s="20"/>
      <c r="Z7" s="20"/>
    </row>
    <row r="8" spans="1:26" ht="33.75" customHeight="1" x14ac:dyDescent="0.25">
      <c r="A8" s="209"/>
      <c r="B8" s="20"/>
      <c r="C8" s="246"/>
      <c r="D8" s="20"/>
      <c r="E8" s="20"/>
      <c r="F8" s="20"/>
      <c r="G8" s="20"/>
      <c r="H8" s="245" t="s">
        <v>122</v>
      </c>
      <c r="I8" s="245"/>
      <c r="J8" s="245"/>
      <c r="K8" s="245"/>
      <c r="L8" s="245"/>
      <c r="M8" s="245"/>
      <c r="N8" s="245"/>
      <c r="O8" s="245"/>
      <c r="P8" s="245"/>
      <c r="Q8" s="245"/>
      <c r="R8" s="245"/>
      <c r="S8" s="20"/>
      <c r="T8" s="20"/>
      <c r="U8" s="20"/>
      <c r="V8" s="20"/>
      <c r="W8" s="20"/>
      <c r="X8" s="20"/>
      <c r="Y8" s="20"/>
      <c r="Z8" s="20"/>
    </row>
    <row r="9" spans="1:26" ht="17.100000000000001" customHeight="1" x14ac:dyDescent="0.25">
      <c r="A9" s="209"/>
      <c r="B9" s="20"/>
      <c r="C9" s="246"/>
      <c r="D9" s="20"/>
      <c r="E9" s="20"/>
      <c r="F9" s="20"/>
      <c r="G9" s="20"/>
      <c r="H9" s="247"/>
      <c r="I9" s="247"/>
      <c r="J9" s="247"/>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46">
        <v>2</v>
      </c>
      <c r="D11" s="20"/>
      <c r="E11" s="20"/>
      <c r="F11" s="20"/>
      <c r="G11" s="20"/>
      <c r="H11" s="243" t="s">
        <v>123</v>
      </c>
      <c r="I11" s="243"/>
      <c r="J11" s="243"/>
      <c r="K11" s="243"/>
      <c r="L11" s="243"/>
      <c r="M11" s="243"/>
      <c r="N11" s="243"/>
      <c r="O11" s="243"/>
      <c r="P11" s="243"/>
      <c r="Q11" s="243"/>
      <c r="R11" s="243"/>
      <c r="S11" s="20"/>
      <c r="T11" s="20"/>
      <c r="U11" s="20"/>
      <c r="V11" s="20"/>
      <c r="W11" s="20"/>
      <c r="X11" s="20"/>
      <c r="Y11" s="20"/>
      <c r="Z11" s="20"/>
    </row>
    <row r="12" spans="1:26" ht="33.75" customHeight="1" x14ac:dyDescent="0.25">
      <c r="A12" s="209"/>
      <c r="B12" s="20"/>
      <c r="C12" s="246"/>
      <c r="D12" s="20"/>
      <c r="E12" s="20"/>
      <c r="F12" s="20"/>
      <c r="G12" s="20"/>
      <c r="H12" s="245" t="s">
        <v>18</v>
      </c>
      <c r="I12" s="245"/>
      <c r="J12" s="245"/>
      <c r="K12" s="245"/>
      <c r="L12" s="245"/>
      <c r="M12" s="245"/>
      <c r="N12" s="245"/>
      <c r="O12" s="245"/>
      <c r="P12" s="245"/>
      <c r="Q12" s="245"/>
      <c r="R12" s="245"/>
      <c r="S12" s="20"/>
      <c r="T12" s="20"/>
      <c r="U12" s="20"/>
      <c r="V12" s="20"/>
      <c r="W12" s="20"/>
      <c r="X12" s="20"/>
      <c r="Y12" s="20"/>
      <c r="Z12" s="20"/>
    </row>
    <row r="13" spans="1:26" ht="17.100000000000001" customHeight="1" x14ac:dyDescent="0.25">
      <c r="A13" s="209"/>
      <c r="B13" s="20"/>
      <c r="C13" s="246"/>
      <c r="D13" s="20"/>
      <c r="E13" s="20"/>
      <c r="F13" s="20"/>
      <c r="G13" s="20"/>
      <c r="H13" s="247"/>
      <c r="I13" s="247"/>
      <c r="J13" s="247"/>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46">
        <v>3</v>
      </c>
      <c r="D15" s="20"/>
      <c r="E15" s="20"/>
      <c r="F15" s="20"/>
      <c r="G15" s="20"/>
      <c r="H15" s="244" t="s">
        <v>3</v>
      </c>
      <c r="I15" s="244"/>
      <c r="J15" s="244"/>
      <c r="K15" s="244"/>
      <c r="L15" s="244"/>
      <c r="M15" s="244"/>
      <c r="N15" s="244"/>
      <c r="O15" s="244"/>
      <c r="P15" s="244"/>
      <c r="Q15" s="244"/>
      <c r="R15" s="244"/>
      <c r="S15" s="20"/>
      <c r="T15" s="20"/>
      <c r="U15" s="20"/>
      <c r="V15" s="20"/>
      <c r="W15" s="20"/>
      <c r="X15" s="20"/>
      <c r="Y15" s="20"/>
      <c r="Z15" s="20"/>
    </row>
    <row r="16" spans="1:26" ht="33.75" customHeight="1" x14ac:dyDescent="0.25">
      <c r="A16" s="209"/>
      <c r="B16" s="20"/>
      <c r="C16" s="246"/>
      <c r="D16" s="20"/>
      <c r="E16" s="20"/>
      <c r="F16" s="20"/>
      <c r="G16" s="20"/>
      <c r="H16" s="245" t="s">
        <v>124</v>
      </c>
      <c r="I16" s="245"/>
      <c r="J16" s="245"/>
      <c r="K16" s="245"/>
      <c r="L16" s="245"/>
      <c r="M16" s="245"/>
      <c r="N16" s="245"/>
      <c r="O16" s="245"/>
      <c r="P16" s="245"/>
      <c r="Q16" s="245"/>
      <c r="R16" s="245"/>
      <c r="S16" s="20"/>
      <c r="T16" s="20"/>
      <c r="U16" s="20"/>
      <c r="V16" s="20"/>
      <c r="W16" s="20"/>
      <c r="X16" s="20"/>
      <c r="Y16" s="20"/>
      <c r="Z16" s="20"/>
    </row>
    <row r="17" spans="1:26" ht="17.100000000000001" customHeight="1" x14ac:dyDescent="0.25">
      <c r="A17" s="209"/>
      <c r="B17" s="20"/>
      <c r="C17" s="246"/>
      <c r="D17" s="20"/>
      <c r="E17" s="20"/>
      <c r="F17" s="20"/>
      <c r="G17" s="20"/>
      <c r="H17" s="247"/>
      <c r="I17" s="247"/>
      <c r="J17" s="247"/>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46">
        <v>4</v>
      </c>
      <c r="D19" s="20"/>
      <c r="E19" s="20"/>
      <c r="F19" s="20"/>
      <c r="G19" s="20"/>
      <c r="H19" s="244" t="s">
        <v>4</v>
      </c>
      <c r="I19" s="244"/>
      <c r="J19" s="244"/>
      <c r="K19" s="244"/>
      <c r="L19" s="244"/>
      <c r="M19" s="244"/>
      <c r="N19" s="244"/>
      <c r="O19" s="244"/>
      <c r="P19" s="244"/>
      <c r="Q19" s="244"/>
      <c r="R19" s="244"/>
      <c r="S19" s="20"/>
      <c r="T19" s="20"/>
      <c r="U19" s="20"/>
      <c r="V19" s="20"/>
      <c r="W19" s="20"/>
      <c r="X19" s="20"/>
      <c r="Y19" s="20"/>
      <c r="Z19" s="20"/>
    </row>
    <row r="20" spans="1:26" ht="33.75" customHeight="1" x14ac:dyDescent="0.25">
      <c r="A20" s="209"/>
      <c r="B20" s="20"/>
      <c r="C20" s="246"/>
      <c r="D20" s="20"/>
      <c r="E20" s="20"/>
      <c r="F20" s="20"/>
      <c r="G20" s="20"/>
      <c r="H20" s="245" t="s">
        <v>5</v>
      </c>
      <c r="I20" s="245"/>
      <c r="J20" s="245"/>
      <c r="K20" s="245"/>
      <c r="L20" s="245"/>
      <c r="M20" s="245"/>
      <c r="N20" s="245"/>
      <c r="O20" s="245"/>
      <c r="P20" s="245"/>
      <c r="Q20" s="245"/>
      <c r="R20" s="245"/>
      <c r="S20" s="20"/>
      <c r="T20" s="20"/>
      <c r="U20" s="20"/>
      <c r="V20" s="20"/>
      <c r="W20" s="20"/>
      <c r="X20" s="20"/>
      <c r="Y20" s="20"/>
      <c r="Z20" s="20"/>
    </row>
    <row r="21" spans="1:26" ht="17.100000000000001" customHeight="1" x14ac:dyDescent="0.25">
      <c r="A21" s="209"/>
      <c r="B21" s="20"/>
      <c r="C21" s="246"/>
      <c r="D21" s="20"/>
      <c r="E21" s="20"/>
      <c r="F21" s="20"/>
      <c r="G21" s="20"/>
      <c r="H21" s="247"/>
      <c r="I21" s="247"/>
      <c r="J21" s="247"/>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39">
        <v>5</v>
      </c>
      <c r="H23" s="240" t="s">
        <v>6</v>
      </c>
      <c r="I23" s="240"/>
      <c r="J23" s="240"/>
      <c r="K23" s="240"/>
      <c r="L23" s="240"/>
      <c r="M23" s="240"/>
      <c r="N23" s="240"/>
      <c r="O23" s="240"/>
      <c r="P23" s="240"/>
      <c r="Q23" s="240"/>
      <c r="R23" s="240"/>
    </row>
    <row r="24" spans="1:26" ht="33.75" customHeight="1" x14ac:dyDescent="0.25">
      <c r="A24" s="210"/>
      <c r="C24" s="239"/>
      <c r="H24" s="241" t="s">
        <v>7</v>
      </c>
      <c r="I24" s="241"/>
      <c r="J24" s="241"/>
      <c r="K24" s="241"/>
      <c r="L24" s="241"/>
      <c r="M24" s="241"/>
      <c r="N24" s="241"/>
      <c r="O24" s="241"/>
      <c r="P24" s="241"/>
      <c r="Q24" s="241"/>
      <c r="R24" s="241"/>
    </row>
    <row r="25" spans="1:26" ht="17.100000000000001" customHeight="1" x14ac:dyDescent="0.25">
      <c r="A25" s="210"/>
      <c r="C25" s="239"/>
      <c r="H25" s="242"/>
      <c r="I25" s="242"/>
      <c r="J25" s="242"/>
    </row>
    <row r="26" spans="1:26" ht="12" customHeight="1" x14ac:dyDescent="0.35">
      <c r="A26" s="210"/>
      <c r="C26" s="55"/>
    </row>
    <row r="27" spans="1:26" ht="17.100000000000001" customHeight="1" x14ac:dyDescent="0.25">
      <c r="A27" s="210"/>
      <c r="C27" s="239">
        <v>6</v>
      </c>
      <c r="H27" s="240" t="s">
        <v>8</v>
      </c>
      <c r="I27" s="240"/>
      <c r="J27" s="240"/>
      <c r="K27" s="240"/>
      <c r="L27" s="240"/>
      <c r="M27" s="240"/>
      <c r="N27" s="240"/>
      <c r="O27" s="240"/>
      <c r="P27" s="240"/>
      <c r="Q27" s="240"/>
      <c r="R27" s="240"/>
    </row>
    <row r="28" spans="1:26" ht="33.75" customHeight="1" x14ac:dyDescent="0.25">
      <c r="A28" s="210"/>
      <c r="C28" s="239"/>
      <c r="H28" s="241" t="s">
        <v>9</v>
      </c>
      <c r="I28" s="241"/>
      <c r="J28" s="241"/>
      <c r="K28" s="241"/>
      <c r="L28" s="241"/>
      <c r="M28" s="241"/>
      <c r="N28" s="241"/>
      <c r="O28" s="241"/>
      <c r="P28" s="241"/>
      <c r="Q28" s="241"/>
      <c r="R28" s="241"/>
    </row>
    <row r="29" spans="1:26" ht="17.100000000000001" customHeight="1" x14ac:dyDescent="0.25">
      <c r="A29" s="210"/>
      <c r="C29" s="239"/>
      <c r="H29" s="242"/>
      <c r="I29" s="242"/>
      <c r="J29" s="242"/>
    </row>
    <row r="30" spans="1:26" ht="12" customHeight="1" x14ac:dyDescent="0.35">
      <c r="A30" s="210"/>
      <c r="C30" s="55"/>
    </row>
    <row r="31" spans="1:26" ht="17.100000000000001" customHeight="1" x14ac:dyDescent="0.25">
      <c r="A31" s="210"/>
      <c r="C31" s="239">
        <v>7</v>
      </c>
      <c r="H31" s="240" t="s">
        <v>205</v>
      </c>
      <c r="I31" s="240"/>
      <c r="J31" s="240"/>
      <c r="K31" s="240"/>
      <c r="L31" s="240"/>
      <c r="M31" s="240"/>
      <c r="N31" s="240"/>
      <c r="O31" s="240"/>
      <c r="P31" s="240"/>
      <c r="Q31" s="240"/>
      <c r="R31" s="240"/>
    </row>
    <row r="32" spans="1:26" ht="33.75" customHeight="1" x14ac:dyDescent="0.25">
      <c r="A32" s="210"/>
      <c r="C32" s="239"/>
      <c r="H32" s="241" t="s">
        <v>206</v>
      </c>
      <c r="I32" s="241"/>
      <c r="J32" s="241"/>
      <c r="K32" s="241"/>
      <c r="L32" s="241"/>
      <c r="M32" s="241"/>
      <c r="N32" s="241"/>
      <c r="O32" s="241"/>
      <c r="P32" s="241"/>
      <c r="Q32" s="241"/>
      <c r="R32" s="241"/>
    </row>
    <row r="33" spans="1:10" ht="17.100000000000001" customHeight="1" x14ac:dyDescent="0.25">
      <c r="A33" s="210"/>
      <c r="C33" s="239"/>
      <c r="H33" s="242"/>
      <c r="I33" s="242"/>
      <c r="J33" s="242"/>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97"/>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1"/>
      <c r="D1" s="251"/>
      <c r="E1" s="251"/>
      <c r="F1" s="251"/>
      <c r="G1" s="251"/>
      <c r="H1" s="251"/>
      <c r="I1" s="251"/>
      <c r="J1" s="251"/>
      <c r="K1" s="251"/>
      <c r="L1" s="251"/>
      <c r="M1" s="251"/>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314</v>
      </c>
      <c r="E4" s="158" t="s">
        <v>935</v>
      </c>
      <c r="F4" s="21"/>
      <c r="G4" s="223" t="s">
        <v>29</v>
      </c>
      <c r="H4" s="157" t="s">
        <v>317</v>
      </c>
      <c r="I4" s="158" t="s">
        <v>935</v>
      </c>
      <c r="J4" s="21"/>
      <c r="K4" s="223" t="s">
        <v>30</v>
      </c>
      <c r="L4" s="157" t="s">
        <v>824</v>
      </c>
      <c r="M4" s="158" t="s">
        <v>935</v>
      </c>
      <c r="N4" s="233" t="str">
        <f>D4</f>
        <v>RECEITAS COM PRODUTO</v>
      </c>
      <c r="O4" s="233"/>
      <c r="P4" s="233" t="s">
        <v>2287</v>
      </c>
      <c r="Q4" s="112"/>
      <c r="R4" s="124" t="s">
        <v>128</v>
      </c>
      <c r="S4" s="124" t="s">
        <v>395</v>
      </c>
    </row>
    <row r="5" spans="1:20" ht="19.5" customHeight="1" thickTop="1" thickBot="1" x14ac:dyDescent="0.3">
      <c r="A5" s="210"/>
      <c r="C5" s="22" t="s">
        <v>922</v>
      </c>
      <c r="D5" s="23" t="s">
        <v>386</v>
      </c>
      <c r="E5" s="23" t="s">
        <v>89</v>
      </c>
      <c r="F5" s="21"/>
      <c r="G5" s="22" t="s">
        <v>923</v>
      </c>
      <c r="H5" s="224" t="s">
        <v>387</v>
      </c>
      <c r="I5" s="224" t="s">
        <v>89</v>
      </c>
      <c r="J5" s="21"/>
      <c r="K5" s="22" t="s">
        <v>35</v>
      </c>
      <c r="L5" s="23" t="s">
        <v>388</v>
      </c>
      <c r="M5" s="224" t="s">
        <v>668</v>
      </c>
      <c r="N5" s="233" t="str">
        <f>H4</f>
        <v>RECEITAS COM SERVIÇOS</v>
      </c>
      <c r="O5" s="233"/>
      <c r="P5" s="233" t="s">
        <v>2294</v>
      </c>
      <c r="Q5" s="112"/>
    </row>
    <row r="6" spans="1:20" ht="19.5" customHeight="1" thickTop="1" thickBot="1" x14ac:dyDescent="0.3">
      <c r="A6" s="210"/>
      <c r="C6" s="22" t="s">
        <v>31</v>
      </c>
      <c r="D6" s="23" t="s">
        <v>389</v>
      </c>
      <c r="E6" s="23" t="s">
        <v>89</v>
      </c>
      <c r="F6" s="21"/>
      <c r="G6" s="22" t="s">
        <v>934</v>
      </c>
      <c r="H6" s="224" t="s">
        <v>939</v>
      </c>
      <c r="I6" s="23" t="s">
        <v>668</v>
      </c>
      <c r="J6" s="21"/>
      <c r="K6" s="22" t="s">
        <v>36</v>
      </c>
      <c r="L6" s="23" t="s">
        <v>390</v>
      </c>
      <c r="M6" s="224" t="s">
        <v>89</v>
      </c>
      <c r="N6" s="233" t="str">
        <f>L4</f>
        <v>RECEITAS NÃO OPERACIONAIS</v>
      </c>
      <c r="O6" s="233"/>
      <c r="P6" s="233" t="s">
        <v>2288</v>
      </c>
      <c r="Q6" s="112"/>
    </row>
    <row r="7" spans="1:20" ht="19.5" customHeight="1" thickTop="1" thickBot="1" x14ac:dyDescent="0.3">
      <c r="A7" s="210"/>
      <c r="C7" s="22" t="s">
        <v>32</v>
      </c>
      <c r="D7" s="224" t="s">
        <v>391</v>
      </c>
      <c r="E7" s="23" t="s">
        <v>668</v>
      </c>
      <c r="F7" s="21"/>
      <c r="G7" s="22" t="s">
        <v>936</v>
      </c>
      <c r="H7" s="224" t="s">
        <v>937</v>
      </c>
      <c r="I7" s="23" t="s">
        <v>89</v>
      </c>
      <c r="J7" s="21"/>
      <c r="K7" s="22">
        <v>9999</v>
      </c>
      <c r="L7" s="23" t="s">
        <v>89</v>
      </c>
      <c r="M7" s="23" t="s">
        <v>89</v>
      </c>
      <c r="N7" s="233" t="str">
        <f>'PC Despesas'!$D$4</f>
        <v>DESPESAS COM PRODUTOS</v>
      </c>
      <c r="O7" s="233"/>
      <c r="P7" s="233" t="s">
        <v>2289</v>
      </c>
      <c r="Q7" s="112"/>
    </row>
    <row r="8" spans="1:20" ht="19.5" customHeight="1" thickTop="1" thickBot="1" x14ac:dyDescent="0.3">
      <c r="A8" s="210"/>
      <c r="C8" s="22" t="s">
        <v>33</v>
      </c>
      <c r="D8" s="224" t="s">
        <v>940</v>
      </c>
      <c r="E8" s="23" t="s">
        <v>668</v>
      </c>
      <c r="F8" s="21"/>
      <c r="G8" s="22" t="s">
        <v>2317</v>
      </c>
      <c r="H8" s="224" t="s">
        <v>2318</v>
      </c>
      <c r="I8" s="23" t="s">
        <v>89</v>
      </c>
      <c r="J8" s="21"/>
      <c r="K8" s="22">
        <v>9999</v>
      </c>
      <c r="L8" s="23" t="s">
        <v>89</v>
      </c>
      <c r="M8" s="23" t="s">
        <v>89</v>
      </c>
      <c r="N8" s="233" t="str">
        <f>'PC Despesas'!$G$4</f>
        <v>DESPESAS COM SERVIÇOS</v>
      </c>
      <c r="O8" s="233"/>
      <c r="P8" s="233" t="s">
        <v>2295</v>
      </c>
      <c r="Q8" s="112"/>
    </row>
    <row r="9" spans="1:20" ht="19.5" customHeight="1" thickTop="1" thickBot="1" x14ac:dyDescent="0.3">
      <c r="A9" s="210"/>
      <c r="C9" s="22" t="s">
        <v>34</v>
      </c>
      <c r="D9" s="224" t="s">
        <v>2316</v>
      </c>
      <c r="E9" s="23" t="s">
        <v>89</v>
      </c>
      <c r="F9" s="21"/>
      <c r="G9" s="22">
        <v>9999</v>
      </c>
      <c r="H9" s="224" t="s">
        <v>89</v>
      </c>
      <c r="I9" s="23" t="s">
        <v>89</v>
      </c>
      <c r="J9" s="21"/>
      <c r="K9" s="22">
        <v>9999</v>
      </c>
      <c r="L9" s="23" t="s">
        <v>89</v>
      </c>
      <c r="M9" s="23" t="s">
        <v>89</v>
      </c>
      <c r="N9" s="233" t="str">
        <f>'PC Despesas'!$J$4</f>
        <v>DESPESAS NÃO OPERACIONAIS</v>
      </c>
      <c r="O9" s="233"/>
      <c r="P9" s="233" t="s">
        <v>2290</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233" t="str">
        <f>'PC Despesas'!$M$4</f>
        <v>DESPESAS COM RH</v>
      </c>
      <c r="O10" s="233"/>
      <c r="P10" s="233" t="s">
        <v>2291</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233" t="str">
        <f>'PC Despesas'!$P$4</f>
        <v>DESPESAS OPERACIONAIS</v>
      </c>
      <c r="O11" s="233"/>
      <c r="P11" s="233" t="s">
        <v>2292</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233" t="str">
        <f>'PC Despesas'!$S$4</f>
        <v>DESPESAS DE MARKETING</v>
      </c>
      <c r="O12" s="233"/>
      <c r="P12" s="233" t="s">
        <v>2293</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237" t="str">
        <f>'PC Despesas'!$V$4</f>
        <v>IMPOSTOS</v>
      </c>
      <c r="O13" s="237"/>
      <c r="P13" s="233" t="s">
        <v>316</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233" t="str">
        <f>'PC Despesas'!$Y$4</f>
        <v>INVESTIMENTOS</v>
      </c>
      <c r="O14" s="233"/>
      <c r="P14" s="233" t="s">
        <v>320</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233"/>
      <c r="O15" s="233"/>
      <c r="P15" s="233"/>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17"/>
      <c r="O16" s="117"/>
      <c r="P16" s="117"/>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17"/>
      <c r="O17" s="117"/>
      <c r="P17" s="117"/>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17"/>
      <c r="O18" s="117"/>
      <c r="P18" s="117"/>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17"/>
      <c r="O19" s="117"/>
      <c r="P19" s="117"/>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17"/>
      <c r="O20" s="117"/>
      <c r="P20" s="117"/>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17"/>
      <c r="O21" s="117"/>
      <c r="P21" s="117"/>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17"/>
      <c r="O22" s="117"/>
      <c r="P22" s="117"/>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17"/>
      <c r="O23" s="117"/>
      <c r="P23" s="117"/>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17"/>
      <c r="O24" s="117"/>
      <c r="P24" s="117"/>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17"/>
      <c r="O25" s="117"/>
      <c r="P25" s="117"/>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17"/>
      <c r="O26" s="117"/>
      <c r="P26" s="117"/>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17"/>
      <c r="O27" s="117"/>
      <c r="P27" s="117"/>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17"/>
      <c r="O28" s="117"/>
      <c r="P28" s="117"/>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66"/>
      <c r="O29" s="66"/>
      <c r="P29" s="66"/>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66"/>
      <c r="O30" s="66"/>
      <c r="P30" s="66"/>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66"/>
      <c r="O31" s="66"/>
      <c r="P31" s="66"/>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66"/>
      <c r="O32" s="66"/>
      <c r="P32" s="66"/>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66"/>
      <c r="O33" s="66"/>
      <c r="P33" s="66"/>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66"/>
      <c r="O34" s="66"/>
      <c r="P34" s="66"/>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66"/>
      <c r="O35" s="66"/>
      <c r="P35" s="66"/>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66"/>
      <c r="O36" s="66"/>
      <c r="P36" s="66"/>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66"/>
      <c r="O37" s="66"/>
      <c r="P37" s="66"/>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66"/>
      <c r="O38" s="66"/>
      <c r="P38" s="66"/>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66"/>
      <c r="O39" s="66"/>
      <c r="P39" s="66"/>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66"/>
      <c r="O40" s="66"/>
      <c r="P40" s="66"/>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66"/>
      <c r="O41" s="66"/>
      <c r="P41" s="66"/>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t="s">
        <v>2311</v>
      </c>
      <c r="D103" s="23" t="s">
        <v>2312</v>
      </c>
      <c r="E103" s="23" t="s">
        <v>89</v>
      </c>
      <c r="F103" s="21"/>
      <c r="G103" s="22" t="s">
        <v>2314</v>
      </c>
      <c r="H103" s="224" t="s">
        <v>2313</v>
      </c>
      <c r="I103" s="23" t="s">
        <v>89</v>
      </c>
      <c r="J103" s="21"/>
      <c r="K103" s="22" t="s">
        <v>44</v>
      </c>
      <c r="L103" s="23" t="s">
        <v>2315</v>
      </c>
      <c r="M103" s="23" t="s">
        <v>89</v>
      </c>
      <c r="N103" s="124"/>
    </row>
    <row r="104" spans="1:14" ht="16.5" thickTop="1" thickBot="1" x14ac:dyDescent="0.3">
      <c r="C104" s="22"/>
      <c r="D104" s="23"/>
      <c r="E104" s="23"/>
      <c r="G104" s="22"/>
      <c r="H104" s="23"/>
      <c r="I104" s="23"/>
      <c r="K104" s="22"/>
      <c r="L104" s="23"/>
      <c r="M104" s="23"/>
    </row>
    <row r="105" spans="1:14" ht="16.5" thickTop="1" thickBot="1" x14ac:dyDescent="0.3">
      <c r="C105" s="22"/>
      <c r="D105" s="23"/>
      <c r="E105" s="23"/>
      <c r="G105" s="22"/>
      <c r="H105" s="23"/>
      <c r="I105" s="23"/>
      <c r="K105" s="22"/>
      <c r="L105" s="23"/>
      <c r="M105" s="23"/>
    </row>
    <row r="106" spans="1:14" ht="16.5" thickTop="1" thickBot="1" x14ac:dyDescent="0.3">
      <c r="C106" s="22"/>
      <c r="D106" s="23"/>
      <c r="E106" s="23"/>
      <c r="G106" s="22"/>
      <c r="H106" s="23"/>
      <c r="I106" s="23"/>
      <c r="K106" s="22"/>
      <c r="L106" s="23"/>
      <c r="M106" s="23"/>
    </row>
    <row r="107" spans="1:14" ht="16.5" thickTop="1" thickBot="1" x14ac:dyDescent="0.3">
      <c r="C107" s="22"/>
      <c r="D107" s="23"/>
      <c r="E107" s="23"/>
      <c r="G107" s="22"/>
      <c r="H107" s="23"/>
      <c r="I107" s="23"/>
      <c r="K107" s="22"/>
      <c r="L107" s="23"/>
      <c r="M107" s="23"/>
    </row>
    <row r="108" spans="1:14" ht="16.5" thickTop="1" thickBot="1" x14ac:dyDescent="0.3">
      <c r="C108" s="22"/>
      <c r="D108" s="23"/>
      <c r="E108" s="23"/>
      <c r="G108" s="22"/>
      <c r="H108" s="23"/>
      <c r="I108" s="23"/>
      <c r="K108" s="22"/>
      <c r="L108" s="23"/>
      <c r="M108" s="23"/>
    </row>
    <row r="109" spans="1:14" ht="16.5" thickTop="1" thickBot="1" x14ac:dyDescent="0.3">
      <c r="C109" s="22"/>
      <c r="D109" s="23"/>
      <c r="E109" s="23"/>
      <c r="G109" s="22"/>
      <c r="H109" s="23"/>
      <c r="I109" s="23"/>
      <c r="K109" s="22"/>
      <c r="L109" s="23"/>
      <c r="M109" s="23"/>
    </row>
    <row r="110" spans="1:14" ht="16.5" thickTop="1" thickBot="1" x14ac:dyDescent="0.3">
      <c r="C110" s="22"/>
      <c r="D110" s="23"/>
      <c r="E110" s="23"/>
      <c r="G110" s="22"/>
      <c r="H110" s="23"/>
      <c r="I110" s="23"/>
      <c r="K110" s="22"/>
      <c r="L110" s="23"/>
      <c r="M110" s="23"/>
    </row>
    <row r="111" spans="1:14" ht="16.5" thickTop="1" thickBot="1" x14ac:dyDescent="0.3">
      <c r="C111" s="22"/>
      <c r="D111" s="23"/>
      <c r="E111" s="23"/>
      <c r="G111" s="22"/>
      <c r="H111" s="23"/>
      <c r="I111" s="23"/>
      <c r="K111" s="22"/>
      <c r="L111" s="23"/>
      <c r="M111" s="23"/>
    </row>
    <row r="112" spans="1:14" ht="16.5" thickTop="1" thickBot="1" x14ac:dyDescent="0.3">
      <c r="C112" s="22"/>
      <c r="D112" s="23"/>
      <c r="E112" s="23"/>
      <c r="G112" s="22"/>
      <c r="H112" s="23"/>
      <c r="I112" s="23"/>
      <c r="K112" s="22"/>
      <c r="L112" s="23"/>
      <c r="M112" s="23"/>
    </row>
    <row r="113" spans="3:13" ht="16.5" thickTop="1" thickBot="1" x14ac:dyDescent="0.3">
      <c r="C113" s="22"/>
      <c r="D113" s="23"/>
      <c r="E113" s="23"/>
      <c r="G113" s="22"/>
      <c r="H113" s="23"/>
      <c r="I113" s="23"/>
      <c r="K113" s="22"/>
      <c r="L113" s="23"/>
      <c r="M113" s="23"/>
    </row>
    <row r="114" spans="3:13" ht="16.5" thickTop="1" thickBot="1" x14ac:dyDescent="0.3">
      <c r="C114" s="22"/>
      <c r="D114" s="23"/>
      <c r="E114" s="23"/>
      <c r="G114" s="22"/>
      <c r="H114" s="23"/>
      <c r="I114" s="23"/>
      <c r="K114" s="22"/>
      <c r="L114" s="23"/>
      <c r="M114" s="23"/>
    </row>
    <row r="115" spans="3:13" ht="16.5" thickTop="1" thickBot="1" x14ac:dyDescent="0.3">
      <c r="C115" s="22"/>
      <c r="D115" s="23"/>
      <c r="E115" s="23"/>
      <c r="G115" s="22"/>
      <c r="H115" s="23"/>
      <c r="I115" s="23"/>
      <c r="K115" s="22"/>
      <c r="L115" s="23"/>
      <c r="M115" s="23"/>
    </row>
    <row r="116" spans="3:13" ht="16.5" thickTop="1" thickBot="1" x14ac:dyDescent="0.3">
      <c r="C116" s="22"/>
      <c r="D116" s="23"/>
      <c r="E116" s="23"/>
      <c r="G116" s="22"/>
      <c r="H116" s="23"/>
      <c r="I116" s="23"/>
      <c r="K116" s="22"/>
      <c r="L116" s="23"/>
      <c r="M116" s="23"/>
    </row>
    <row r="117" spans="3:13" ht="16.5" thickTop="1" thickBot="1" x14ac:dyDescent="0.3">
      <c r="C117" s="22"/>
      <c r="D117" s="23"/>
      <c r="E117" s="23"/>
      <c r="G117" s="22"/>
      <c r="H117" s="23"/>
      <c r="I117" s="23"/>
      <c r="K117" s="22"/>
      <c r="L117" s="23"/>
      <c r="M117" s="23"/>
    </row>
    <row r="118" spans="3:13" ht="16.5" thickTop="1" thickBot="1" x14ac:dyDescent="0.3">
      <c r="C118" s="22"/>
      <c r="D118" s="23"/>
      <c r="E118" s="23"/>
      <c r="G118" s="22"/>
      <c r="H118" s="23"/>
      <c r="I118" s="23"/>
      <c r="K118" s="22"/>
      <c r="L118" s="23"/>
      <c r="M118" s="23"/>
    </row>
    <row r="119" spans="3:13" ht="16.5" thickTop="1" thickBot="1" x14ac:dyDescent="0.3">
      <c r="C119" s="22"/>
      <c r="D119" s="23"/>
      <c r="E119" s="23"/>
      <c r="G119" s="22"/>
      <c r="H119" s="23"/>
      <c r="I119" s="23"/>
      <c r="K119" s="22"/>
      <c r="L119" s="23"/>
      <c r="M119" s="23"/>
    </row>
    <row r="120" spans="3:13" ht="16.5" thickTop="1" thickBot="1" x14ac:dyDescent="0.3">
      <c r="C120" s="22"/>
      <c r="D120" s="23"/>
      <c r="E120" s="23"/>
      <c r="G120" s="22"/>
      <c r="H120" s="23"/>
      <c r="I120" s="23"/>
      <c r="K120" s="22"/>
      <c r="L120" s="23"/>
      <c r="M120" s="23"/>
    </row>
    <row r="121" spans="3:13" ht="16.5" thickTop="1" thickBot="1" x14ac:dyDescent="0.3">
      <c r="C121" s="22"/>
      <c r="D121" s="23"/>
      <c r="E121" s="23"/>
      <c r="G121" s="22"/>
      <c r="H121" s="23"/>
      <c r="I121" s="23"/>
      <c r="K121" s="22"/>
      <c r="L121" s="23"/>
      <c r="M121" s="23"/>
    </row>
    <row r="122" spans="3:13" ht="16.5" thickTop="1" thickBot="1" x14ac:dyDescent="0.3">
      <c r="C122" s="22"/>
      <c r="D122" s="23"/>
      <c r="E122" s="23"/>
      <c r="G122" s="22"/>
      <c r="H122" s="23"/>
      <c r="I122" s="23"/>
      <c r="K122" s="22"/>
      <c r="L122" s="23"/>
      <c r="M122" s="23"/>
    </row>
    <row r="123" spans="3:13" ht="16.5" thickTop="1" thickBot="1" x14ac:dyDescent="0.3">
      <c r="C123" s="22"/>
      <c r="D123" s="23"/>
      <c r="E123" s="23"/>
      <c r="G123" s="22"/>
      <c r="H123" s="23"/>
      <c r="I123" s="23"/>
      <c r="K123" s="22"/>
      <c r="L123" s="23"/>
      <c r="M123" s="23"/>
    </row>
    <row r="124" spans="3:13" ht="16.5" thickTop="1" thickBot="1" x14ac:dyDescent="0.3">
      <c r="C124" s="22"/>
      <c r="D124" s="23"/>
      <c r="E124" s="23"/>
      <c r="G124" s="22"/>
      <c r="H124" s="23"/>
      <c r="I124" s="23"/>
      <c r="K124" s="22"/>
      <c r="L124" s="23"/>
      <c r="M124" s="23"/>
    </row>
    <row r="125" spans="3:13" ht="16.5" thickTop="1" thickBot="1" x14ac:dyDescent="0.3">
      <c r="C125" s="22"/>
      <c r="D125" s="23"/>
      <c r="E125" s="23"/>
      <c r="G125" s="22"/>
      <c r="H125" s="23"/>
      <c r="I125" s="23"/>
      <c r="K125" s="22"/>
      <c r="L125" s="23"/>
      <c r="M125" s="23"/>
    </row>
    <row r="126" spans="3:13" ht="16.5" thickTop="1" thickBot="1" x14ac:dyDescent="0.3">
      <c r="C126" s="22"/>
      <c r="D126" s="23"/>
      <c r="E126" s="23"/>
      <c r="G126" s="22"/>
      <c r="H126" s="23"/>
      <c r="I126" s="23"/>
      <c r="K126" s="22"/>
      <c r="L126" s="23"/>
      <c r="M126" s="23"/>
    </row>
    <row r="127" spans="3:13" ht="16.5" thickTop="1" thickBot="1" x14ac:dyDescent="0.3">
      <c r="C127" s="22"/>
      <c r="D127" s="23"/>
      <c r="E127" s="23"/>
      <c r="G127" s="22"/>
      <c r="H127" s="23"/>
      <c r="I127" s="23"/>
      <c r="K127" s="22"/>
      <c r="L127" s="23"/>
      <c r="M127" s="23"/>
    </row>
    <row r="128" spans="3:13" ht="16.5" thickTop="1" thickBot="1" x14ac:dyDescent="0.3">
      <c r="C128" s="22"/>
      <c r="D128" s="23"/>
      <c r="E128" s="23"/>
      <c r="G128" s="22"/>
      <c r="H128" s="23"/>
      <c r="I128" s="23"/>
      <c r="K128" s="22"/>
      <c r="L128" s="23"/>
      <c r="M128" s="23"/>
    </row>
    <row r="129" spans="3:13" ht="16.5" thickTop="1" thickBot="1" x14ac:dyDescent="0.3">
      <c r="C129" s="22"/>
      <c r="D129" s="23"/>
      <c r="E129" s="23"/>
      <c r="G129" s="22"/>
      <c r="H129" s="23"/>
      <c r="I129" s="23"/>
      <c r="K129" s="22"/>
      <c r="L129" s="23"/>
      <c r="M129" s="23"/>
    </row>
    <row r="130" spans="3:13" ht="16.5" thickTop="1" thickBot="1" x14ac:dyDescent="0.3">
      <c r="C130" s="22"/>
      <c r="D130" s="23"/>
      <c r="E130" s="23"/>
      <c r="G130" s="22"/>
      <c r="H130" s="23"/>
      <c r="I130" s="23"/>
      <c r="K130" s="22"/>
      <c r="L130" s="23"/>
      <c r="M130" s="23"/>
    </row>
    <row r="131" spans="3:13" ht="16.5" thickTop="1" thickBot="1" x14ac:dyDescent="0.3">
      <c r="C131" s="22"/>
      <c r="D131" s="23"/>
      <c r="E131" s="23"/>
      <c r="G131" s="22"/>
      <c r="H131" s="23"/>
      <c r="I131" s="23"/>
      <c r="K131" s="22"/>
      <c r="L131" s="23"/>
      <c r="M131" s="23"/>
    </row>
    <row r="132" spans="3:13" ht="16.5" thickTop="1" thickBot="1" x14ac:dyDescent="0.3">
      <c r="C132" s="22"/>
      <c r="D132" s="23"/>
      <c r="E132" s="23"/>
      <c r="G132" s="22"/>
      <c r="H132" s="23"/>
      <c r="I132" s="23"/>
      <c r="K132" s="22"/>
      <c r="L132" s="23"/>
      <c r="M132" s="23"/>
    </row>
    <row r="133" spans="3:13" ht="16.5" thickTop="1" thickBot="1" x14ac:dyDescent="0.3">
      <c r="C133" s="22"/>
      <c r="D133" s="23"/>
      <c r="E133" s="23"/>
      <c r="G133" s="22"/>
      <c r="H133" s="23"/>
      <c r="I133" s="23"/>
      <c r="K133" s="22"/>
      <c r="L133" s="23"/>
      <c r="M133" s="23"/>
    </row>
    <row r="134" spans="3:13" ht="16.5" thickTop="1" thickBot="1" x14ac:dyDescent="0.3">
      <c r="C134" s="22"/>
      <c r="D134" s="23"/>
      <c r="E134" s="23"/>
      <c r="G134" s="22"/>
      <c r="H134" s="23"/>
      <c r="I134" s="23"/>
      <c r="K134" s="22"/>
      <c r="L134" s="23"/>
      <c r="M134" s="23"/>
    </row>
    <row r="135" spans="3:13" ht="16.5" thickTop="1" thickBot="1" x14ac:dyDescent="0.3">
      <c r="C135" s="22"/>
      <c r="D135" s="23"/>
      <c r="E135" s="23"/>
      <c r="G135" s="22"/>
      <c r="H135" s="23"/>
      <c r="I135" s="23"/>
      <c r="K135" s="22"/>
      <c r="L135" s="23"/>
      <c r="M135" s="23"/>
    </row>
    <row r="136" spans="3:13" ht="16.5" thickTop="1" thickBot="1" x14ac:dyDescent="0.3">
      <c r="C136" s="22"/>
      <c r="D136" s="23"/>
      <c r="E136" s="23"/>
      <c r="G136" s="22"/>
      <c r="H136" s="23"/>
      <c r="I136" s="23"/>
      <c r="K136" s="22"/>
      <c r="L136" s="23"/>
      <c r="M136" s="23"/>
    </row>
    <row r="137" spans="3:13" ht="16.5" thickTop="1" thickBot="1" x14ac:dyDescent="0.3">
      <c r="C137" s="22"/>
      <c r="D137" s="23"/>
      <c r="E137" s="23"/>
      <c r="G137" s="22"/>
      <c r="H137" s="23"/>
      <c r="I137" s="23"/>
      <c r="K137" s="22"/>
      <c r="L137" s="23"/>
      <c r="M137" s="23"/>
    </row>
    <row r="138" spans="3:13" ht="16.5" thickTop="1" thickBot="1" x14ac:dyDescent="0.3">
      <c r="C138" s="22"/>
      <c r="D138" s="23"/>
      <c r="E138" s="23"/>
      <c r="G138" s="22"/>
      <c r="H138" s="23"/>
      <c r="I138" s="23"/>
      <c r="K138" s="22"/>
      <c r="L138" s="23"/>
      <c r="M138" s="23"/>
    </row>
    <row r="139" spans="3:13" ht="16.5" thickTop="1" thickBot="1" x14ac:dyDescent="0.3">
      <c r="C139" s="22"/>
      <c r="D139" s="23"/>
      <c r="E139" s="23"/>
      <c r="G139" s="22"/>
      <c r="H139" s="23"/>
      <c r="I139" s="23"/>
      <c r="K139" s="22"/>
      <c r="L139" s="23"/>
      <c r="M139" s="23"/>
    </row>
    <row r="140" spans="3:13" ht="16.5" thickTop="1" thickBot="1" x14ac:dyDescent="0.3">
      <c r="C140" s="22"/>
      <c r="D140" s="23"/>
      <c r="E140" s="23"/>
      <c r="G140" s="22"/>
      <c r="H140" s="23"/>
      <c r="I140" s="23"/>
      <c r="K140" s="22"/>
      <c r="L140" s="23"/>
      <c r="M140" s="23"/>
    </row>
    <row r="141" spans="3:13" ht="16.5" thickTop="1" thickBot="1" x14ac:dyDescent="0.3">
      <c r="C141" s="22"/>
      <c r="D141" s="23"/>
      <c r="E141" s="23"/>
      <c r="G141" s="22"/>
      <c r="H141" s="23"/>
      <c r="I141" s="23"/>
      <c r="K141" s="22"/>
      <c r="L141" s="23"/>
      <c r="M141" s="23"/>
    </row>
    <row r="142" spans="3:13" ht="16.5" thickTop="1" thickBot="1" x14ac:dyDescent="0.3">
      <c r="C142" s="22"/>
      <c r="D142" s="23"/>
      <c r="E142" s="23"/>
      <c r="G142" s="22"/>
      <c r="H142" s="23"/>
      <c r="I142" s="23"/>
      <c r="K142" s="22"/>
      <c r="L142" s="23"/>
      <c r="M142" s="23"/>
    </row>
    <row r="143" spans="3:13" ht="16.5" thickTop="1" thickBot="1" x14ac:dyDescent="0.3">
      <c r="C143" s="22"/>
      <c r="D143" s="23"/>
      <c r="E143" s="23"/>
      <c r="G143" s="22"/>
      <c r="H143" s="23"/>
      <c r="I143" s="23"/>
      <c r="K143" s="22"/>
      <c r="L143" s="23"/>
      <c r="M143" s="23"/>
    </row>
    <row r="144" spans="3:13" ht="16.5" thickTop="1" thickBot="1" x14ac:dyDescent="0.3">
      <c r="C144" s="22"/>
      <c r="D144" s="23"/>
      <c r="E144" s="23"/>
      <c r="G144" s="22"/>
      <c r="H144" s="23"/>
      <c r="I144" s="23"/>
      <c r="K144" s="22"/>
      <c r="L144" s="23"/>
      <c r="M144" s="23"/>
    </row>
    <row r="145" spans="3:13" ht="16.5" thickTop="1" thickBot="1" x14ac:dyDescent="0.3">
      <c r="C145" s="22"/>
      <c r="D145" s="23"/>
      <c r="E145" s="23"/>
      <c r="G145" s="22"/>
      <c r="H145" s="23"/>
      <c r="I145" s="23"/>
      <c r="K145" s="22"/>
      <c r="L145" s="23"/>
      <c r="M145" s="23"/>
    </row>
    <row r="146" spans="3:13" ht="16.5" thickTop="1" thickBot="1" x14ac:dyDescent="0.3">
      <c r="C146" s="22"/>
      <c r="D146" s="23"/>
      <c r="E146" s="23"/>
      <c r="G146" s="22"/>
      <c r="H146" s="23"/>
      <c r="I146" s="23"/>
      <c r="K146" s="22"/>
      <c r="L146" s="23"/>
      <c r="M146" s="23"/>
    </row>
    <row r="147" spans="3:13" ht="16.5" thickTop="1" thickBot="1" x14ac:dyDescent="0.3">
      <c r="C147" s="22"/>
      <c r="D147" s="23"/>
      <c r="E147" s="23"/>
      <c r="G147" s="22"/>
      <c r="H147" s="23"/>
      <c r="I147" s="23"/>
      <c r="K147" s="22"/>
      <c r="L147" s="23"/>
      <c r="M147" s="23"/>
    </row>
    <row r="148" spans="3:13" ht="16.5" thickTop="1" thickBot="1" x14ac:dyDescent="0.3">
      <c r="C148" s="22"/>
      <c r="D148" s="23"/>
      <c r="E148" s="23"/>
      <c r="G148" s="22"/>
      <c r="H148" s="23"/>
      <c r="I148" s="23"/>
      <c r="K148" s="22"/>
      <c r="L148" s="23"/>
      <c r="M148" s="23"/>
    </row>
    <row r="149" spans="3:13" ht="16.5" thickTop="1" thickBot="1" x14ac:dyDescent="0.3">
      <c r="C149" s="22"/>
      <c r="D149" s="23"/>
      <c r="E149" s="23"/>
      <c r="G149" s="22"/>
      <c r="H149" s="23"/>
      <c r="I149" s="23"/>
      <c r="K149" s="22"/>
      <c r="L149" s="23"/>
      <c r="M149" s="23"/>
    </row>
    <row r="150" spans="3:13" ht="16.5" thickTop="1" thickBot="1" x14ac:dyDescent="0.3">
      <c r="C150" s="22"/>
      <c r="D150" s="23"/>
      <c r="E150" s="23"/>
      <c r="G150" s="22"/>
      <c r="H150" s="23"/>
      <c r="I150" s="23"/>
      <c r="K150" s="22"/>
      <c r="L150" s="23"/>
      <c r="M150" s="23"/>
    </row>
    <row r="151" spans="3:13" ht="16.5" thickTop="1" thickBot="1" x14ac:dyDescent="0.3">
      <c r="C151" s="22"/>
      <c r="D151" s="23"/>
      <c r="E151" s="23"/>
      <c r="G151" s="22"/>
      <c r="H151" s="23"/>
      <c r="I151" s="23"/>
      <c r="K151" s="22"/>
      <c r="L151" s="23"/>
      <c r="M151" s="23"/>
    </row>
    <row r="152" spans="3:13" ht="16.5" thickTop="1" thickBot="1" x14ac:dyDescent="0.3">
      <c r="C152" s="22"/>
      <c r="D152" s="23"/>
      <c r="E152" s="23"/>
      <c r="G152" s="22"/>
      <c r="H152" s="23"/>
      <c r="I152" s="23"/>
      <c r="K152" s="22"/>
      <c r="L152" s="23"/>
      <c r="M152" s="23"/>
    </row>
    <row r="153" spans="3:13" ht="16.5" thickTop="1" thickBot="1" x14ac:dyDescent="0.3">
      <c r="C153" s="22"/>
      <c r="D153" s="23"/>
      <c r="E153" s="23"/>
      <c r="G153" s="22"/>
      <c r="H153" s="23"/>
      <c r="I153" s="23"/>
      <c r="K153" s="22"/>
      <c r="L153" s="23"/>
      <c r="M153" s="23"/>
    </row>
    <row r="154" spans="3:13" ht="16.5" thickTop="1" thickBot="1" x14ac:dyDescent="0.3">
      <c r="C154" s="22"/>
      <c r="D154" s="23"/>
      <c r="E154" s="23"/>
      <c r="G154" s="22"/>
      <c r="H154" s="23"/>
      <c r="I154" s="23"/>
      <c r="K154" s="22"/>
      <c r="L154" s="23"/>
      <c r="M154" s="23"/>
    </row>
    <row r="155" spans="3:13" ht="16.5" thickTop="1" thickBot="1" x14ac:dyDescent="0.3">
      <c r="C155" s="22"/>
      <c r="D155" s="23"/>
      <c r="E155" s="23"/>
      <c r="G155" s="22"/>
      <c r="H155" s="23"/>
      <c r="I155" s="23"/>
      <c r="K155" s="22"/>
      <c r="L155" s="23"/>
      <c r="M155" s="23"/>
    </row>
    <row r="156" spans="3:13" ht="16.5" thickTop="1" thickBot="1" x14ac:dyDescent="0.3">
      <c r="C156" s="22"/>
      <c r="D156" s="23"/>
      <c r="E156" s="23"/>
      <c r="G156" s="22"/>
      <c r="H156" s="23"/>
      <c r="I156" s="23"/>
      <c r="K156" s="22"/>
      <c r="L156" s="23"/>
      <c r="M156" s="23"/>
    </row>
    <row r="157" spans="3:13" ht="16.5" thickTop="1" thickBot="1" x14ac:dyDescent="0.3">
      <c r="C157" s="22"/>
      <c r="D157" s="23"/>
      <c r="E157" s="23"/>
      <c r="G157" s="22"/>
      <c r="H157" s="23"/>
      <c r="I157" s="23"/>
      <c r="K157" s="22"/>
      <c r="L157" s="23"/>
      <c r="M157" s="23"/>
    </row>
    <row r="158" spans="3:13" ht="16.5" thickTop="1" thickBot="1" x14ac:dyDescent="0.3">
      <c r="C158" s="22"/>
      <c r="D158" s="23"/>
      <c r="E158" s="23"/>
      <c r="G158" s="22"/>
      <c r="H158" s="23"/>
      <c r="I158" s="23"/>
      <c r="K158" s="22"/>
      <c r="L158" s="23"/>
      <c r="M158" s="23"/>
    </row>
    <row r="159" spans="3:13" ht="16.5" thickTop="1" thickBot="1" x14ac:dyDescent="0.3">
      <c r="C159" s="22"/>
      <c r="D159" s="23"/>
      <c r="E159" s="23"/>
      <c r="G159" s="22"/>
      <c r="H159" s="23"/>
      <c r="I159" s="23"/>
      <c r="K159" s="22"/>
      <c r="L159" s="23"/>
      <c r="M159" s="23"/>
    </row>
    <row r="160" spans="3:13" ht="16.5" thickTop="1" thickBot="1" x14ac:dyDescent="0.3">
      <c r="C160" s="22"/>
      <c r="D160" s="23"/>
      <c r="E160" s="23"/>
      <c r="G160" s="22"/>
      <c r="H160" s="23"/>
      <c r="I160" s="23"/>
      <c r="K160" s="22"/>
      <c r="L160" s="23"/>
      <c r="M160" s="23"/>
    </row>
    <row r="161" spans="3:13" ht="16.5" thickTop="1" thickBot="1" x14ac:dyDescent="0.3">
      <c r="C161" s="22"/>
      <c r="D161" s="23"/>
      <c r="E161" s="23"/>
      <c r="G161" s="22"/>
      <c r="H161" s="23"/>
      <c r="I161" s="23"/>
      <c r="K161" s="22"/>
      <c r="L161" s="23"/>
      <c r="M161" s="23"/>
    </row>
    <row r="162" spans="3:13" ht="16.5" thickTop="1" thickBot="1" x14ac:dyDescent="0.3">
      <c r="C162" s="22"/>
      <c r="D162" s="23"/>
      <c r="E162" s="23"/>
      <c r="G162" s="22"/>
      <c r="H162" s="23"/>
      <c r="I162" s="23"/>
      <c r="K162" s="22"/>
      <c r="L162" s="23"/>
      <c r="M162" s="23"/>
    </row>
    <row r="163" spans="3:13" ht="16.5" thickTop="1" thickBot="1" x14ac:dyDescent="0.3">
      <c r="C163" s="22"/>
      <c r="D163" s="23"/>
      <c r="E163" s="23"/>
      <c r="G163" s="22"/>
      <c r="H163" s="23"/>
      <c r="I163" s="23"/>
      <c r="K163" s="22"/>
      <c r="L163" s="23"/>
      <c r="M163" s="23"/>
    </row>
    <row r="164" spans="3:13" ht="16.5" thickTop="1" thickBot="1" x14ac:dyDescent="0.3">
      <c r="C164" s="22"/>
      <c r="D164" s="23"/>
      <c r="E164" s="23"/>
      <c r="G164" s="22"/>
      <c r="H164" s="23"/>
      <c r="I164" s="23"/>
      <c r="K164" s="22"/>
      <c r="L164" s="23"/>
      <c r="M164" s="23"/>
    </row>
    <row r="165" spans="3:13" ht="16.5" thickTop="1" thickBot="1" x14ac:dyDescent="0.3">
      <c r="C165" s="22"/>
      <c r="D165" s="23"/>
      <c r="E165" s="23"/>
      <c r="G165" s="22"/>
      <c r="H165" s="23"/>
      <c r="I165" s="23"/>
      <c r="K165" s="22"/>
      <c r="L165" s="23"/>
      <c r="M165" s="23"/>
    </row>
    <row r="166" spans="3:13" ht="16.5" thickTop="1" thickBot="1" x14ac:dyDescent="0.3">
      <c r="C166" s="22"/>
      <c r="D166" s="23"/>
      <c r="E166" s="23"/>
      <c r="G166" s="22"/>
      <c r="H166" s="23"/>
      <c r="I166" s="23"/>
      <c r="K166" s="22"/>
      <c r="L166" s="23"/>
      <c r="M166" s="23"/>
    </row>
    <row r="167" spans="3:13" ht="16.5" thickTop="1" thickBot="1" x14ac:dyDescent="0.3">
      <c r="C167" s="22"/>
      <c r="D167" s="23"/>
      <c r="E167" s="23"/>
      <c r="G167" s="22"/>
      <c r="H167" s="23"/>
      <c r="I167" s="23"/>
      <c r="K167" s="22"/>
      <c r="L167" s="23"/>
      <c r="M167" s="23"/>
    </row>
    <row r="168" spans="3:13" ht="16.5" thickTop="1" thickBot="1" x14ac:dyDescent="0.3">
      <c r="C168" s="22"/>
      <c r="D168" s="23"/>
      <c r="E168" s="23"/>
      <c r="G168" s="22"/>
      <c r="H168" s="23"/>
      <c r="I168" s="23"/>
      <c r="K168" s="22"/>
      <c r="L168" s="23"/>
      <c r="M168" s="23"/>
    </row>
    <row r="169" spans="3:13" ht="16.5" thickTop="1" thickBot="1" x14ac:dyDescent="0.3">
      <c r="C169" s="22"/>
      <c r="D169" s="23"/>
      <c r="E169" s="23"/>
      <c r="G169" s="22"/>
      <c r="H169" s="23"/>
      <c r="I169" s="23"/>
      <c r="K169" s="22"/>
      <c r="L169" s="23"/>
      <c r="M169" s="23"/>
    </row>
    <row r="170" spans="3:13" ht="16.5" thickTop="1" thickBot="1" x14ac:dyDescent="0.3">
      <c r="C170" s="22"/>
      <c r="D170" s="23"/>
      <c r="E170" s="23"/>
      <c r="G170" s="22"/>
      <c r="H170" s="23"/>
      <c r="I170" s="23"/>
      <c r="K170" s="22"/>
      <c r="L170" s="23"/>
      <c r="M170" s="23"/>
    </row>
    <row r="171" spans="3:13" ht="16.5" thickTop="1" thickBot="1" x14ac:dyDescent="0.3">
      <c r="C171" s="22"/>
      <c r="D171" s="23"/>
      <c r="E171" s="23"/>
      <c r="G171" s="22"/>
      <c r="H171" s="23"/>
      <c r="I171" s="23"/>
      <c r="K171" s="22"/>
      <c r="L171" s="23"/>
      <c r="M171" s="23"/>
    </row>
    <row r="172" spans="3:13" ht="16.5" thickTop="1" thickBot="1" x14ac:dyDescent="0.3">
      <c r="C172" s="22"/>
      <c r="D172" s="23"/>
      <c r="E172" s="23"/>
      <c r="G172" s="22"/>
      <c r="H172" s="23"/>
      <c r="I172" s="23"/>
      <c r="K172" s="22"/>
      <c r="L172" s="23"/>
      <c r="M172" s="23"/>
    </row>
    <row r="173" spans="3:13" ht="16.5" thickTop="1" thickBot="1" x14ac:dyDescent="0.3">
      <c r="C173" s="22"/>
      <c r="D173" s="23"/>
      <c r="E173" s="23"/>
      <c r="G173" s="22"/>
      <c r="H173" s="23"/>
      <c r="I173" s="23"/>
      <c r="K173" s="22"/>
      <c r="L173" s="23"/>
      <c r="M173" s="23"/>
    </row>
    <row r="174" spans="3:13" ht="16.5" thickTop="1" thickBot="1" x14ac:dyDescent="0.3">
      <c r="C174" s="22"/>
      <c r="D174" s="23"/>
      <c r="E174" s="23"/>
      <c r="G174" s="22"/>
      <c r="H174" s="23"/>
      <c r="I174" s="23"/>
      <c r="K174" s="22"/>
      <c r="L174" s="23"/>
      <c r="M174" s="23"/>
    </row>
    <row r="175" spans="3:13" ht="16.5" thickTop="1" thickBot="1" x14ac:dyDescent="0.3">
      <c r="C175" s="22"/>
      <c r="D175" s="23"/>
      <c r="E175" s="23"/>
      <c r="G175" s="22"/>
      <c r="H175" s="23"/>
      <c r="I175" s="23"/>
      <c r="K175" s="22"/>
      <c r="L175" s="23"/>
      <c r="M175" s="23"/>
    </row>
    <row r="176" spans="3:13" ht="16.5" thickTop="1" thickBot="1" x14ac:dyDescent="0.3">
      <c r="C176" s="22"/>
      <c r="D176" s="23"/>
      <c r="E176" s="23"/>
      <c r="G176" s="22"/>
      <c r="H176" s="23"/>
      <c r="I176" s="23"/>
      <c r="K176" s="22"/>
      <c r="L176" s="23"/>
      <c r="M176" s="23"/>
    </row>
    <row r="177" spans="3:13" ht="16.5" thickTop="1" thickBot="1" x14ac:dyDescent="0.3">
      <c r="C177" s="22"/>
      <c r="D177" s="23"/>
      <c r="E177" s="23"/>
      <c r="G177" s="22"/>
      <c r="H177" s="23"/>
      <c r="I177" s="23"/>
      <c r="K177" s="22"/>
      <c r="L177" s="23"/>
      <c r="M177" s="23"/>
    </row>
    <row r="178" spans="3:13" ht="16.5" thickTop="1" thickBot="1" x14ac:dyDescent="0.3">
      <c r="C178" s="22"/>
      <c r="D178" s="23"/>
      <c r="E178" s="23"/>
      <c r="G178" s="22"/>
      <c r="H178" s="23"/>
      <c r="I178" s="23"/>
      <c r="K178" s="22"/>
      <c r="L178" s="23"/>
      <c r="M178" s="23"/>
    </row>
    <row r="179" spans="3:13" ht="16.5" thickTop="1" thickBot="1" x14ac:dyDescent="0.3">
      <c r="C179" s="22"/>
      <c r="D179" s="23"/>
      <c r="E179" s="23"/>
      <c r="G179" s="22"/>
      <c r="H179" s="23"/>
      <c r="I179" s="23"/>
      <c r="K179" s="22"/>
      <c r="L179" s="23"/>
      <c r="M179" s="23"/>
    </row>
    <row r="180" spans="3:13" ht="16.5" thickTop="1" thickBot="1" x14ac:dyDescent="0.3">
      <c r="C180" s="22"/>
      <c r="D180" s="23"/>
      <c r="E180" s="23"/>
      <c r="G180" s="22"/>
      <c r="H180" s="23"/>
      <c r="I180" s="23"/>
      <c r="K180" s="22"/>
      <c r="L180" s="23"/>
      <c r="M180" s="23"/>
    </row>
    <row r="181" spans="3:13" ht="16.5" thickTop="1" thickBot="1" x14ac:dyDescent="0.3">
      <c r="C181" s="22"/>
      <c r="D181" s="23"/>
      <c r="E181" s="23"/>
      <c r="G181" s="22"/>
      <c r="H181" s="23"/>
      <c r="I181" s="23"/>
      <c r="K181" s="22"/>
      <c r="L181" s="23"/>
      <c r="M181" s="23"/>
    </row>
    <row r="182" spans="3:13" ht="16.5" thickTop="1" thickBot="1" x14ac:dyDescent="0.3">
      <c r="C182" s="22"/>
      <c r="D182" s="23"/>
      <c r="E182" s="23"/>
      <c r="G182" s="22"/>
      <c r="H182" s="23"/>
      <c r="I182" s="23"/>
      <c r="K182" s="22"/>
      <c r="L182" s="23"/>
      <c r="M182" s="23"/>
    </row>
    <row r="183" spans="3:13" ht="16.5" thickTop="1" thickBot="1" x14ac:dyDescent="0.3">
      <c r="C183" s="22"/>
      <c r="D183" s="23"/>
      <c r="E183" s="23"/>
      <c r="G183" s="22"/>
      <c r="H183" s="23"/>
      <c r="I183" s="23"/>
      <c r="K183" s="22"/>
      <c r="L183" s="23"/>
      <c r="M183" s="23"/>
    </row>
    <row r="184" spans="3:13" ht="16.5" thickTop="1" thickBot="1" x14ac:dyDescent="0.3">
      <c r="C184" s="22"/>
      <c r="D184" s="23"/>
      <c r="E184" s="23"/>
      <c r="G184" s="22"/>
      <c r="H184" s="23"/>
      <c r="I184" s="23"/>
      <c r="K184" s="22"/>
      <c r="L184" s="23"/>
      <c r="M184" s="23"/>
    </row>
    <row r="185" spans="3:13" ht="16.5" thickTop="1" thickBot="1" x14ac:dyDescent="0.3">
      <c r="C185" s="22"/>
      <c r="D185" s="23"/>
      <c r="E185" s="23"/>
      <c r="G185" s="22"/>
      <c r="H185" s="23"/>
      <c r="I185" s="23"/>
      <c r="K185" s="22"/>
      <c r="L185" s="23"/>
      <c r="M185" s="23"/>
    </row>
    <row r="186" spans="3:13" ht="16.5" thickTop="1" thickBot="1" x14ac:dyDescent="0.3">
      <c r="C186" s="22"/>
      <c r="D186" s="23"/>
      <c r="E186" s="23"/>
      <c r="G186" s="22"/>
      <c r="H186" s="23"/>
      <c r="I186" s="23"/>
      <c r="K186" s="22"/>
      <c r="L186" s="23"/>
      <c r="M186" s="23"/>
    </row>
    <row r="187" spans="3:13" ht="16.5" thickTop="1" thickBot="1" x14ac:dyDescent="0.3">
      <c r="C187" s="22"/>
      <c r="D187" s="23"/>
      <c r="E187" s="23"/>
      <c r="G187" s="22"/>
      <c r="H187" s="23"/>
      <c r="I187" s="23"/>
      <c r="K187" s="22"/>
      <c r="L187" s="23"/>
      <c r="M187" s="23"/>
    </row>
    <row r="188" spans="3:13" ht="16.5" thickTop="1" thickBot="1" x14ac:dyDescent="0.3">
      <c r="C188" s="22"/>
      <c r="D188" s="23"/>
      <c r="E188" s="23"/>
      <c r="G188" s="22"/>
      <c r="H188" s="23"/>
      <c r="I188" s="23"/>
      <c r="K188" s="22"/>
      <c r="L188" s="23"/>
      <c r="M188" s="23"/>
    </row>
    <row r="189" spans="3:13" ht="16.5" thickTop="1" thickBot="1" x14ac:dyDescent="0.3">
      <c r="C189" s="22"/>
      <c r="D189" s="23"/>
      <c r="E189" s="23"/>
      <c r="G189" s="22"/>
      <c r="H189" s="23"/>
      <c r="I189" s="23"/>
      <c r="K189" s="22"/>
      <c r="L189" s="23"/>
      <c r="M189" s="23"/>
    </row>
    <row r="190" spans="3:13" ht="16.5" thickTop="1" thickBot="1" x14ac:dyDescent="0.3">
      <c r="C190" s="22"/>
      <c r="D190" s="23"/>
      <c r="E190" s="23"/>
      <c r="G190" s="22"/>
      <c r="H190" s="23"/>
      <c r="I190" s="23"/>
      <c r="K190" s="22"/>
      <c r="L190" s="23"/>
      <c r="M190" s="23"/>
    </row>
    <row r="191" spans="3:13" ht="16.5" thickTop="1" thickBot="1" x14ac:dyDescent="0.3">
      <c r="C191" s="22"/>
      <c r="D191" s="23"/>
      <c r="E191" s="23"/>
      <c r="G191" s="22"/>
      <c r="H191" s="23"/>
      <c r="I191" s="23"/>
      <c r="K191" s="22"/>
      <c r="L191" s="23"/>
      <c r="M191" s="23"/>
    </row>
    <row r="192" spans="3:13" ht="16.5" thickTop="1" thickBot="1" x14ac:dyDescent="0.3">
      <c r="C192" s="22"/>
      <c r="D192" s="23"/>
      <c r="E192" s="23"/>
      <c r="G192" s="22"/>
      <c r="H192" s="23"/>
      <c r="I192" s="23"/>
      <c r="K192" s="22"/>
      <c r="L192" s="23"/>
      <c r="M192" s="23"/>
    </row>
    <row r="193" spans="3:13" ht="16.5" thickTop="1" thickBot="1" x14ac:dyDescent="0.3">
      <c r="C193" s="22"/>
      <c r="D193" s="23"/>
      <c r="E193" s="23"/>
      <c r="G193" s="22"/>
      <c r="H193" s="23"/>
      <c r="I193" s="23"/>
      <c r="K193" s="22"/>
      <c r="L193" s="23"/>
      <c r="M193" s="23"/>
    </row>
    <row r="194" spans="3:13" ht="16.5" thickTop="1" thickBot="1" x14ac:dyDescent="0.3">
      <c r="C194" s="22"/>
      <c r="D194" s="23"/>
      <c r="E194" s="23"/>
      <c r="G194" s="22"/>
      <c r="H194" s="23"/>
      <c r="I194" s="23"/>
      <c r="K194" s="22"/>
      <c r="L194" s="23"/>
      <c r="M194" s="23"/>
    </row>
    <row r="195" spans="3:13" ht="16.5" thickTop="1" thickBot="1" x14ac:dyDescent="0.3">
      <c r="C195" s="22"/>
      <c r="D195" s="23"/>
      <c r="E195" s="23"/>
      <c r="G195" s="22"/>
      <c r="H195" s="23"/>
      <c r="I195" s="23"/>
      <c r="K195" s="22"/>
      <c r="L195" s="23"/>
      <c r="M195" s="23"/>
    </row>
    <row r="196" spans="3:13" ht="16.5" thickTop="1" thickBot="1" x14ac:dyDescent="0.3">
      <c r="C196" s="22"/>
      <c r="D196" s="23"/>
      <c r="E196" s="23"/>
      <c r="G196" s="22"/>
      <c r="H196" s="23"/>
      <c r="I196" s="23"/>
      <c r="K196" s="22"/>
      <c r="L196" s="23"/>
      <c r="M196" s="23"/>
    </row>
    <row r="197" spans="3: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2"/>
      <c r="D1" s="252"/>
      <c r="E1" s="252"/>
      <c r="F1" s="252"/>
      <c r="G1" s="252"/>
      <c r="H1" s="252"/>
      <c r="I1" s="252"/>
      <c r="J1" s="252"/>
      <c r="K1" s="252"/>
      <c r="L1" s="252"/>
      <c r="M1" s="252"/>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318</v>
      </c>
      <c r="E4" s="21"/>
      <c r="F4" s="225" t="s">
        <v>828</v>
      </c>
      <c r="G4" s="157" t="s">
        <v>829</v>
      </c>
      <c r="H4" s="21"/>
      <c r="I4" s="225" t="s">
        <v>855</v>
      </c>
      <c r="J4" s="157" t="s">
        <v>856</v>
      </c>
      <c r="L4" s="225" t="s">
        <v>93</v>
      </c>
      <c r="M4" s="157" t="s">
        <v>97</v>
      </c>
      <c r="N4" s="21"/>
      <c r="O4" s="225" t="s">
        <v>94</v>
      </c>
      <c r="P4" s="157" t="s">
        <v>319</v>
      </c>
      <c r="Q4" s="21"/>
      <c r="R4" s="225" t="s">
        <v>95</v>
      </c>
      <c r="S4" s="159" t="s">
        <v>911</v>
      </c>
      <c r="U4" s="225" t="s">
        <v>96</v>
      </c>
      <c r="V4" s="160" t="s">
        <v>316</v>
      </c>
      <c r="X4" s="225" t="s">
        <v>181</v>
      </c>
      <c r="Y4" s="157" t="s">
        <v>320</v>
      </c>
    </row>
    <row r="5" spans="1:25" s="20" customFormat="1" ht="19.5" customHeight="1" thickTop="1" thickBot="1" x14ac:dyDescent="0.3">
      <c r="A5" s="210"/>
      <c r="C5" s="22" t="s">
        <v>92</v>
      </c>
      <c r="D5" s="23" t="s">
        <v>382</v>
      </c>
      <c r="E5" s="21"/>
      <c r="F5" s="22" t="s">
        <v>924</v>
      </c>
      <c r="G5" s="23" t="s">
        <v>831</v>
      </c>
      <c r="H5" s="21"/>
      <c r="I5" s="22" t="s">
        <v>925</v>
      </c>
      <c r="J5" s="23" t="s">
        <v>858</v>
      </c>
      <c r="L5" s="22" t="s">
        <v>869</v>
      </c>
      <c r="M5" s="23" t="s">
        <v>866</v>
      </c>
      <c r="N5" s="21"/>
      <c r="O5" s="22" t="s">
        <v>926</v>
      </c>
      <c r="P5" s="23" t="s">
        <v>385</v>
      </c>
      <c r="Q5" s="21"/>
      <c r="R5" s="22" t="s">
        <v>927</v>
      </c>
      <c r="S5" s="23" t="s">
        <v>395</v>
      </c>
      <c r="U5" s="22" t="s">
        <v>928</v>
      </c>
      <c r="V5" s="23" t="s">
        <v>913</v>
      </c>
      <c r="X5" s="22" t="s">
        <v>932</v>
      </c>
      <c r="Y5" s="23" t="s">
        <v>933</v>
      </c>
    </row>
    <row r="6" spans="1:25" s="20" customFormat="1" ht="19.5" customHeight="1" thickTop="1" thickBot="1" x14ac:dyDescent="0.3">
      <c r="A6" s="210"/>
      <c r="C6" s="22" t="s">
        <v>825</v>
      </c>
      <c r="D6" s="23" t="s">
        <v>396</v>
      </c>
      <c r="E6" s="21"/>
      <c r="F6" s="22" t="s">
        <v>830</v>
      </c>
      <c r="G6" s="23" t="s">
        <v>322</v>
      </c>
      <c r="H6" s="21"/>
      <c r="I6" s="22" t="s">
        <v>857</v>
      </c>
      <c r="J6" s="23" t="s">
        <v>860</v>
      </c>
      <c r="L6" s="22" t="s">
        <v>870</v>
      </c>
      <c r="M6" s="23" t="s">
        <v>867</v>
      </c>
      <c r="N6" s="21"/>
      <c r="O6" s="22" t="s">
        <v>219</v>
      </c>
      <c r="P6" s="23" t="s">
        <v>897</v>
      </c>
      <c r="Q6" s="21"/>
      <c r="R6" s="22">
        <v>9999</v>
      </c>
      <c r="S6" s="23" t="s">
        <v>89</v>
      </c>
      <c r="U6" s="22" t="s">
        <v>912</v>
      </c>
      <c r="V6" s="23" t="s">
        <v>398</v>
      </c>
      <c r="X6" s="22" t="s">
        <v>2320</v>
      </c>
      <c r="Y6" s="23" t="s">
        <v>2321</v>
      </c>
    </row>
    <row r="7" spans="1:25" s="20" customFormat="1" ht="19.5" customHeight="1" thickTop="1" thickBot="1" x14ac:dyDescent="0.3">
      <c r="A7" s="210"/>
      <c r="C7" s="22" t="s">
        <v>826</v>
      </c>
      <c r="D7" s="23" t="s">
        <v>399</v>
      </c>
      <c r="E7" s="21"/>
      <c r="F7" s="22" t="s">
        <v>832</v>
      </c>
      <c r="G7" s="23" t="s">
        <v>846</v>
      </c>
      <c r="H7" s="21"/>
      <c r="I7" s="22" t="s">
        <v>859</v>
      </c>
      <c r="J7" s="23" t="s">
        <v>862</v>
      </c>
      <c r="L7" s="22" t="s">
        <v>871</v>
      </c>
      <c r="M7" s="23" t="s">
        <v>868</v>
      </c>
      <c r="N7" s="21"/>
      <c r="O7" s="22" t="s">
        <v>886</v>
      </c>
      <c r="P7" s="23" t="s">
        <v>899</v>
      </c>
      <c r="Q7" s="21"/>
      <c r="R7" s="22">
        <v>9999</v>
      </c>
      <c r="S7" s="23" t="s">
        <v>89</v>
      </c>
      <c r="U7" s="22" t="s">
        <v>125</v>
      </c>
      <c r="V7" s="23" t="s">
        <v>915</v>
      </c>
      <c r="X7" s="22">
        <v>9999</v>
      </c>
      <c r="Y7" s="23" t="s">
        <v>89</v>
      </c>
    </row>
    <row r="8" spans="1:25" s="20" customFormat="1" ht="19.5" customHeight="1" thickTop="1" thickBot="1" x14ac:dyDescent="0.3">
      <c r="A8" s="210"/>
      <c r="C8" s="22" t="s">
        <v>827</v>
      </c>
      <c r="D8" s="23" t="s">
        <v>2283</v>
      </c>
      <c r="E8" s="21"/>
      <c r="F8" s="22" t="s">
        <v>834</v>
      </c>
      <c r="G8" s="23" t="s">
        <v>848</v>
      </c>
      <c r="H8" s="21"/>
      <c r="I8" s="22" t="s">
        <v>861</v>
      </c>
      <c r="J8" s="23" t="s">
        <v>864</v>
      </c>
      <c r="L8" s="22" t="s">
        <v>873</v>
      </c>
      <c r="M8" s="23" t="s">
        <v>397</v>
      </c>
      <c r="N8" s="21"/>
      <c r="O8" s="22" t="s">
        <v>888</v>
      </c>
      <c r="P8" s="23" t="s">
        <v>900</v>
      </c>
      <c r="Q8" s="21"/>
      <c r="R8" s="22">
        <v>9999</v>
      </c>
      <c r="S8" s="23" t="s">
        <v>89</v>
      </c>
      <c r="U8" s="22" t="s">
        <v>914</v>
      </c>
      <c r="V8" s="23" t="s">
        <v>917</v>
      </c>
      <c r="X8" s="22">
        <v>9999</v>
      </c>
      <c r="Y8" s="23" t="s">
        <v>89</v>
      </c>
    </row>
    <row r="9" spans="1:25" s="20" customFormat="1" ht="19.5" customHeight="1" thickTop="1" thickBot="1" x14ac:dyDescent="0.3">
      <c r="A9" s="210"/>
      <c r="C9" s="22">
        <v>9999</v>
      </c>
      <c r="D9" s="23" t="s">
        <v>89</v>
      </c>
      <c r="E9" s="21"/>
      <c r="F9" s="22" t="s">
        <v>836</v>
      </c>
      <c r="G9" s="23" t="s">
        <v>850</v>
      </c>
      <c r="H9" s="21"/>
      <c r="I9" s="22" t="s">
        <v>863</v>
      </c>
      <c r="J9" s="23" t="s">
        <v>865</v>
      </c>
      <c r="L9" s="22" t="s">
        <v>875</v>
      </c>
      <c r="M9" s="23" t="s">
        <v>2319</v>
      </c>
      <c r="N9" s="21"/>
      <c r="O9" s="22" t="s">
        <v>890</v>
      </c>
      <c r="P9" s="23" t="s">
        <v>901</v>
      </c>
      <c r="Q9" s="21"/>
      <c r="R9" s="22">
        <v>9999</v>
      </c>
      <c r="S9" s="23" t="s">
        <v>89</v>
      </c>
      <c r="U9" s="22" t="s">
        <v>916</v>
      </c>
      <c r="V9" s="23" t="s">
        <v>919</v>
      </c>
      <c r="X9" s="22">
        <v>9999</v>
      </c>
      <c r="Y9" s="23" t="s">
        <v>89</v>
      </c>
    </row>
    <row r="10" spans="1:25" s="20" customFormat="1" ht="19.5" customHeight="1" thickTop="1" thickBot="1" x14ac:dyDescent="0.3">
      <c r="A10" s="210"/>
      <c r="C10" s="22">
        <v>9999</v>
      </c>
      <c r="D10" s="23" t="s">
        <v>89</v>
      </c>
      <c r="E10" s="21"/>
      <c r="F10" s="22" t="s">
        <v>837</v>
      </c>
      <c r="G10" s="23" t="s">
        <v>852</v>
      </c>
      <c r="H10" s="21"/>
      <c r="I10" s="22">
        <v>9999</v>
      </c>
      <c r="J10" s="23" t="s">
        <v>89</v>
      </c>
      <c r="L10" s="22" t="s">
        <v>877</v>
      </c>
      <c r="M10" s="23" t="s">
        <v>848</v>
      </c>
      <c r="N10" s="21"/>
      <c r="O10" s="22" t="s">
        <v>892</v>
      </c>
      <c r="P10" s="23" t="s">
        <v>902</v>
      </c>
      <c r="Q10" s="21"/>
      <c r="R10" s="22">
        <v>9999</v>
      </c>
      <c r="S10" s="23" t="s">
        <v>89</v>
      </c>
      <c r="U10" s="22" t="s">
        <v>918</v>
      </c>
      <c r="V10" s="23" t="s">
        <v>921</v>
      </c>
      <c r="X10" s="22">
        <v>9999</v>
      </c>
      <c r="Y10" s="23" t="s">
        <v>89</v>
      </c>
    </row>
    <row r="11" spans="1:25" s="20" customFormat="1" ht="19.5" customHeight="1" thickTop="1" thickBot="1" x14ac:dyDescent="0.3">
      <c r="A11" s="210"/>
      <c r="C11" s="22">
        <v>9999</v>
      </c>
      <c r="D11" s="23" t="s">
        <v>89</v>
      </c>
      <c r="E11" s="21"/>
      <c r="F11" s="22" t="s">
        <v>839</v>
      </c>
      <c r="G11" s="23" t="s">
        <v>854</v>
      </c>
      <c r="H11" s="21"/>
      <c r="I11" s="22">
        <v>9999</v>
      </c>
      <c r="J11" s="23" t="s">
        <v>89</v>
      </c>
      <c r="L11" s="22" t="s">
        <v>879</v>
      </c>
      <c r="M11" s="23" t="s">
        <v>850</v>
      </c>
      <c r="N11" s="21"/>
      <c r="O11" s="22" t="s">
        <v>894</v>
      </c>
      <c r="P11" s="23" t="s">
        <v>903</v>
      </c>
      <c r="Q11" s="21"/>
      <c r="R11" s="22">
        <v>9999</v>
      </c>
      <c r="S11" s="23" t="s">
        <v>89</v>
      </c>
      <c r="U11" s="22" t="s">
        <v>920</v>
      </c>
      <c r="V11" s="23" t="s">
        <v>401</v>
      </c>
      <c r="X11" s="22">
        <v>9999</v>
      </c>
      <c r="Y11" s="23" t="s">
        <v>89</v>
      </c>
    </row>
    <row r="12" spans="1:25" s="20" customFormat="1" ht="19.5" customHeight="1" thickTop="1" thickBot="1" x14ac:dyDescent="0.3">
      <c r="A12" s="210"/>
      <c r="C12" s="22">
        <v>9999</v>
      </c>
      <c r="D12" s="23" t="s">
        <v>89</v>
      </c>
      <c r="E12" s="21"/>
      <c r="F12" s="22" t="s">
        <v>842</v>
      </c>
      <c r="G12" s="23" t="s">
        <v>833</v>
      </c>
      <c r="H12" s="21"/>
      <c r="I12" s="22">
        <v>9999</v>
      </c>
      <c r="J12" s="23" t="s">
        <v>89</v>
      </c>
      <c r="L12" s="22" t="s">
        <v>881</v>
      </c>
      <c r="M12" s="23" t="s">
        <v>872</v>
      </c>
      <c r="N12" s="21"/>
      <c r="O12" s="22" t="s">
        <v>898</v>
      </c>
      <c r="P12" s="23" t="s">
        <v>887</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843</v>
      </c>
      <c r="G13" s="23" t="s">
        <v>835</v>
      </c>
      <c r="H13" s="21"/>
      <c r="I13" s="22">
        <v>9999</v>
      </c>
      <c r="J13" s="23" t="s">
        <v>89</v>
      </c>
      <c r="L13" s="22" t="s">
        <v>883</v>
      </c>
      <c r="M13" s="23" t="s">
        <v>874</v>
      </c>
      <c r="N13" s="21"/>
      <c r="O13" s="22" t="s">
        <v>904</v>
      </c>
      <c r="P13" s="23" t="s">
        <v>889</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844</v>
      </c>
      <c r="G14" s="23" t="s">
        <v>324</v>
      </c>
      <c r="H14" s="21"/>
      <c r="I14" s="22">
        <v>9999</v>
      </c>
      <c r="J14" s="23" t="s">
        <v>89</v>
      </c>
      <c r="L14" s="22" t="s">
        <v>884</v>
      </c>
      <c r="M14" s="23" t="s">
        <v>876</v>
      </c>
      <c r="N14" s="21"/>
      <c r="O14" s="22" t="s">
        <v>905</v>
      </c>
      <c r="P14" s="23" t="s">
        <v>891</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845</v>
      </c>
      <c r="G15" s="23" t="s">
        <v>838</v>
      </c>
      <c r="H15" s="21"/>
      <c r="I15" s="22">
        <v>9999</v>
      </c>
      <c r="J15" s="23" t="s">
        <v>89</v>
      </c>
      <c r="L15" s="22" t="s">
        <v>885</v>
      </c>
      <c r="M15" s="23" t="s">
        <v>322</v>
      </c>
      <c r="N15" s="21"/>
      <c r="O15" s="22" t="s">
        <v>906</v>
      </c>
      <c r="P15" s="23" t="s">
        <v>893</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847</v>
      </c>
      <c r="G16" s="23" t="s">
        <v>840</v>
      </c>
      <c r="H16" s="21"/>
      <c r="I16" s="22">
        <v>9999</v>
      </c>
      <c r="J16" s="23" t="s">
        <v>89</v>
      </c>
      <c r="L16" s="22" t="s">
        <v>307</v>
      </c>
      <c r="M16" s="23" t="s">
        <v>878</v>
      </c>
      <c r="N16" s="21"/>
      <c r="O16" s="22" t="s">
        <v>907</v>
      </c>
      <c r="P16" s="23" t="s">
        <v>895</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849</v>
      </c>
      <c r="G17" s="23" t="s">
        <v>841</v>
      </c>
      <c r="H17" s="21"/>
      <c r="I17" s="22">
        <v>9999</v>
      </c>
      <c r="J17" s="23" t="s">
        <v>89</v>
      </c>
      <c r="L17" s="22" t="s">
        <v>929</v>
      </c>
      <c r="M17" s="23" t="s">
        <v>880</v>
      </c>
      <c r="N17" s="21"/>
      <c r="O17" s="22" t="s">
        <v>908</v>
      </c>
      <c r="P17" s="23" t="s">
        <v>378</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851</v>
      </c>
      <c r="G18" s="23" t="s">
        <v>394</v>
      </c>
      <c r="H18" s="21"/>
      <c r="I18" s="22">
        <v>9999</v>
      </c>
      <c r="J18" s="23" t="s">
        <v>89</v>
      </c>
      <c r="L18" s="22" t="s">
        <v>930</v>
      </c>
      <c r="M18" s="23" t="s">
        <v>882</v>
      </c>
      <c r="N18" s="21"/>
      <c r="O18" s="22" t="s">
        <v>909</v>
      </c>
      <c r="P18" s="23" t="s">
        <v>896</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853</v>
      </c>
      <c r="G19" s="23" t="s">
        <v>397</v>
      </c>
      <c r="H19" s="21"/>
      <c r="I19" s="22">
        <v>9999</v>
      </c>
      <c r="J19" s="23" t="s">
        <v>89</v>
      </c>
      <c r="L19" s="22" t="s">
        <v>931</v>
      </c>
      <c r="M19" s="23" t="s">
        <v>852</v>
      </c>
      <c r="N19" s="21"/>
      <c r="O19" s="22" t="s">
        <v>910</v>
      </c>
      <c r="P19" s="23" t="s">
        <v>402</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315" t="s">
        <v>2297</v>
      </c>
      <c r="D103" s="23" t="s">
        <v>2296</v>
      </c>
      <c r="E103" s="21"/>
      <c r="F103" s="22" t="s">
        <v>2298</v>
      </c>
      <c r="G103" s="23" t="s">
        <v>2299</v>
      </c>
      <c r="H103" s="21"/>
      <c r="I103" s="22" t="s">
        <v>2300</v>
      </c>
      <c r="J103" s="23" t="s">
        <v>2301</v>
      </c>
      <c r="L103" s="22" t="s">
        <v>2303</v>
      </c>
      <c r="M103" s="23" t="s">
        <v>2302</v>
      </c>
      <c r="N103" s="21"/>
      <c r="O103" s="22" t="s">
        <v>2304</v>
      </c>
      <c r="P103" s="23" t="s">
        <v>2301</v>
      </c>
      <c r="Q103" s="21"/>
      <c r="R103" s="22" t="s">
        <v>2306</v>
      </c>
      <c r="S103" s="23" t="s">
        <v>2305</v>
      </c>
      <c r="U103" s="22" t="s">
        <v>2307</v>
      </c>
      <c r="V103" s="23" t="s">
        <v>2308</v>
      </c>
      <c r="X103" s="22" t="s">
        <v>2309</v>
      </c>
      <c r="Y103" s="23" t="s">
        <v>2310</v>
      </c>
    </row>
    <row r="104" spans="1:25" s="20" customFormat="1" ht="25.5" customHeight="1" thickTop="1" thickBot="1" x14ac:dyDescent="0.3">
      <c r="A104" s="212"/>
      <c r="C104" s="22"/>
      <c r="D104" s="23"/>
      <c r="E104" s="23"/>
      <c r="F104" s="22"/>
      <c r="G104" s="23"/>
      <c r="H104" s="23"/>
      <c r="I104" s="22"/>
      <c r="J104" s="23"/>
      <c r="K104" s="23"/>
      <c r="L104" s="22"/>
      <c r="M104" s="23"/>
      <c r="N104" s="23"/>
      <c r="O104" s="22"/>
      <c r="P104" s="23"/>
      <c r="Q104" s="23"/>
      <c r="R104" s="22"/>
      <c r="S104" s="23"/>
      <c r="U104" s="22"/>
      <c r="V104" s="23"/>
      <c r="X104" s="22"/>
      <c r="Y104" s="23"/>
    </row>
    <row r="105" spans="1:25" s="20" customFormat="1" ht="24.75" customHeight="1" thickTop="1" thickBot="1" x14ac:dyDescent="0.3">
      <c r="A105" s="212"/>
      <c r="C105" s="22"/>
      <c r="D105" s="23"/>
      <c r="E105" s="23"/>
      <c r="F105" s="22"/>
      <c r="G105" s="23"/>
      <c r="H105" s="23"/>
      <c r="I105" s="22"/>
      <c r="J105" s="23"/>
      <c r="K105" s="23"/>
      <c r="L105" s="22"/>
      <c r="M105" s="23"/>
      <c r="N105" s="23"/>
      <c r="O105" s="22"/>
      <c r="P105" s="23"/>
      <c r="Q105" s="23"/>
      <c r="R105" s="22"/>
      <c r="S105" s="23"/>
      <c r="U105" s="22"/>
      <c r="V105" s="23"/>
      <c r="X105" s="22"/>
      <c r="Y105" s="23"/>
    </row>
    <row r="106" spans="1:25" s="20" customFormat="1" ht="19.5" customHeight="1" thickTop="1" thickBot="1" x14ac:dyDescent="0.3">
      <c r="A106" s="212"/>
      <c r="C106" s="22"/>
      <c r="D106" s="23"/>
      <c r="E106" s="23"/>
      <c r="F106" s="22"/>
      <c r="G106" s="23"/>
      <c r="H106" s="23"/>
      <c r="I106" s="22"/>
      <c r="J106" s="23"/>
      <c r="K106" s="23"/>
      <c r="L106" s="22"/>
      <c r="M106" s="23"/>
      <c r="N106" s="23"/>
      <c r="O106" s="22"/>
      <c r="P106" s="23"/>
      <c r="Q106" s="23"/>
      <c r="R106" s="22"/>
      <c r="S106" s="23"/>
      <c r="U106" s="22"/>
      <c r="V106" s="23"/>
      <c r="X106" s="22"/>
      <c r="Y106" s="23"/>
    </row>
    <row r="107" spans="1:25" s="20" customFormat="1" ht="19.5" customHeight="1" thickTop="1" thickBot="1" x14ac:dyDescent="0.3">
      <c r="A107" s="212"/>
      <c r="C107" s="22"/>
      <c r="D107" s="23"/>
      <c r="E107" s="23"/>
      <c r="F107" s="22"/>
      <c r="G107" s="23"/>
      <c r="H107" s="23"/>
      <c r="I107" s="22"/>
      <c r="J107" s="23"/>
      <c r="K107" s="23"/>
      <c r="L107" s="22"/>
      <c r="M107" s="23"/>
      <c r="N107" s="23"/>
      <c r="O107" s="22"/>
      <c r="P107" s="23"/>
      <c r="Q107" s="23"/>
      <c r="R107" s="22"/>
      <c r="S107" s="23"/>
      <c r="U107" s="22"/>
      <c r="V107" s="23"/>
      <c r="X107" s="22"/>
      <c r="Y107" s="23"/>
    </row>
    <row r="108" spans="1:25" s="20" customFormat="1" ht="19.5" customHeight="1" thickTop="1" thickBot="1" x14ac:dyDescent="0.3">
      <c r="A108" s="212"/>
      <c r="C108" s="22"/>
      <c r="D108" s="23"/>
      <c r="E108" s="23"/>
      <c r="F108" s="22"/>
      <c r="G108" s="23"/>
      <c r="H108" s="23"/>
      <c r="I108" s="22"/>
      <c r="J108" s="23"/>
      <c r="K108" s="23"/>
      <c r="L108" s="22"/>
      <c r="M108" s="23"/>
      <c r="N108" s="23"/>
      <c r="O108" s="22"/>
      <c r="P108" s="23"/>
      <c r="Q108" s="23"/>
      <c r="R108" s="22"/>
      <c r="S108" s="23"/>
      <c r="U108" s="22"/>
      <c r="V108" s="23"/>
      <c r="X108" s="22"/>
      <c r="Y108" s="23"/>
    </row>
    <row r="109" spans="1:25" s="20" customFormat="1" ht="19.5" customHeight="1" thickTop="1" thickBot="1" x14ac:dyDescent="0.3">
      <c r="A109" s="212"/>
      <c r="C109" s="22"/>
      <c r="D109" s="23"/>
      <c r="E109" s="23"/>
      <c r="F109" s="22"/>
      <c r="G109" s="23"/>
      <c r="H109" s="23"/>
      <c r="I109" s="22"/>
      <c r="J109" s="23"/>
      <c r="K109" s="23"/>
      <c r="L109" s="22"/>
      <c r="M109" s="23"/>
      <c r="N109" s="23"/>
      <c r="O109" s="22"/>
      <c r="P109" s="23"/>
      <c r="Q109" s="23"/>
      <c r="R109" s="22"/>
      <c r="S109" s="23"/>
      <c r="U109" s="22"/>
      <c r="V109" s="23"/>
      <c r="X109" s="22"/>
      <c r="Y109" s="23"/>
    </row>
    <row r="110" spans="1:25" s="20" customFormat="1" ht="19.5" customHeight="1" thickTop="1" thickBot="1" x14ac:dyDescent="0.3">
      <c r="A110" s="212"/>
      <c r="C110" s="22"/>
      <c r="D110" s="23"/>
      <c r="E110" s="23"/>
      <c r="F110" s="22"/>
      <c r="G110" s="23"/>
      <c r="H110" s="23"/>
      <c r="I110" s="22"/>
      <c r="J110" s="23"/>
      <c r="K110" s="23"/>
      <c r="L110" s="22"/>
      <c r="M110" s="23"/>
      <c r="N110" s="23"/>
      <c r="O110" s="22"/>
      <c r="P110" s="23"/>
      <c r="Q110" s="23"/>
      <c r="R110" s="22"/>
      <c r="S110" s="23"/>
      <c r="U110" s="22"/>
      <c r="V110" s="23"/>
      <c r="X110" s="22"/>
      <c r="Y110" s="23"/>
    </row>
    <row r="111" spans="1:25" s="20" customFormat="1" ht="19.5" customHeight="1" thickTop="1" thickBot="1" x14ac:dyDescent="0.3">
      <c r="A111" s="212"/>
      <c r="C111" s="22"/>
      <c r="D111" s="23"/>
      <c r="E111" s="23"/>
      <c r="F111" s="22"/>
      <c r="G111" s="23"/>
      <c r="H111" s="23"/>
      <c r="I111" s="22"/>
      <c r="J111" s="23"/>
      <c r="K111" s="23"/>
      <c r="L111" s="22"/>
      <c r="M111" s="23"/>
      <c r="N111" s="23"/>
      <c r="O111" s="22"/>
      <c r="P111" s="23"/>
      <c r="Q111" s="23"/>
      <c r="R111" s="22"/>
      <c r="S111" s="23"/>
      <c r="U111" s="22"/>
      <c r="V111" s="23"/>
      <c r="X111" s="22"/>
      <c r="Y111" s="23"/>
    </row>
    <row r="112" spans="1:25" s="20" customFormat="1" ht="19.5" customHeight="1" thickTop="1" thickBot="1" x14ac:dyDescent="0.3">
      <c r="A112" s="212"/>
      <c r="C112" s="22"/>
      <c r="D112" s="23"/>
      <c r="E112" s="23"/>
      <c r="F112" s="22"/>
      <c r="G112" s="23"/>
      <c r="H112" s="23"/>
      <c r="I112" s="22"/>
      <c r="J112" s="23"/>
      <c r="K112" s="23"/>
      <c r="L112" s="22"/>
      <c r="M112" s="23"/>
      <c r="N112" s="23"/>
      <c r="O112" s="22"/>
      <c r="P112" s="23"/>
      <c r="Q112" s="23"/>
      <c r="R112" s="22"/>
      <c r="S112" s="23"/>
      <c r="U112" s="22"/>
      <c r="V112" s="23"/>
      <c r="X112" s="22"/>
      <c r="Y112" s="23"/>
    </row>
    <row r="113" spans="1:25" s="20" customFormat="1" ht="19.5" customHeight="1" thickTop="1" thickBot="1" x14ac:dyDescent="0.3">
      <c r="A113" s="212"/>
      <c r="C113" s="22"/>
      <c r="D113" s="23"/>
      <c r="E113" s="23"/>
      <c r="F113" s="22"/>
      <c r="G113" s="23"/>
      <c r="H113" s="23"/>
      <c r="I113" s="22"/>
      <c r="J113" s="23"/>
      <c r="K113" s="23"/>
      <c r="L113" s="22"/>
      <c r="M113" s="23"/>
      <c r="N113" s="23"/>
      <c r="O113" s="22"/>
      <c r="P113" s="23"/>
      <c r="Q113" s="23"/>
      <c r="R113" s="22"/>
      <c r="S113" s="23"/>
      <c r="U113" s="22"/>
      <c r="V113" s="23"/>
      <c r="X113" s="22"/>
      <c r="Y113" s="23"/>
    </row>
    <row r="114" spans="1:25" s="20" customFormat="1" ht="19.5" customHeight="1" thickTop="1" thickBot="1" x14ac:dyDescent="0.3">
      <c r="A114" s="212"/>
      <c r="C114" s="22"/>
      <c r="D114" s="23"/>
      <c r="E114" s="23"/>
      <c r="F114" s="22"/>
      <c r="G114" s="23"/>
      <c r="H114" s="23"/>
      <c r="I114" s="22"/>
      <c r="J114" s="23"/>
      <c r="K114" s="23"/>
      <c r="L114" s="22"/>
      <c r="M114" s="23"/>
      <c r="N114" s="23"/>
      <c r="O114" s="22"/>
      <c r="P114" s="23"/>
      <c r="Q114" s="23"/>
      <c r="R114" s="22"/>
      <c r="S114" s="23"/>
      <c r="U114" s="22"/>
      <c r="V114" s="23"/>
      <c r="X114" s="22"/>
      <c r="Y114" s="23"/>
    </row>
    <row r="115" spans="1:25" s="20" customFormat="1" ht="19.5" customHeight="1" thickTop="1" thickBot="1" x14ac:dyDescent="0.3">
      <c r="A115" s="212"/>
      <c r="C115" s="22"/>
      <c r="D115" s="23"/>
      <c r="E115" s="23"/>
      <c r="F115" s="22"/>
      <c r="G115" s="23"/>
      <c r="H115" s="23"/>
      <c r="I115" s="22"/>
      <c r="J115" s="23"/>
      <c r="K115" s="23"/>
      <c r="L115" s="22"/>
      <c r="M115" s="23"/>
      <c r="N115" s="23"/>
      <c r="O115" s="22"/>
      <c r="P115" s="23"/>
      <c r="Q115" s="23"/>
      <c r="R115" s="22"/>
      <c r="S115" s="23"/>
      <c r="U115" s="22"/>
      <c r="V115" s="23"/>
      <c r="X115" s="22"/>
      <c r="Y115" s="23"/>
    </row>
    <row r="116" spans="1:25" s="20" customFormat="1" ht="19.5" customHeight="1" thickTop="1" thickBot="1" x14ac:dyDescent="0.3">
      <c r="A116" s="212"/>
      <c r="C116" s="22"/>
      <c r="D116" s="23"/>
      <c r="E116" s="23"/>
      <c r="F116" s="22"/>
      <c r="G116" s="23"/>
      <c r="H116" s="23"/>
      <c r="I116" s="22"/>
      <c r="J116" s="23"/>
      <c r="K116" s="23"/>
      <c r="L116" s="22"/>
      <c r="M116" s="23"/>
      <c r="N116" s="23"/>
      <c r="O116" s="22"/>
      <c r="P116" s="23"/>
      <c r="Q116" s="23"/>
      <c r="R116" s="22"/>
      <c r="S116" s="23"/>
      <c r="U116" s="22"/>
      <c r="V116" s="23"/>
      <c r="X116" s="22"/>
      <c r="Y116" s="23"/>
    </row>
    <row r="117" spans="1:25" s="20" customFormat="1" ht="19.5" customHeight="1" thickTop="1" thickBot="1" x14ac:dyDescent="0.3">
      <c r="A117" s="212"/>
      <c r="C117" s="22"/>
      <c r="D117" s="23"/>
      <c r="E117" s="23"/>
      <c r="F117" s="22"/>
      <c r="G117" s="23"/>
      <c r="H117" s="23"/>
      <c r="I117" s="22"/>
      <c r="J117" s="23"/>
      <c r="K117" s="23"/>
      <c r="L117" s="22"/>
      <c r="M117" s="23"/>
      <c r="N117" s="23"/>
      <c r="O117" s="22"/>
      <c r="P117" s="23"/>
      <c r="Q117" s="23"/>
      <c r="R117" s="22"/>
      <c r="S117" s="23"/>
      <c r="U117" s="22"/>
      <c r="V117" s="23"/>
      <c r="X117" s="22"/>
      <c r="Y117" s="23"/>
    </row>
    <row r="118" spans="1:25" s="20" customFormat="1" ht="19.5" customHeight="1" thickTop="1" thickBot="1" x14ac:dyDescent="0.3">
      <c r="A118" s="212"/>
      <c r="C118" s="22"/>
      <c r="D118" s="23"/>
      <c r="E118" s="23"/>
      <c r="F118" s="22"/>
      <c r="G118" s="23"/>
      <c r="H118" s="23"/>
      <c r="I118" s="22"/>
      <c r="J118" s="23"/>
      <c r="K118" s="23"/>
      <c r="L118" s="22"/>
      <c r="M118" s="23"/>
      <c r="N118" s="23"/>
      <c r="O118" s="22"/>
      <c r="P118" s="23"/>
      <c r="Q118" s="23"/>
      <c r="R118" s="22"/>
      <c r="S118" s="23"/>
      <c r="U118" s="22"/>
      <c r="V118" s="23"/>
      <c r="X118" s="22"/>
      <c r="Y118" s="23"/>
    </row>
    <row r="119" spans="1:25" s="20" customFormat="1" ht="19.5" customHeight="1" thickTop="1" thickBot="1" x14ac:dyDescent="0.3">
      <c r="A119" s="212"/>
      <c r="C119" s="22"/>
      <c r="D119" s="23"/>
      <c r="E119" s="23"/>
      <c r="F119" s="22"/>
      <c r="G119" s="23"/>
      <c r="H119" s="23"/>
      <c r="I119" s="22"/>
      <c r="J119" s="23"/>
      <c r="K119" s="23"/>
      <c r="L119" s="22"/>
      <c r="M119" s="23"/>
      <c r="N119" s="23"/>
      <c r="O119" s="22"/>
      <c r="P119" s="23"/>
      <c r="Q119" s="23"/>
      <c r="R119" s="22"/>
      <c r="S119" s="23"/>
      <c r="U119" s="22"/>
      <c r="V119" s="23"/>
      <c r="X119" s="22"/>
      <c r="Y119" s="23"/>
    </row>
    <row r="120" spans="1:25" s="20" customFormat="1" ht="24.75" customHeight="1" thickTop="1" thickBot="1" x14ac:dyDescent="0.3">
      <c r="A120" s="212"/>
      <c r="C120" s="22"/>
      <c r="D120" s="23"/>
      <c r="E120" s="23"/>
      <c r="F120" s="22"/>
      <c r="G120" s="23"/>
      <c r="H120" s="23"/>
      <c r="I120" s="22"/>
      <c r="J120" s="23"/>
      <c r="K120" s="23"/>
      <c r="L120" s="22"/>
      <c r="M120" s="23"/>
      <c r="N120" s="23"/>
      <c r="O120" s="22"/>
      <c r="P120" s="23"/>
      <c r="Q120" s="23"/>
      <c r="R120" s="22"/>
      <c r="S120" s="23"/>
      <c r="U120" s="22"/>
      <c r="V120" s="23"/>
      <c r="X120" s="22"/>
      <c r="Y120" s="23"/>
    </row>
    <row r="121" spans="1:25" s="20" customFormat="1" ht="12" customHeight="1" thickTop="1" thickBot="1" x14ac:dyDescent="0.3">
      <c r="A121" s="212"/>
      <c r="C121" s="22"/>
      <c r="D121" s="23"/>
      <c r="E121" s="23"/>
      <c r="F121" s="22"/>
      <c r="G121" s="23"/>
      <c r="H121" s="23"/>
      <c r="I121" s="22"/>
      <c r="J121" s="23"/>
      <c r="K121" s="23"/>
      <c r="L121" s="22"/>
      <c r="M121" s="23"/>
      <c r="N121" s="23"/>
      <c r="O121" s="22"/>
      <c r="P121" s="23"/>
      <c r="Q121" s="23"/>
      <c r="R121" s="22"/>
      <c r="S121" s="23"/>
      <c r="U121" s="22"/>
      <c r="V121" s="23"/>
      <c r="X121" s="22"/>
      <c r="Y121" s="23"/>
    </row>
    <row r="122" spans="1:25" s="20" customFormat="1" ht="25.5" customHeight="1" thickTop="1" thickBot="1" x14ac:dyDescent="0.3">
      <c r="A122" s="212"/>
      <c r="C122" s="22"/>
      <c r="D122" s="23"/>
      <c r="E122" s="23"/>
      <c r="F122" s="22"/>
      <c r="G122" s="23"/>
      <c r="H122" s="23"/>
      <c r="I122" s="22"/>
      <c r="J122" s="23"/>
      <c r="K122" s="23"/>
      <c r="L122" s="22"/>
      <c r="M122" s="23"/>
      <c r="N122" s="23"/>
      <c r="O122" s="22"/>
      <c r="P122" s="23"/>
      <c r="Q122" s="23"/>
      <c r="R122" s="22"/>
      <c r="S122" s="23"/>
      <c r="U122" s="22"/>
      <c r="V122" s="23"/>
      <c r="X122" s="22"/>
      <c r="Y122" s="23"/>
    </row>
    <row r="123" spans="1:25" s="20" customFormat="1" ht="19.5" customHeight="1" thickTop="1" thickBot="1" x14ac:dyDescent="0.3">
      <c r="A123" s="212"/>
      <c r="C123" s="22"/>
      <c r="D123" s="23"/>
      <c r="E123" s="23"/>
      <c r="F123" s="22"/>
      <c r="G123" s="23"/>
      <c r="H123" s="23"/>
      <c r="I123" s="22"/>
      <c r="J123" s="23"/>
      <c r="K123" s="23"/>
      <c r="L123" s="22"/>
      <c r="M123" s="23"/>
      <c r="N123" s="23"/>
      <c r="O123" s="22"/>
      <c r="P123" s="23"/>
      <c r="Q123" s="23"/>
      <c r="R123" s="22"/>
      <c r="S123" s="23"/>
      <c r="U123" s="22"/>
      <c r="V123" s="23"/>
      <c r="X123" s="22"/>
      <c r="Y123" s="23"/>
    </row>
    <row r="124" spans="1:25" s="20" customFormat="1" ht="19.5" customHeight="1" thickTop="1" thickBot="1" x14ac:dyDescent="0.3">
      <c r="A124" s="212"/>
      <c r="C124" s="22"/>
      <c r="D124" s="23"/>
      <c r="E124" s="23"/>
      <c r="F124" s="22"/>
      <c r="G124" s="23"/>
      <c r="H124" s="23"/>
      <c r="I124" s="22"/>
      <c r="J124" s="23"/>
      <c r="K124" s="23"/>
      <c r="L124" s="22"/>
      <c r="M124" s="23"/>
      <c r="N124" s="23"/>
      <c r="O124" s="22"/>
      <c r="P124" s="23"/>
      <c r="Q124" s="23"/>
      <c r="R124" s="22"/>
      <c r="S124" s="23"/>
      <c r="U124" s="22"/>
      <c r="V124" s="23"/>
      <c r="X124" s="22"/>
      <c r="Y124" s="23"/>
    </row>
    <row r="125" spans="1:25" s="20" customFormat="1" ht="19.5" customHeight="1" thickTop="1" thickBot="1" x14ac:dyDescent="0.3">
      <c r="A125" s="212"/>
      <c r="C125" s="22"/>
      <c r="D125" s="23"/>
      <c r="E125" s="23"/>
      <c r="F125" s="22"/>
      <c r="G125" s="23"/>
      <c r="H125" s="23"/>
      <c r="I125" s="22"/>
      <c r="J125" s="23"/>
      <c r="K125" s="23"/>
      <c r="L125" s="22"/>
      <c r="M125" s="23"/>
      <c r="N125" s="23"/>
      <c r="O125" s="22"/>
      <c r="P125" s="23"/>
      <c r="Q125" s="23"/>
      <c r="R125" s="22"/>
      <c r="S125" s="23"/>
      <c r="U125" s="22"/>
      <c r="V125" s="23"/>
      <c r="X125" s="22"/>
      <c r="Y125" s="23"/>
    </row>
    <row r="126" spans="1:25" s="20" customFormat="1" ht="19.5" customHeight="1" thickTop="1" thickBot="1" x14ac:dyDescent="0.3">
      <c r="A126" s="212"/>
      <c r="C126" s="22"/>
      <c r="D126" s="23"/>
      <c r="E126" s="23"/>
      <c r="F126" s="22"/>
      <c r="G126" s="23"/>
      <c r="H126" s="23"/>
      <c r="I126" s="22"/>
      <c r="J126" s="23"/>
      <c r="K126" s="23"/>
      <c r="L126" s="22"/>
      <c r="M126" s="23"/>
      <c r="N126" s="23"/>
      <c r="O126" s="22"/>
      <c r="P126" s="23"/>
      <c r="Q126" s="23"/>
      <c r="R126" s="22"/>
      <c r="S126" s="23"/>
      <c r="U126" s="22"/>
      <c r="V126" s="23"/>
      <c r="X126" s="22"/>
      <c r="Y126" s="23"/>
    </row>
    <row r="127" spans="1:25" s="20" customFormat="1" ht="19.5" customHeight="1" thickTop="1" thickBot="1" x14ac:dyDescent="0.3">
      <c r="A127" s="212"/>
      <c r="C127" s="22"/>
      <c r="D127" s="23"/>
      <c r="E127" s="23"/>
      <c r="F127" s="22"/>
      <c r="G127" s="23"/>
      <c r="H127" s="23"/>
      <c r="I127" s="22"/>
      <c r="J127" s="23"/>
      <c r="K127" s="23"/>
      <c r="L127" s="22"/>
      <c r="M127" s="23"/>
      <c r="N127" s="23"/>
      <c r="O127" s="22"/>
      <c r="P127" s="23"/>
      <c r="Q127" s="23"/>
      <c r="R127" s="22"/>
      <c r="S127" s="23"/>
      <c r="U127" s="22"/>
      <c r="V127" s="23"/>
      <c r="X127" s="22"/>
      <c r="Y127" s="23"/>
    </row>
    <row r="128" spans="1:25" s="20" customFormat="1" ht="19.5" customHeight="1" thickTop="1" thickBot="1" x14ac:dyDescent="0.3">
      <c r="A128" s="212"/>
      <c r="C128" s="22"/>
      <c r="D128" s="23"/>
      <c r="E128" s="23"/>
      <c r="F128" s="22"/>
      <c r="G128" s="23"/>
      <c r="H128" s="23"/>
      <c r="I128" s="22"/>
      <c r="J128" s="23"/>
      <c r="K128" s="23"/>
      <c r="L128" s="22"/>
      <c r="M128" s="23"/>
      <c r="N128" s="23"/>
      <c r="O128" s="22"/>
      <c r="P128" s="23"/>
      <c r="Q128" s="23"/>
      <c r="R128" s="22"/>
      <c r="S128" s="23"/>
      <c r="U128" s="22"/>
      <c r="V128" s="23"/>
      <c r="X128" s="22"/>
      <c r="Y128" s="23"/>
    </row>
    <row r="129" spans="1:25" s="20" customFormat="1" ht="19.5" customHeight="1" thickTop="1" thickBot="1" x14ac:dyDescent="0.3">
      <c r="A129" s="212"/>
      <c r="C129" s="22"/>
      <c r="D129" s="23"/>
      <c r="E129" s="23"/>
      <c r="F129" s="22"/>
      <c r="G129" s="23"/>
      <c r="H129" s="23"/>
      <c r="I129" s="22"/>
      <c r="J129" s="23"/>
      <c r="K129" s="23"/>
      <c r="L129" s="22"/>
      <c r="M129" s="23"/>
      <c r="N129" s="23"/>
      <c r="O129" s="22"/>
      <c r="P129" s="23"/>
      <c r="Q129" s="23"/>
      <c r="R129" s="22"/>
      <c r="S129" s="23"/>
      <c r="U129" s="22"/>
      <c r="V129" s="23"/>
      <c r="X129" s="22"/>
      <c r="Y129" s="23"/>
    </row>
    <row r="130" spans="1:25" s="20" customFormat="1" ht="19.5" customHeight="1" thickTop="1" thickBot="1" x14ac:dyDescent="0.3">
      <c r="A130" s="212"/>
      <c r="C130" s="22"/>
      <c r="D130" s="23"/>
      <c r="E130" s="23"/>
      <c r="F130" s="22"/>
      <c r="G130" s="23"/>
      <c r="H130" s="23"/>
      <c r="I130" s="22"/>
      <c r="J130" s="23"/>
      <c r="K130" s="23"/>
      <c r="L130" s="22"/>
      <c r="M130" s="23"/>
      <c r="N130" s="23"/>
      <c r="O130" s="22"/>
      <c r="P130" s="23"/>
      <c r="Q130" s="23"/>
      <c r="R130" s="22"/>
      <c r="S130" s="23"/>
      <c r="U130" s="22"/>
      <c r="V130" s="23"/>
      <c r="X130" s="22"/>
      <c r="Y130" s="23"/>
    </row>
    <row r="131" spans="1:25" s="20" customFormat="1" ht="19.5" customHeight="1" thickTop="1" thickBot="1" x14ac:dyDescent="0.3">
      <c r="A131" s="212"/>
      <c r="C131" s="22"/>
      <c r="D131" s="23"/>
      <c r="E131" s="23"/>
      <c r="F131" s="22"/>
      <c r="G131" s="23"/>
      <c r="H131" s="23"/>
      <c r="I131" s="22"/>
      <c r="J131" s="23"/>
      <c r="K131" s="23"/>
      <c r="L131" s="22"/>
      <c r="M131" s="23"/>
      <c r="N131" s="23"/>
      <c r="O131" s="22"/>
      <c r="P131" s="23"/>
      <c r="Q131" s="23"/>
      <c r="R131" s="22"/>
      <c r="S131" s="23"/>
      <c r="U131" s="22"/>
      <c r="V131" s="23"/>
      <c r="X131" s="22"/>
      <c r="Y131" s="23"/>
    </row>
    <row r="132" spans="1:25" s="20" customFormat="1" ht="19.5" customHeight="1" thickTop="1" thickBot="1" x14ac:dyDescent="0.3">
      <c r="A132" s="212"/>
      <c r="C132" s="22"/>
      <c r="D132" s="23"/>
      <c r="E132" s="23"/>
      <c r="F132" s="22"/>
      <c r="G132" s="23"/>
      <c r="H132" s="23"/>
      <c r="I132" s="22"/>
      <c r="J132" s="23"/>
      <c r="K132" s="23"/>
      <c r="L132" s="22"/>
      <c r="M132" s="23"/>
      <c r="N132" s="23"/>
      <c r="O132" s="22"/>
      <c r="P132" s="23"/>
      <c r="Q132" s="23"/>
      <c r="R132" s="22"/>
      <c r="S132" s="23"/>
      <c r="U132" s="22"/>
      <c r="V132" s="23"/>
      <c r="X132" s="22"/>
      <c r="Y132" s="23"/>
    </row>
    <row r="133" spans="1:25" s="20" customFormat="1" ht="19.5" customHeight="1" thickTop="1" thickBot="1" x14ac:dyDescent="0.3">
      <c r="A133" s="212"/>
      <c r="C133" s="22"/>
      <c r="D133" s="23"/>
      <c r="E133" s="23"/>
      <c r="F133" s="22"/>
      <c r="G133" s="23"/>
      <c r="H133" s="23"/>
      <c r="I133" s="22"/>
      <c r="J133" s="23"/>
      <c r="K133" s="23"/>
      <c r="L133" s="22"/>
      <c r="M133" s="23"/>
      <c r="N133" s="23"/>
      <c r="O133" s="22"/>
      <c r="P133" s="23"/>
      <c r="Q133" s="23"/>
      <c r="R133" s="22"/>
      <c r="S133" s="23"/>
      <c r="U133" s="22"/>
      <c r="V133" s="23"/>
      <c r="X133" s="22"/>
      <c r="Y133" s="23"/>
    </row>
    <row r="134" spans="1:25" s="20" customFormat="1" ht="19.5" customHeight="1" thickTop="1" thickBot="1" x14ac:dyDescent="0.3">
      <c r="A134" s="212"/>
      <c r="C134" s="22"/>
      <c r="D134" s="23"/>
      <c r="E134" s="23"/>
      <c r="F134" s="22"/>
      <c r="G134" s="23"/>
      <c r="H134" s="23"/>
      <c r="I134" s="22"/>
      <c r="J134" s="23"/>
      <c r="K134" s="23"/>
      <c r="L134" s="22"/>
      <c r="M134" s="23"/>
      <c r="N134" s="23"/>
      <c r="O134" s="22"/>
      <c r="P134" s="23"/>
      <c r="Q134" s="23"/>
      <c r="R134" s="22"/>
      <c r="S134" s="23"/>
      <c r="U134" s="22"/>
      <c r="V134" s="23"/>
      <c r="X134" s="22"/>
      <c r="Y134" s="23"/>
    </row>
    <row r="135" spans="1:25" s="20" customFormat="1" ht="19.5" customHeight="1" thickTop="1" thickBot="1" x14ac:dyDescent="0.3">
      <c r="A135" s="212"/>
      <c r="C135" s="22"/>
      <c r="D135" s="23"/>
      <c r="E135" s="23"/>
      <c r="F135" s="22"/>
      <c r="G135" s="23"/>
      <c r="H135" s="23"/>
      <c r="I135" s="22"/>
      <c r="J135" s="23"/>
      <c r="K135" s="23"/>
      <c r="L135" s="22"/>
      <c r="M135" s="23"/>
      <c r="N135" s="23"/>
      <c r="O135" s="22"/>
      <c r="P135" s="23"/>
      <c r="Q135" s="23"/>
      <c r="R135" s="22"/>
      <c r="S135" s="23"/>
      <c r="U135" s="22"/>
      <c r="V135" s="23"/>
      <c r="X135" s="22"/>
      <c r="Y135" s="23"/>
    </row>
    <row r="136" spans="1:25" s="20" customFormat="1" ht="16.5" thickTop="1" thickBot="1" x14ac:dyDescent="0.3">
      <c r="A136" s="212"/>
      <c r="C136" s="22"/>
      <c r="D136" s="23"/>
      <c r="E136" s="23"/>
      <c r="F136" s="22"/>
      <c r="G136" s="23"/>
      <c r="H136" s="23"/>
      <c r="I136" s="22"/>
      <c r="J136" s="23"/>
      <c r="K136" s="23"/>
      <c r="L136" s="22"/>
      <c r="M136" s="23"/>
      <c r="N136" s="23"/>
      <c r="O136" s="22"/>
      <c r="P136" s="23"/>
      <c r="Q136" s="23"/>
      <c r="R136" s="22"/>
      <c r="S136" s="23"/>
      <c r="U136" s="22"/>
      <c r="V136" s="23"/>
      <c r="X136" s="22"/>
      <c r="Y136" s="23"/>
    </row>
    <row r="137" spans="1:25" s="20" customFormat="1" ht="16.5" thickTop="1" thickBot="1" x14ac:dyDescent="0.3">
      <c r="A137" s="212"/>
      <c r="C137" s="22"/>
      <c r="D137" s="23"/>
      <c r="E137" s="23"/>
      <c r="F137" s="22"/>
      <c r="G137" s="23"/>
      <c r="H137" s="23"/>
      <c r="I137" s="22"/>
      <c r="J137" s="23"/>
      <c r="K137" s="23"/>
      <c r="L137" s="22"/>
      <c r="M137" s="23"/>
      <c r="N137" s="23"/>
      <c r="O137" s="22"/>
      <c r="P137" s="23"/>
      <c r="Q137" s="23"/>
      <c r="R137" s="22"/>
      <c r="S137" s="23"/>
      <c r="U137" s="22"/>
      <c r="V137" s="23"/>
      <c r="X137" s="22"/>
      <c r="Y137" s="23"/>
    </row>
    <row r="138" spans="1:25" s="20" customFormat="1" ht="16.5" thickTop="1" thickBot="1" x14ac:dyDescent="0.3">
      <c r="A138" s="212"/>
      <c r="C138" s="22"/>
      <c r="D138" s="23"/>
      <c r="E138" s="23"/>
      <c r="F138" s="22"/>
      <c r="G138" s="23"/>
      <c r="H138" s="23"/>
      <c r="I138" s="22"/>
      <c r="J138" s="23"/>
      <c r="K138" s="23"/>
      <c r="L138" s="22"/>
      <c r="M138" s="23"/>
      <c r="N138" s="23"/>
      <c r="O138" s="22"/>
      <c r="P138" s="23"/>
      <c r="Q138" s="23"/>
      <c r="R138" s="22"/>
      <c r="S138" s="23"/>
      <c r="U138" s="22"/>
      <c r="V138" s="23"/>
      <c r="X138" s="22"/>
      <c r="Y138" s="23"/>
    </row>
    <row r="139" spans="1:25"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row>
    <row r="140" spans="1:25"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row>
    <row r="141" spans="1:25"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row>
    <row r="142" spans="1:25"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row>
    <row r="143" spans="1:25"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row>
    <row r="144" spans="1:25"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row>
    <row r="145" spans="3:25"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row>
    <row r="146" spans="3:25"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row>
    <row r="147" spans="3:25"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row>
    <row r="148" spans="3:25"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row>
    <row r="149" spans="3:25"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row>
    <row r="150" spans="3:25"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row>
    <row r="151" spans="3:25"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row>
    <row r="152" spans="3:25"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row>
    <row r="153" spans="3:25"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row>
    <row r="154" spans="3:25"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row>
    <row r="155" spans="3:25"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row>
    <row r="156" spans="3:25"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row>
    <row r="157" spans="3:25"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row>
    <row r="158" spans="3:25"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row>
    <row r="159" spans="3:25"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row>
    <row r="160" spans="3:25"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row>
    <row r="161" spans="3:25"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row>
    <row r="162" spans="3:25"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row>
    <row r="163" spans="3:25"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row>
    <row r="164" spans="3:25"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row>
    <row r="165" spans="3:25"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row>
    <row r="166" spans="3:25"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row>
    <row r="167" spans="3:25"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row>
    <row r="168" spans="3:25"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row>
    <row r="169" spans="3:25"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row>
    <row r="170" spans="3:25"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row>
    <row r="171" spans="3:25"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row>
    <row r="172" spans="3:25"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row>
    <row r="173" spans="3:25"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row>
    <row r="174" spans="3:25"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row>
    <row r="175" spans="3:25"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row>
    <row r="176" spans="3:25"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row>
    <row r="177" spans="3:25"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row>
    <row r="178" spans="3:25"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row>
    <row r="179" spans="3:25"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row>
    <row r="180" spans="3:25"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row>
    <row r="181" spans="3:25"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row>
    <row r="182" spans="3:25"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row>
    <row r="183" spans="3:25"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row>
    <row r="184" spans="3:25"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row>
    <row r="185" spans="3:25"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row>
    <row r="186" spans="3:25"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row>
    <row r="187" spans="3:25"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row>
    <row r="188" spans="3:25"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row>
    <row r="189" spans="3:25"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row>
    <row r="190" spans="3:25"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row>
    <row r="191" spans="3:25"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row>
    <row r="192" spans="3:25"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row>
    <row r="193" spans="3:25"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row>
    <row r="194" spans="3:25"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row>
    <row r="195" spans="3:25"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row>
    <row r="196" spans="3:25"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row>
    <row r="197" spans="3:25" ht="16.5" thickTop="1" thickBot="1" x14ac:dyDescent="0.3">
      <c r="C197" s="124"/>
      <c r="R197" s="22"/>
      <c r="S197" s="23"/>
      <c r="T197" s="20"/>
      <c r="U197" s="22"/>
      <c r="V197" s="23"/>
      <c r="X197" s="22"/>
      <c r="Y197" s="23"/>
    </row>
    <row r="198" spans="3:25" ht="16.5" thickTop="1" thickBot="1" x14ac:dyDescent="0.3">
      <c r="C198" s="124"/>
      <c r="R198" s="22"/>
      <c r="S198" s="23"/>
      <c r="T198" s="20"/>
      <c r="U198" s="22"/>
      <c r="V198" s="23"/>
      <c r="X198" s="22"/>
      <c r="Y198" s="23"/>
    </row>
    <row r="199" spans="3:25" ht="16.5" thickTop="1" thickBot="1" x14ac:dyDescent="0.3">
      <c r="C199" s="124"/>
      <c r="R199" s="22"/>
      <c r="S199" s="23"/>
      <c r="T199" s="20"/>
      <c r="U199" s="22"/>
      <c r="V199" s="23"/>
      <c r="X199" s="22"/>
      <c r="Y199" s="23"/>
    </row>
    <row r="200" spans="3:25" ht="16.5" thickTop="1" thickBot="1" x14ac:dyDescent="0.3">
      <c r="C200" s="124"/>
      <c r="R200" s="22"/>
      <c r="S200" s="23"/>
      <c r="T200" s="20"/>
      <c r="U200" s="22"/>
      <c r="V200" s="23"/>
      <c r="X200" s="22"/>
      <c r="Y200" s="23"/>
    </row>
    <row r="201" spans="3:25" ht="16.5" thickTop="1" thickBot="1" x14ac:dyDescent="0.3">
      <c r="C201" s="124"/>
      <c r="R201" s="22"/>
      <c r="S201" s="23"/>
      <c r="T201" s="20"/>
      <c r="U201" s="22"/>
      <c r="V201" s="23"/>
      <c r="X201" s="22"/>
      <c r="Y201" s="23"/>
    </row>
    <row r="202" spans="3:25" ht="16.5" thickTop="1" thickBot="1" x14ac:dyDescent="0.3">
      <c r="C202" s="124"/>
      <c r="R202" s="22"/>
      <c r="S202" s="23"/>
      <c r="T202" s="20"/>
      <c r="U202" s="22"/>
      <c r="V202" s="23"/>
      <c r="X202" s="22"/>
      <c r="Y202" s="23"/>
    </row>
    <row r="203" spans="3:25" ht="15.75" thickTop="1" x14ac:dyDescent="0.25">
      <c r="C203" s="124"/>
      <c r="R203" s="20"/>
      <c r="S203" s="20"/>
      <c r="T203" s="20"/>
    </row>
    <row r="204" spans="3:25" x14ac:dyDescent="0.25">
      <c r="C204" s="125"/>
      <c r="R204" s="20"/>
      <c r="S204" s="20"/>
      <c r="T204" s="20"/>
    </row>
    <row r="205" spans="3:25" x14ac:dyDescent="0.25">
      <c r="C205" s="125"/>
      <c r="R205" s="20"/>
      <c r="S205" s="20"/>
      <c r="T205" s="20"/>
    </row>
    <row r="206" spans="3:25" x14ac:dyDescent="0.25">
      <c r="C206" s="125"/>
      <c r="R206" s="20"/>
      <c r="S206" s="20"/>
      <c r="T206" s="20"/>
    </row>
    <row r="207" spans="3:25" x14ac:dyDescent="0.25">
      <c r="C207" s="125"/>
      <c r="R207" s="20"/>
      <c r="S207" s="20"/>
      <c r="T207" s="20"/>
    </row>
    <row r="208" spans="3:25" x14ac:dyDescent="0.25">
      <c r="C208" s="125"/>
      <c r="R208" s="20"/>
      <c r="S208" s="20"/>
      <c r="T208" s="20"/>
    </row>
    <row r="209" spans="3:20" x14ac:dyDescent="0.25">
      <c r="C209" s="125"/>
      <c r="R209" s="20"/>
      <c r="S209" s="20"/>
      <c r="T209" s="20"/>
    </row>
    <row r="210" spans="3:20" x14ac:dyDescent="0.25">
      <c r="C210" s="125"/>
      <c r="R210" s="20"/>
      <c r="S210" s="20"/>
      <c r="T210" s="20"/>
    </row>
    <row r="211" spans="3:20" x14ac:dyDescent="0.25">
      <c r="C211" s="125"/>
      <c r="R211" s="20"/>
      <c r="S211" s="20"/>
      <c r="T211" s="20"/>
    </row>
    <row r="212" spans="3:20" x14ac:dyDescent="0.25">
      <c r="C212" s="125"/>
      <c r="R212" s="20"/>
      <c r="S212" s="20"/>
      <c r="T212" s="20"/>
    </row>
    <row r="213" spans="3:20" x14ac:dyDescent="0.25">
      <c r="C213" s="125"/>
      <c r="R213" s="20"/>
      <c r="S213" s="20"/>
      <c r="T213" s="20"/>
    </row>
    <row r="214" spans="3:20" x14ac:dyDescent="0.25">
      <c r="C214" s="125"/>
      <c r="R214" s="20"/>
      <c r="S214" s="20"/>
      <c r="T214" s="20"/>
    </row>
    <row r="215" spans="3:20" x14ac:dyDescent="0.25">
      <c r="C215" s="125"/>
      <c r="R215" s="20"/>
      <c r="S215" s="20"/>
      <c r="T215" s="20"/>
    </row>
    <row r="216" spans="3:20" x14ac:dyDescent="0.25">
      <c r="C216" s="124"/>
      <c r="R216" s="20"/>
      <c r="S216" s="20"/>
      <c r="T216" s="20"/>
    </row>
    <row r="217" spans="3:20" x14ac:dyDescent="0.25">
      <c r="C217" s="124"/>
      <c r="R217" s="20"/>
      <c r="S217" s="20"/>
      <c r="T217" s="20"/>
    </row>
    <row r="218" spans="3:20" x14ac:dyDescent="0.25">
      <c r="C218" s="124"/>
      <c r="R218" s="20"/>
      <c r="S218" s="20"/>
      <c r="T218" s="20"/>
    </row>
    <row r="219" spans="3:20" x14ac:dyDescent="0.25">
      <c r="C219" s="124"/>
      <c r="R219" s="20"/>
      <c r="S219" s="20"/>
      <c r="T219" s="20"/>
    </row>
    <row r="220" spans="3:20" x14ac:dyDescent="0.25">
      <c r="C220" s="124"/>
    </row>
    <row r="221" spans="3:20" x14ac:dyDescent="0.25">
      <c r="C221" s="124"/>
    </row>
    <row r="222" spans="3:20" x14ac:dyDescent="0.25">
      <c r="C222" s="124"/>
    </row>
    <row r="223" spans="3:20" x14ac:dyDescent="0.25">
      <c r="C223" s="124"/>
    </row>
    <row r="224" spans="3:20"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E6" sqref="E6"/>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2"/>
      <c r="E1" s="252"/>
      <c r="F1" s="252"/>
      <c r="G1" s="252"/>
      <c r="H1" s="252"/>
      <c r="I1" s="252"/>
      <c r="J1" s="252"/>
      <c r="K1" s="252"/>
      <c r="L1" s="252"/>
      <c r="M1" s="252"/>
      <c r="N1" s="252"/>
    </row>
    <row r="2" spans="1:14" s="18" customFormat="1" ht="37.5" hidden="1" customHeight="1" x14ac:dyDescent="0.25">
      <c r="A2" s="210"/>
      <c r="C2" s="19"/>
      <c r="D2" s="19"/>
      <c r="E2" s="19"/>
      <c r="F2" s="19"/>
    </row>
    <row r="3" spans="1:14" s="20" customFormat="1" ht="39" customHeight="1" thickBot="1" x14ac:dyDescent="0.3">
      <c r="A3" s="210"/>
      <c r="D3" s="124" t="s">
        <v>364</v>
      </c>
      <c r="E3" s="124" t="s">
        <v>363</v>
      </c>
      <c r="F3" s="124"/>
    </row>
    <row r="4" spans="1:14" s="20" customFormat="1" ht="30" customHeight="1" thickTop="1" thickBot="1" x14ac:dyDescent="0.3">
      <c r="A4" s="210"/>
      <c r="C4" s="21"/>
      <c r="D4" s="156" t="s">
        <v>13</v>
      </c>
      <c r="E4" s="157" t="s">
        <v>333</v>
      </c>
    </row>
    <row r="5" spans="1:14" s="20" customFormat="1" ht="19.5" customHeight="1" thickTop="1" x14ac:dyDescent="0.25">
      <c r="A5" s="210"/>
      <c r="C5" s="21"/>
      <c r="D5" s="23" t="s">
        <v>334</v>
      </c>
      <c r="E5" s="23">
        <v>2018</v>
      </c>
      <c r="F5" s="207"/>
    </row>
    <row r="6" spans="1:14" s="20" customFormat="1" ht="19.5" customHeight="1" thickBot="1" x14ac:dyDescent="0.3">
      <c r="A6" s="210"/>
      <c r="C6" s="21"/>
      <c r="D6" s="23" t="s">
        <v>368</v>
      </c>
      <c r="E6" s="23" t="s">
        <v>332</v>
      </c>
      <c r="F6" s="207"/>
    </row>
    <row r="7" spans="1:14" s="20" customFormat="1" ht="27" customHeight="1" thickTop="1" thickBot="1" x14ac:dyDescent="0.3">
      <c r="A7" s="210"/>
      <c r="C7" s="21"/>
      <c r="D7" s="253" t="s">
        <v>407</v>
      </c>
      <c r="E7" s="254"/>
    </row>
    <row r="8" spans="1:14" s="20" customFormat="1" ht="19.5" customHeight="1" thickTop="1" x14ac:dyDescent="0.25">
      <c r="A8" s="210"/>
      <c r="C8" s="21"/>
      <c r="D8" s="23" t="s">
        <v>411</v>
      </c>
      <c r="E8" s="23" t="s">
        <v>408</v>
      </c>
      <c r="F8" s="207"/>
    </row>
    <row r="9" spans="1:14" s="20" customFormat="1" ht="19.5" customHeight="1" x14ac:dyDescent="0.25">
      <c r="A9" s="210"/>
      <c r="C9" s="21"/>
      <c r="D9" s="23" t="s">
        <v>409</v>
      </c>
      <c r="E9" s="23" t="s">
        <v>410</v>
      </c>
      <c r="F9" s="207"/>
    </row>
    <row r="10" spans="1:14" s="20" customFormat="1" ht="27" customHeight="1" thickBot="1" x14ac:dyDescent="0.3">
      <c r="A10" s="210"/>
      <c r="C10" s="21"/>
      <c r="D10" s="255" t="s">
        <v>671</v>
      </c>
      <c r="E10" s="256"/>
      <c r="F10" s="256"/>
      <c r="G10" s="256"/>
      <c r="H10" s="256"/>
    </row>
    <row r="11" spans="1:14" s="20" customFormat="1" ht="19.5" customHeight="1" thickTop="1" thickBot="1" x14ac:dyDescent="0.3">
      <c r="A11" s="210"/>
      <c r="C11" s="21"/>
      <c r="D11" s="156" t="s">
        <v>672</v>
      </c>
      <c r="E11" s="157" t="s">
        <v>333</v>
      </c>
      <c r="F11" s="157" t="s">
        <v>362</v>
      </c>
      <c r="G11" s="156" t="s">
        <v>673</v>
      </c>
      <c r="H11" s="157" t="s">
        <v>674</v>
      </c>
    </row>
    <row r="12" spans="1:14" s="20" customFormat="1" ht="19.5" customHeight="1" thickTop="1" x14ac:dyDescent="0.25">
      <c r="A12" s="210"/>
      <c r="C12" s="21"/>
      <c r="D12" s="23" t="str">
        <f>'PC Receitas'!$C$4</f>
        <v>4.1</v>
      </c>
      <c r="E12" s="153" t="str">
        <f>'PC Receitas'!$D$4</f>
        <v>RECEITAS COM PRODUTO</v>
      </c>
      <c r="F12" s="23" t="s">
        <v>421</v>
      </c>
      <c r="G12" s="23" t="s">
        <v>366</v>
      </c>
      <c r="H12" s="23" t="s">
        <v>367</v>
      </c>
    </row>
    <row r="13" spans="1:14" s="20" customFormat="1" ht="19.5" customHeight="1" x14ac:dyDescent="0.25">
      <c r="A13" s="210"/>
      <c r="C13" s="21"/>
      <c r="D13" s="23" t="str">
        <f>'PC Receitas'!$G$4</f>
        <v>4.2</v>
      </c>
      <c r="E13" s="153" t="str">
        <f>'PC Receitas'!$H$4</f>
        <v>RECEITAS COM SERVIÇOS</v>
      </c>
      <c r="F13" s="23" t="s">
        <v>421</v>
      </c>
      <c r="G13" s="23" t="s">
        <v>370</v>
      </c>
      <c r="H13" s="23" t="s">
        <v>683</v>
      </c>
    </row>
    <row r="14" spans="1:14" s="20" customFormat="1" ht="19.5" customHeight="1" x14ac:dyDescent="0.25">
      <c r="A14" s="210"/>
      <c r="C14" s="21"/>
      <c r="D14" s="23" t="str">
        <f>'PC Receitas'!$K$4</f>
        <v>4.3</v>
      </c>
      <c r="E14" s="153" t="str">
        <f>'PC Receitas'!$L$4</f>
        <v>RECEITAS NÃO OPERACIONAIS</v>
      </c>
      <c r="F14" s="23" t="s">
        <v>421</v>
      </c>
      <c r="G14" s="23" t="s">
        <v>678</v>
      </c>
      <c r="H14" s="23" t="s">
        <v>669</v>
      </c>
    </row>
    <row r="15" spans="1:14" s="20" customFormat="1" ht="19.5" customHeight="1" x14ac:dyDescent="0.25">
      <c r="A15" s="210"/>
      <c r="C15" s="21"/>
      <c r="D15" s="23" t="str">
        <f>'PC Despesas'!$C$4</f>
        <v>5.1</v>
      </c>
      <c r="E15" s="153" t="str">
        <f>'PC Despesas'!$D$4</f>
        <v>DESPESAS COM PRODUTOS</v>
      </c>
      <c r="F15" s="23" t="s">
        <v>367</v>
      </c>
      <c r="G15" s="207" t="s">
        <v>366</v>
      </c>
      <c r="H15" s="23" t="s">
        <v>367</v>
      </c>
    </row>
    <row r="16" spans="1:14" s="20" customFormat="1" ht="19.5" customHeight="1" x14ac:dyDescent="0.25">
      <c r="A16" s="210"/>
      <c r="C16" s="21"/>
      <c r="D16" s="23" t="str">
        <f>'PC Despesas'!$F$4</f>
        <v>5.2</v>
      </c>
      <c r="E16" s="153" t="str">
        <f>'PC Despesas'!$G$4</f>
        <v>DESPESAS COM SERVIÇOS</v>
      </c>
      <c r="F16" s="23" t="s">
        <v>367</v>
      </c>
      <c r="G16" s="23" t="s">
        <v>679</v>
      </c>
      <c r="H16" s="23" t="s">
        <v>370</v>
      </c>
    </row>
    <row r="17" spans="1:8" s="20" customFormat="1" ht="19.5" customHeight="1" x14ac:dyDescent="0.25">
      <c r="A17" s="210"/>
      <c r="C17" s="21"/>
      <c r="D17" s="23" t="str">
        <f>'PC Despesas'!$I$4</f>
        <v>5.3</v>
      </c>
      <c r="E17" s="153" t="str">
        <f>'PC Despesas'!$J$4</f>
        <v>DESPESAS NÃO OPERACIONAIS</v>
      </c>
      <c r="F17" s="23" t="s">
        <v>367</v>
      </c>
      <c r="G17" s="23" t="s">
        <v>369</v>
      </c>
      <c r="H17" s="23" t="s">
        <v>684</v>
      </c>
    </row>
    <row r="18" spans="1:8" s="20" customFormat="1" ht="19.5" customHeight="1" x14ac:dyDescent="0.25">
      <c r="A18" s="210"/>
      <c r="C18" s="21"/>
      <c r="D18" s="23" t="str">
        <f>'PC Despesas'!$L$4</f>
        <v>5.4</v>
      </c>
      <c r="E18" s="153" t="str">
        <f>'PC Despesas'!$M$4</f>
        <v>DESPESAS COM RH</v>
      </c>
      <c r="F18" s="23" t="s">
        <v>367</v>
      </c>
      <c r="G18" s="23" t="s">
        <v>669</v>
      </c>
      <c r="H18" s="23" t="s">
        <v>682</v>
      </c>
    </row>
    <row r="19" spans="1:8" s="20" customFormat="1" ht="19.5" customHeight="1" x14ac:dyDescent="0.25">
      <c r="A19" s="210"/>
      <c r="C19" s="21"/>
      <c r="D19" s="23" t="str">
        <f>'PC Despesas'!$O$4</f>
        <v>5.5</v>
      </c>
      <c r="E19" s="153" t="str">
        <f>'PC Despesas'!$P$4</f>
        <v>DESPESAS OPERACIONAIS</v>
      </c>
      <c r="F19" s="23" t="s">
        <v>367</v>
      </c>
      <c r="G19" s="23" t="s">
        <v>680</v>
      </c>
      <c r="H19" s="23" t="s">
        <v>676</v>
      </c>
    </row>
    <row r="20" spans="1:8" s="20" customFormat="1" ht="19.5" customHeight="1" x14ac:dyDescent="0.25">
      <c r="A20" s="210"/>
      <c r="C20" s="21"/>
      <c r="D20" s="23" t="str">
        <f>'PC Despesas'!$R$4</f>
        <v>5.6</v>
      </c>
      <c r="E20" s="153" t="str">
        <f>'PC Despesas'!$S$4</f>
        <v>DESPESAS DE MARKETING</v>
      </c>
      <c r="F20" s="23" t="s">
        <v>367</v>
      </c>
      <c r="G20" s="23" t="s">
        <v>421</v>
      </c>
      <c r="H20" s="23" t="s">
        <v>675</v>
      </c>
    </row>
    <row r="21" spans="1:8" s="20" customFormat="1" ht="19.5" customHeight="1" x14ac:dyDescent="0.25">
      <c r="A21" s="210"/>
      <c r="C21" s="21"/>
      <c r="D21" s="23" t="str">
        <f>'PC Despesas'!$U$4</f>
        <v>5.7</v>
      </c>
      <c r="E21" s="153" t="str">
        <f>'PC Despesas'!$V$4</f>
        <v>IMPOSTOS</v>
      </c>
      <c r="F21" s="23" t="s">
        <v>367</v>
      </c>
      <c r="G21" s="23" t="s">
        <v>681</v>
      </c>
      <c r="H21" s="23" t="s">
        <v>677</v>
      </c>
    </row>
    <row r="22" spans="1:8" s="20" customFormat="1" ht="19.5" customHeight="1" x14ac:dyDescent="0.25">
      <c r="A22" s="210"/>
      <c r="C22" s="21"/>
      <c r="D22" s="23" t="str">
        <f>'PC Despesas'!$X$4</f>
        <v>5.8</v>
      </c>
      <c r="E22" s="153" t="str">
        <f>'PC Despesas'!$Y$4</f>
        <v>INVESTIMENTOS</v>
      </c>
      <c r="F22" s="23" t="s">
        <v>367</v>
      </c>
      <c r="G22" s="23" t="s">
        <v>668</v>
      </c>
      <c r="H22" s="23" t="s">
        <v>685</v>
      </c>
    </row>
    <row r="23" spans="1:8" s="20" customFormat="1" ht="19.5" customHeight="1" x14ac:dyDescent="0.25">
      <c r="A23" s="210"/>
      <c r="C23" s="21"/>
      <c r="D23" s="23">
        <v>99</v>
      </c>
      <c r="E23" s="23" t="s">
        <v>89</v>
      </c>
      <c r="F23" s="23" t="s">
        <v>89</v>
      </c>
      <c r="G23" s="23" t="s">
        <v>89</v>
      </c>
      <c r="H23" s="23" t="s">
        <v>89</v>
      </c>
    </row>
    <row r="24" spans="1:8" s="20" customFormat="1" ht="19.5" customHeight="1" x14ac:dyDescent="0.25">
      <c r="A24" s="210"/>
      <c r="C24" s="21"/>
      <c r="D24" s="23">
        <v>99</v>
      </c>
      <c r="E24" s="23" t="s">
        <v>89</v>
      </c>
      <c r="F24" s="23" t="s">
        <v>89</v>
      </c>
      <c r="G24" s="23" t="s">
        <v>89</v>
      </c>
      <c r="H24" s="23" t="s">
        <v>89</v>
      </c>
    </row>
    <row r="25" spans="1:8" s="20" customFormat="1" ht="19.5" customHeight="1" x14ac:dyDescent="0.25">
      <c r="A25" s="210"/>
      <c r="C25" s="21"/>
      <c r="D25" s="23">
        <v>99</v>
      </c>
      <c r="E25" s="23" t="s">
        <v>89</v>
      </c>
      <c r="F25" s="23" t="s">
        <v>89</v>
      </c>
      <c r="G25" s="23" t="s">
        <v>89</v>
      </c>
      <c r="H25" s="23" t="s">
        <v>89</v>
      </c>
    </row>
    <row r="26" spans="1:8" s="20" customFormat="1" ht="19.5" customHeight="1" x14ac:dyDescent="0.25">
      <c r="A26" s="210"/>
      <c r="C26" s="21"/>
      <c r="D26" s="23">
        <v>99</v>
      </c>
      <c r="E26" s="23" t="s">
        <v>89</v>
      </c>
      <c r="F26" s="23" t="s">
        <v>89</v>
      </c>
      <c r="G26" s="23" t="s">
        <v>89</v>
      </c>
      <c r="H26" s="23" t="s">
        <v>89</v>
      </c>
    </row>
    <row r="27" spans="1:8" s="20" customFormat="1" ht="19.5" customHeight="1" x14ac:dyDescent="0.25">
      <c r="A27" s="210"/>
      <c r="C27" s="21"/>
      <c r="D27" s="23">
        <v>99</v>
      </c>
      <c r="E27" s="23" t="s">
        <v>89</v>
      </c>
      <c r="F27" s="23" t="s">
        <v>89</v>
      </c>
      <c r="G27" s="23" t="s">
        <v>89</v>
      </c>
      <c r="H27" s="23" t="s">
        <v>89</v>
      </c>
    </row>
    <row r="28" spans="1:8" s="20" customFormat="1" ht="19.5" customHeight="1" x14ac:dyDescent="0.25">
      <c r="A28" s="210"/>
      <c r="C28" s="21"/>
      <c r="D28" s="23">
        <v>99</v>
      </c>
      <c r="E28" s="23" t="s">
        <v>89</v>
      </c>
      <c r="F28" s="23" t="s">
        <v>89</v>
      </c>
      <c r="G28" s="23" t="s">
        <v>89</v>
      </c>
      <c r="H28" s="23" t="s">
        <v>89</v>
      </c>
    </row>
    <row r="29" spans="1:8" s="20" customFormat="1" ht="19.5" customHeight="1" x14ac:dyDescent="0.25">
      <c r="A29" s="210"/>
      <c r="C29" s="21"/>
      <c r="D29" s="23">
        <v>99</v>
      </c>
      <c r="E29" s="23" t="s">
        <v>89</v>
      </c>
      <c r="F29" s="23" t="s">
        <v>89</v>
      </c>
      <c r="G29" s="23" t="s">
        <v>89</v>
      </c>
      <c r="H29" s="23" t="s">
        <v>89</v>
      </c>
    </row>
    <row r="30" spans="1:8" s="20" customFormat="1" ht="19.5" customHeight="1" x14ac:dyDescent="0.25">
      <c r="A30" s="210"/>
      <c r="C30" s="21"/>
      <c r="D30" s="23">
        <v>99</v>
      </c>
      <c r="E30" s="23" t="s">
        <v>89</v>
      </c>
      <c r="F30" s="23" t="s">
        <v>89</v>
      </c>
      <c r="G30" s="23" t="s">
        <v>89</v>
      </c>
      <c r="H30" s="23" t="s">
        <v>89</v>
      </c>
    </row>
    <row r="31" spans="1:8" s="20" customFormat="1" ht="19.5" customHeight="1" x14ac:dyDescent="0.25">
      <c r="A31" s="210"/>
      <c r="C31" s="21"/>
      <c r="D31" s="23">
        <v>99</v>
      </c>
      <c r="E31" s="23" t="s">
        <v>89</v>
      </c>
      <c r="F31" s="23" t="s">
        <v>89</v>
      </c>
      <c r="G31" s="23" t="s">
        <v>89</v>
      </c>
      <c r="H31" s="23" t="s">
        <v>89</v>
      </c>
    </row>
    <row r="32" spans="1:8" s="20" customFormat="1" ht="19.5" customHeight="1" x14ac:dyDescent="0.25">
      <c r="A32" s="210"/>
      <c r="C32" s="21"/>
      <c r="D32" s="23">
        <v>99</v>
      </c>
      <c r="E32" s="23" t="s">
        <v>89</v>
      </c>
      <c r="F32" s="23" t="s">
        <v>89</v>
      </c>
      <c r="G32" s="23" t="s">
        <v>89</v>
      </c>
      <c r="H32" s="23" t="s">
        <v>89</v>
      </c>
    </row>
    <row r="33" spans="1:8" s="20" customFormat="1" ht="19.5" customHeight="1" x14ac:dyDescent="0.25">
      <c r="A33" s="210"/>
      <c r="C33" s="21"/>
      <c r="D33" s="23">
        <v>99</v>
      </c>
      <c r="E33" s="23" t="s">
        <v>89</v>
      </c>
      <c r="F33" s="23" t="s">
        <v>89</v>
      </c>
      <c r="G33" s="23" t="s">
        <v>89</v>
      </c>
      <c r="H33" s="23" t="s">
        <v>89</v>
      </c>
    </row>
    <row r="34" spans="1:8" s="20" customFormat="1" ht="19.5" customHeight="1" x14ac:dyDescent="0.25">
      <c r="A34" s="210"/>
      <c r="C34" s="21"/>
      <c r="D34" s="23">
        <v>99</v>
      </c>
      <c r="E34" s="23" t="s">
        <v>89</v>
      </c>
      <c r="F34" s="23" t="s">
        <v>89</v>
      </c>
      <c r="G34" s="23" t="s">
        <v>89</v>
      </c>
      <c r="H34" s="23" t="s">
        <v>89</v>
      </c>
    </row>
    <row r="35" spans="1:8" s="20" customFormat="1" ht="19.5" customHeight="1" x14ac:dyDescent="0.25">
      <c r="A35" s="210"/>
      <c r="C35" s="21"/>
      <c r="D35" s="23">
        <v>99</v>
      </c>
      <c r="E35" s="23" t="s">
        <v>89</v>
      </c>
      <c r="F35" s="23" t="s">
        <v>89</v>
      </c>
      <c r="G35" s="23" t="s">
        <v>89</v>
      </c>
      <c r="H35" s="23" t="s">
        <v>89</v>
      </c>
    </row>
    <row r="36" spans="1:8" s="20" customFormat="1" ht="19.5" customHeight="1" x14ac:dyDescent="0.25">
      <c r="A36" s="210"/>
      <c r="C36" s="21"/>
      <c r="D36" s="23">
        <v>99</v>
      </c>
      <c r="E36" s="23" t="s">
        <v>89</v>
      </c>
      <c r="F36" s="23" t="s">
        <v>89</v>
      </c>
      <c r="G36" s="23" t="s">
        <v>89</v>
      </c>
      <c r="H36" s="23" t="s">
        <v>89</v>
      </c>
    </row>
    <row r="37" spans="1:8" s="20" customFormat="1" ht="19.5" customHeight="1" x14ac:dyDescent="0.25">
      <c r="A37" s="210"/>
      <c r="C37" s="21"/>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3">
    <mergeCell ref="D7:E7"/>
    <mergeCell ref="D10:H10"/>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2"/>
      <c r="H1" s="252"/>
      <c r="I1" s="252"/>
      <c r="J1" s="252"/>
      <c r="K1" s="252"/>
      <c r="T1" s="154"/>
    </row>
    <row r="2" spans="1:20" s="18" customFormat="1" ht="37.5"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345</v>
      </c>
      <c r="H4" s="161" t="s">
        <v>362</v>
      </c>
      <c r="I4" s="162" t="s">
        <v>346</v>
      </c>
      <c r="J4" s="162" t="s">
        <v>347</v>
      </c>
      <c r="K4" s="156" t="s">
        <v>353</v>
      </c>
      <c r="L4" s="162" t="s">
        <v>354</v>
      </c>
      <c r="M4" s="162" t="s">
        <v>355</v>
      </c>
      <c r="N4" s="162" t="s">
        <v>357</v>
      </c>
      <c r="O4" s="162" t="s">
        <v>356</v>
      </c>
      <c r="P4" s="163" t="s">
        <v>358</v>
      </c>
      <c r="Q4" s="163" t="s">
        <v>359</v>
      </c>
      <c r="R4" s="163" t="s">
        <v>360</v>
      </c>
      <c r="S4" s="163" t="s">
        <v>361</v>
      </c>
      <c r="T4" s="163" t="s">
        <v>371</v>
      </c>
    </row>
    <row r="5" spans="1:20" s="20" customFormat="1" ht="19.5" customHeight="1" thickTop="1" x14ac:dyDescent="0.25">
      <c r="A5" s="210"/>
      <c r="C5" s="21"/>
      <c r="D5" s="21"/>
      <c r="E5" s="21"/>
      <c r="F5" s="21"/>
      <c r="G5" s="153" t="s">
        <v>719</v>
      </c>
      <c r="H5" s="23" t="s">
        <v>97</v>
      </c>
      <c r="I5" s="23" t="s">
        <v>307</v>
      </c>
      <c r="J5" s="153" t="s">
        <v>403</v>
      </c>
      <c r="K5" s="153" t="s">
        <v>2348</v>
      </c>
      <c r="L5" s="23">
        <v>5</v>
      </c>
      <c r="M5" s="23">
        <v>90</v>
      </c>
      <c r="N5" s="23" t="s">
        <v>365</v>
      </c>
      <c r="O5" s="153" t="s">
        <v>377</v>
      </c>
      <c r="P5" s="23" t="s">
        <v>367</v>
      </c>
      <c r="Q5" s="23" t="s">
        <v>366</v>
      </c>
      <c r="R5" s="23" t="s">
        <v>369</v>
      </c>
      <c r="S5" s="23" t="s">
        <v>370</v>
      </c>
      <c r="T5" s="23" t="s">
        <v>367</v>
      </c>
    </row>
    <row r="6" spans="1:20" s="20" customFormat="1" ht="19.5" customHeight="1" x14ac:dyDescent="0.25">
      <c r="A6" s="210"/>
      <c r="C6" s="21"/>
      <c r="D6" s="21"/>
      <c r="E6" s="21"/>
      <c r="F6" s="21"/>
      <c r="G6" s="153" t="s">
        <v>720</v>
      </c>
      <c r="H6" s="23" t="s">
        <v>319</v>
      </c>
      <c r="I6" s="23" t="s">
        <v>304</v>
      </c>
      <c r="J6" s="153" t="s">
        <v>378</v>
      </c>
      <c r="O6" s="153" t="s">
        <v>425</v>
      </c>
      <c r="T6" s="23" t="s">
        <v>367</v>
      </c>
    </row>
    <row r="7" spans="1:20" s="20" customFormat="1" ht="19.5" customHeight="1" x14ac:dyDescent="0.25">
      <c r="A7" s="210"/>
      <c r="C7" s="21"/>
      <c r="D7" s="21"/>
      <c r="E7" s="21"/>
      <c r="F7" s="21"/>
      <c r="G7" s="153" t="s">
        <v>721</v>
      </c>
      <c r="H7" s="23" t="s">
        <v>319</v>
      </c>
      <c r="I7" s="23" t="s">
        <v>306</v>
      </c>
      <c r="J7" s="153" t="s">
        <v>379</v>
      </c>
      <c r="O7" s="153" t="s">
        <v>373</v>
      </c>
      <c r="T7" s="23" t="s">
        <v>367</v>
      </c>
    </row>
    <row r="8" spans="1:20" s="20" customFormat="1" ht="19.5" customHeight="1" x14ac:dyDescent="0.25">
      <c r="A8" s="210"/>
      <c r="C8" s="21"/>
      <c r="D8" s="21"/>
      <c r="E8" s="21"/>
      <c r="F8" s="21"/>
      <c r="G8" s="153" t="s">
        <v>722</v>
      </c>
      <c r="H8" s="23" t="s">
        <v>316</v>
      </c>
      <c r="I8" s="23" t="s">
        <v>125</v>
      </c>
      <c r="J8" s="153" t="s">
        <v>398</v>
      </c>
      <c r="O8" s="153" t="s">
        <v>372</v>
      </c>
      <c r="T8" s="23" t="s">
        <v>367</v>
      </c>
    </row>
    <row r="9" spans="1:20" s="20" customFormat="1" ht="19.5" customHeight="1" x14ac:dyDescent="0.25">
      <c r="A9" s="210"/>
      <c r="C9" s="21"/>
      <c r="D9" s="21"/>
      <c r="E9" s="21"/>
      <c r="F9" s="21"/>
      <c r="G9" s="153" t="s">
        <v>723</v>
      </c>
      <c r="H9" s="23" t="s">
        <v>319</v>
      </c>
      <c r="I9" s="23" t="s">
        <v>310</v>
      </c>
      <c r="J9" s="153" t="s">
        <v>380</v>
      </c>
      <c r="O9" s="153" t="s">
        <v>375</v>
      </c>
      <c r="T9" s="23" t="s">
        <v>367</v>
      </c>
    </row>
    <row r="10" spans="1:20" s="20" customFormat="1" ht="19.5" customHeight="1" x14ac:dyDescent="0.25">
      <c r="A10" s="210"/>
      <c r="C10" s="21"/>
      <c r="D10" s="21"/>
      <c r="E10" s="21"/>
      <c r="F10" s="21"/>
      <c r="G10" s="153" t="s">
        <v>724</v>
      </c>
      <c r="H10" s="23" t="s">
        <v>97</v>
      </c>
      <c r="I10" s="23" t="s">
        <v>126</v>
      </c>
      <c r="J10" s="153" t="s">
        <v>381</v>
      </c>
      <c r="O10" s="153" t="s">
        <v>416</v>
      </c>
      <c r="T10" s="23" t="s">
        <v>367</v>
      </c>
    </row>
    <row r="11" spans="1:20" s="20" customFormat="1" ht="19.5" customHeight="1" x14ac:dyDescent="0.25">
      <c r="A11" s="210"/>
      <c r="C11" s="21"/>
      <c r="D11" s="21"/>
      <c r="E11" s="21"/>
      <c r="F11" s="21"/>
      <c r="G11" s="153" t="s">
        <v>725</v>
      </c>
      <c r="H11" s="23" t="s">
        <v>97</v>
      </c>
      <c r="I11" s="23" t="s">
        <v>126</v>
      </c>
      <c r="J11" s="153" t="s">
        <v>381</v>
      </c>
      <c r="O11" s="153" t="s">
        <v>726</v>
      </c>
      <c r="T11" s="23" t="s">
        <v>367</v>
      </c>
    </row>
    <row r="12" spans="1:20" s="20" customFormat="1" ht="19.5" customHeight="1" x14ac:dyDescent="0.25">
      <c r="A12" s="210"/>
      <c r="C12" s="21"/>
      <c r="D12" s="21"/>
      <c r="E12" s="21"/>
      <c r="F12" s="21"/>
      <c r="G12" s="153" t="s">
        <v>727</v>
      </c>
      <c r="H12" s="23" t="s">
        <v>97</v>
      </c>
      <c r="I12" s="23" t="s">
        <v>126</v>
      </c>
      <c r="J12" s="153" t="s">
        <v>381</v>
      </c>
      <c r="O12" s="153" t="s">
        <v>417</v>
      </c>
      <c r="T12" s="23" t="s">
        <v>367</v>
      </c>
    </row>
    <row r="13" spans="1:20" s="20" customFormat="1" ht="19.5" customHeight="1" x14ac:dyDescent="0.25">
      <c r="A13" s="210"/>
      <c r="C13" s="21"/>
      <c r="D13" s="21"/>
      <c r="E13" s="21"/>
      <c r="F13" s="21"/>
      <c r="G13" s="153" t="s">
        <v>728</v>
      </c>
      <c r="H13" s="23" t="s">
        <v>97</v>
      </c>
      <c r="I13" s="23" t="s">
        <v>126</v>
      </c>
      <c r="J13" s="153" t="s">
        <v>381</v>
      </c>
      <c r="O13" s="153" t="s">
        <v>376</v>
      </c>
      <c r="T13" s="23" t="s">
        <v>367</v>
      </c>
    </row>
    <row r="14" spans="1:20" s="20" customFormat="1" ht="19.5" customHeight="1" x14ac:dyDescent="0.25">
      <c r="A14" s="210"/>
      <c r="C14" s="21"/>
      <c r="D14" s="21"/>
      <c r="E14" s="21"/>
      <c r="F14" s="21"/>
      <c r="G14" s="153" t="s">
        <v>729</v>
      </c>
      <c r="H14" s="23" t="s">
        <v>97</v>
      </c>
      <c r="I14" s="23" t="s">
        <v>126</v>
      </c>
      <c r="J14" s="153" t="s">
        <v>381</v>
      </c>
      <c r="O14" s="153" t="s">
        <v>413</v>
      </c>
      <c r="T14" s="23" t="s">
        <v>367</v>
      </c>
    </row>
    <row r="15" spans="1:20" s="20" customFormat="1" ht="19.5" customHeight="1" x14ac:dyDescent="0.25">
      <c r="A15" s="210"/>
      <c r="C15" s="21"/>
      <c r="D15" s="21"/>
      <c r="E15" s="21"/>
      <c r="F15" s="21"/>
      <c r="G15" s="153" t="s">
        <v>730</v>
      </c>
      <c r="H15" s="23" t="s">
        <v>97</v>
      </c>
      <c r="I15" s="23" t="s">
        <v>126</v>
      </c>
      <c r="J15" s="153" t="s">
        <v>381</v>
      </c>
      <c r="O15" s="153" t="s">
        <v>374</v>
      </c>
      <c r="T15" s="23" t="s">
        <v>367</v>
      </c>
    </row>
    <row r="16" spans="1:20" s="20" customFormat="1" ht="19.5" customHeight="1" x14ac:dyDescent="0.25">
      <c r="A16" s="210"/>
      <c r="C16" s="21"/>
      <c r="D16" s="21"/>
      <c r="E16" s="21"/>
      <c r="F16" s="21"/>
      <c r="G16" s="153" t="s">
        <v>731</v>
      </c>
      <c r="H16" s="23" t="s">
        <v>97</v>
      </c>
      <c r="I16" s="23" t="s">
        <v>126</v>
      </c>
      <c r="J16" s="153" t="s">
        <v>381</v>
      </c>
      <c r="O16" s="153" t="s">
        <v>414</v>
      </c>
      <c r="T16" s="23" t="s">
        <v>367</v>
      </c>
    </row>
    <row r="17" spans="1:20" s="20" customFormat="1" ht="19.5" customHeight="1" x14ac:dyDescent="0.25">
      <c r="A17" s="210"/>
      <c r="C17" s="21"/>
      <c r="D17" s="132"/>
      <c r="E17" s="133"/>
      <c r="F17" s="21"/>
      <c r="G17" s="153" t="s">
        <v>732</v>
      </c>
      <c r="H17" s="23" t="s">
        <v>97</v>
      </c>
      <c r="I17" s="23" t="s">
        <v>126</v>
      </c>
      <c r="J17" s="153" t="s">
        <v>381</v>
      </c>
      <c r="O17" s="153" t="s">
        <v>733</v>
      </c>
      <c r="T17" s="23" t="s">
        <v>367</v>
      </c>
    </row>
    <row r="18" spans="1:20" s="20" customFormat="1" ht="19.5" customHeight="1" x14ac:dyDescent="0.25">
      <c r="A18" s="210"/>
      <c r="C18" s="21"/>
      <c r="D18" s="132"/>
      <c r="E18" s="133"/>
      <c r="F18" s="21"/>
      <c r="G18" s="153" t="s">
        <v>734</v>
      </c>
      <c r="H18" s="23" t="s">
        <v>318</v>
      </c>
      <c r="I18" s="23" t="s">
        <v>92</v>
      </c>
      <c r="J18" s="153" t="s">
        <v>383</v>
      </c>
      <c r="O18" s="153" t="s">
        <v>735</v>
      </c>
      <c r="T18" s="23" t="s">
        <v>367</v>
      </c>
    </row>
    <row r="19" spans="1:20" s="20" customFormat="1" ht="19.5" customHeight="1" x14ac:dyDescent="0.25">
      <c r="A19" s="210"/>
      <c r="C19" s="21"/>
      <c r="D19" s="132"/>
      <c r="E19" s="133"/>
      <c r="F19" s="21"/>
      <c r="G19" s="153" t="s">
        <v>736</v>
      </c>
      <c r="H19" s="23" t="s">
        <v>319</v>
      </c>
      <c r="I19" s="23" t="s">
        <v>308</v>
      </c>
      <c r="J19" s="153" t="s">
        <v>404</v>
      </c>
      <c r="O19" s="153" t="s">
        <v>737</v>
      </c>
      <c r="T19" s="23" t="s">
        <v>367</v>
      </c>
    </row>
    <row r="20" spans="1:20" s="20" customFormat="1" ht="19.5" customHeight="1" x14ac:dyDescent="0.25">
      <c r="A20" s="210"/>
      <c r="C20" s="21"/>
      <c r="D20" s="132"/>
      <c r="E20" s="133"/>
      <c r="F20" s="21"/>
      <c r="G20" s="153" t="s">
        <v>738</v>
      </c>
      <c r="H20" s="23" t="s">
        <v>319</v>
      </c>
      <c r="I20" s="23" t="s">
        <v>309</v>
      </c>
      <c r="J20" s="153" t="s">
        <v>384</v>
      </c>
      <c r="O20" s="153" t="s">
        <v>739</v>
      </c>
      <c r="T20" s="23" t="s">
        <v>367</v>
      </c>
    </row>
    <row r="21" spans="1:20" s="20" customFormat="1" ht="19.5" customHeight="1" x14ac:dyDescent="0.25">
      <c r="A21" s="210"/>
      <c r="C21" s="21"/>
      <c r="D21" s="132"/>
      <c r="E21" s="133"/>
      <c r="F21" s="21"/>
      <c r="G21" s="153" t="s">
        <v>740</v>
      </c>
      <c r="H21" s="23" t="s">
        <v>319</v>
      </c>
      <c r="I21" s="23" t="s">
        <v>219</v>
      </c>
      <c r="J21" s="153" t="s">
        <v>385</v>
      </c>
      <c r="O21" s="153" t="s">
        <v>741</v>
      </c>
      <c r="T21" s="23" t="s">
        <v>367</v>
      </c>
    </row>
    <row r="22" spans="1:20" s="20" customFormat="1" ht="19.5" customHeight="1" x14ac:dyDescent="0.25">
      <c r="A22" s="210"/>
      <c r="C22" s="21"/>
      <c r="D22" s="132"/>
      <c r="E22" s="133"/>
      <c r="F22" s="21"/>
      <c r="G22" s="153" t="s">
        <v>742</v>
      </c>
      <c r="H22" s="23" t="s">
        <v>319</v>
      </c>
      <c r="I22" s="23" t="s">
        <v>305</v>
      </c>
      <c r="J22" s="153" t="s">
        <v>402</v>
      </c>
      <c r="O22" s="153" t="s">
        <v>743</v>
      </c>
      <c r="T22" s="23" t="s">
        <v>367</v>
      </c>
    </row>
    <row r="23" spans="1:20" s="20" customFormat="1" ht="19.5" customHeight="1" x14ac:dyDescent="0.25">
      <c r="A23" s="210"/>
      <c r="C23" s="21"/>
      <c r="D23" s="132"/>
      <c r="E23" s="133"/>
      <c r="F23" s="21"/>
      <c r="G23" s="153" t="s">
        <v>744</v>
      </c>
      <c r="H23" s="23" t="s">
        <v>318</v>
      </c>
      <c r="I23" s="23" t="s">
        <v>92</v>
      </c>
      <c r="J23" s="153" t="s">
        <v>383</v>
      </c>
      <c r="O23" s="153" t="s">
        <v>745</v>
      </c>
      <c r="T23" s="23" t="s">
        <v>367</v>
      </c>
    </row>
    <row r="24" spans="1:20" s="20" customFormat="1" ht="19.5" customHeight="1" x14ac:dyDescent="0.25">
      <c r="A24" s="210"/>
      <c r="C24" s="21"/>
      <c r="D24" s="132"/>
      <c r="E24" s="133"/>
      <c r="F24" s="21"/>
      <c r="G24" s="153" t="s">
        <v>746</v>
      </c>
      <c r="H24" s="23" t="s">
        <v>97</v>
      </c>
      <c r="I24" s="23" t="s">
        <v>127</v>
      </c>
      <c r="J24" s="153" t="s">
        <v>324</v>
      </c>
      <c r="O24" s="153" t="s">
        <v>747</v>
      </c>
      <c r="T24" s="23" t="s">
        <v>367</v>
      </c>
    </row>
    <row r="25" spans="1:20" s="20" customFormat="1" ht="19.5" customHeight="1" x14ac:dyDescent="0.25">
      <c r="A25" s="210"/>
      <c r="C25" s="21"/>
      <c r="D25" s="132"/>
      <c r="E25" s="133"/>
      <c r="F25" s="21"/>
      <c r="G25" s="153" t="s">
        <v>754</v>
      </c>
      <c r="H25" s="23" t="s">
        <v>318</v>
      </c>
      <c r="I25" s="23" t="s">
        <v>825</v>
      </c>
      <c r="J25" s="153" t="s">
        <v>396</v>
      </c>
      <c r="O25" s="153" t="s">
        <v>749</v>
      </c>
      <c r="T25" s="23" t="s">
        <v>367</v>
      </c>
    </row>
    <row r="26" spans="1:20" s="20" customFormat="1" ht="19.5" customHeight="1" x14ac:dyDescent="0.25">
      <c r="A26" s="210"/>
      <c r="C26" s="21"/>
      <c r="D26" s="132"/>
      <c r="E26" s="133"/>
      <c r="F26" s="21"/>
      <c r="G26" s="153" t="s">
        <v>755</v>
      </c>
      <c r="H26" s="23" t="s">
        <v>316</v>
      </c>
      <c r="I26" s="23" t="s">
        <v>912</v>
      </c>
      <c r="J26" s="153" t="s">
        <v>398</v>
      </c>
      <c r="O26" s="153" t="s">
        <v>751</v>
      </c>
      <c r="T26" s="23" t="s">
        <v>367</v>
      </c>
    </row>
    <row r="27" spans="1:20" s="20" customFormat="1" ht="19.5" customHeight="1" x14ac:dyDescent="0.25">
      <c r="A27" s="210"/>
      <c r="C27" s="21"/>
      <c r="D27" s="132"/>
      <c r="E27" s="133"/>
      <c r="F27" s="21"/>
      <c r="G27" s="153" t="s">
        <v>758</v>
      </c>
      <c r="H27" s="23" t="s">
        <v>97</v>
      </c>
      <c r="I27" s="23" t="s">
        <v>875</v>
      </c>
      <c r="J27" s="153" t="s">
        <v>2319</v>
      </c>
      <c r="O27" s="153" t="s">
        <v>753</v>
      </c>
      <c r="T27" s="23" t="s">
        <v>367</v>
      </c>
    </row>
    <row r="28" spans="1:20" s="20" customFormat="1" ht="19.5" customHeight="1" x14ac:dyDescent="0.25">
      <c r="A28" s="210"/>
      <c r="C28" s="21"/>
      <c r="D28" s="132"/>
      <c r="E28" s="133"/>
      <c r="F28" s="21"/>
      <c r="G28" s="153" t="s">
        <v>761</v>
      </c>
      <c r="H28" s="23" t="s">
        <v>319</v>
      </c>
      <c r="I28" s="23" t="s">
        <v>892</v>
      </c>
      <c r="J28" s="153" t="s">
        <v>902</v>
      </c>
      <c r="O28" s="153" t="s">
        <v>405</v>
      </c>
      <c r="T28" s="23" t="s">
        <v>367</v>
      </c>
    </row>
    <row r="29" spans="1:20" s="20" customFormat="1" ht="19.5" customHeight="1" x14ac:dyDescent="0.25">
      <c r="A29" s="210"/>
      <c r="C29" s="21"/>
      <c r="D29" s="132"/>
      <c r="E29" s="133"/>
      <c r="F29" s="21"/>
      <c r="G29" s="153" t="s">
        <v>763</v>
      </c>
      <c r="H29" s="23" t="s">
        <v>911</v>
      </c>
      <c r="I29" s="23" t="s">
        <v>927</v>
      </c>
      <c r="J29" s="153" t="s">
        <v>395</v>
      </c>
      <c r="O29" s="153" t="s">
        <v>406</v>
      </c>
      <c r="T29" s="23" t="s">
        <v>367</v>
      </c>
    </row>
    <row r="30" spans="1:20" s="20" customFormat="1" ht="19.5" customHeight="1" x14ac:dyDescent="0.25">
      <c r="A30" s="210"/>
      <c r="C30" s="21"/>
      <c r="D30" s="132"/>
      <c r="E30" s="133"/>
      <c r="F30" s="21"/>
      <c r="G30" s="153" t="s">
        <v>765</v>
      </c>
      <c r="H30" s="23" t="s">
        <v>856</v>
      </c>
      <c r="I30" s="23" t="s">
        <v>863</v>
      </c>
      <c r="J30" s="153" t="s">
        <v>865</v>
      </c>
      <c r="O30" s="153" t="s">
        <v>757</v>
      </c>
      <c r="T30" s="23" t="s">
        <v>367</v>
      </c>
    </row>
    <row r="31" spans="1:20" s="20" customFormat="1" ht="19.5" customHeight="1" x14ac:dyDescent="0.25">
      <c r="A31" s="210"/>
      <c r="C31" s="21"/>
      <c r="D31" s="132"/>
      <c r="E31" s="133"/>
      <c r="F31" s="21"/>
      <c r="G31" s="153" t="s">
        <v>816</v>
      </c>
      <c r="H31" s="23" t="s">
        <v>856</v>
      </c>
      <c r="I31" s="23" t="s">
        <v>861</v>
      </c>
      <c r="J31" s="23" t="s">
        <v>864</v>
      </c>
      <c r="O31" s="153" t="s">
        <v>759</v>
      </c>
      <c r="T31" s="23" t="s">
        <v>367</v>
      </c>
    </row>
    <row r="32" spans="1:20" s="20" customFormat="1" ht="19.5" customHeight="1" x14ac:dyDescent="0.25">
      <c r="A32" s="210"/>
      <c r="C32" s="21"/>
      <c r="D32" s="132"/>
      <c r="E32" s="133"/>
      <c r="F32" s="21"/>
      <c r="G32" s="153" t="s">
        <v>818</v>
      </c>
      <c r="H32" s="23" t="s">
        <v>319</v>
      </c>
      <c r="I32" s="23" t="s">
        <v>898</v>
      </c>
      <c r="J32" s="23" t="s">
        <v>887</v>
      </c>
      <c r="O32" s="153" t="s">
        <v>785</v>
      </c>
      <c r="T32" s="23" t="s">
        <v>367</v>
      </c>
    </row>
    <row r="33" spans="1:20" s="20" customFormat="1" ht="19.5" customHeight="1" x14ac:dyDescent="0.25">
      <c r="A33" s="210"/>
      <c r="C33" s="21"/>
      <c r="D33" s="132"/>
      <c r="E33" s="133"/>
      <c r="F33" s="21"/>
      <c r="G33" s="153"/>
      <c r="H33" s="23"/>
      <c r="I33" s="23"/>
      <c r="J33" s="23"/>
      <c r="O33" s="153" t="s">
        <v>786</v>
      </c>
      <c r="T33" s="23"/>
    </row>
    <row r="34" spans="1:20" s="20" customFormat="1" ht="19.5" customHeight="1" x14ac:dyDescent="0.25">
      <c r="A34" s="210"/>
      <c r="C34" s="21"/>
      <c r="D34" s="132"/>
      <c r="E34" s="133"/>
      <c r="F34" s="21"/>
      <c r="G34" s="153"/>
      <c r="H34" s="23"/>
      <c r="I34" s="23"/>
      <c r="J34" s="23"/>
      <c r="O34" s="153" t="s">
        <v>787</v>
      </c>
      <c r="T34" s="23"/>
    </row>
    <row r="35" spans="1:20" s="20" customFormat="1" ht="19.5" customHeight="1" x14ac:dyDescent="0.25">
      <c r="A35" s="210"/>
      <c r="C35" s="21"/>
      <c r="D35" s="132"/>
      <c r="E35" s="133"/>
      <c r="F35" s="21"/>
      <c r="G35" s="153"/>
      <c r="H35" s="23"/>
      <c r="I35" s="23"/>
      <c r="J35" s="23"/>
      <c r="O35" s="153" t="s">
        <v>788</v>
      </c>
      <c r="T35" s="23"/>
    </row>
    <row r="36" spans="1:20" s="20" customFormat="1" ht="19.5" customHeight="1" x14ac:dyDescent="0.25">
      <c r="A36" s="210"/>
      <c r="C36" s="21"/>
      <c r="D36" s="132"/>
      <c r="E36" s="133"/>
      <c r="F36" s="21"/>
      <c r="G36" s="153"/>
      <c r="H36" s="23"/>
      <c r="I36" s="23"/>
      <c r="J36" s="23"/>
      <c r="O36" s="153" t="s">
        <v>789</v>
      </c>
      <c r="T36" s="23"/>
    </row>
    <row r="37" spans="1:20" s="20" customFormat="1" ht="19.5" customHeight="1" x14ac:dyDescent="0.25">
      <c r="A37" s="210"/>
      <c r="C37" s="21"/>
      <c r="D37" s="132"/>
      <c r="E37" s="133"/>
      <c r="F37" s="21"/>
      <c r="G37" s="153"/>
      <c r="H37" s="23"/>
      <c r="I37" s="23"/>
      <c r="J37" s="23"/>
      <c r="O37" s="153" t="s">
        <v>790</v>
      </c>
      <c r="T37" s="23"/>
    </row>
    <row r="38" spans="1:20" s="20" customFormat="1" ht="19.5" customHeight="1" x14ac:dyDescent="0.25">
      <c r="A38" s="210"/>
      <c r="C38" s="21"/>
      <c r="D38" s="132"/>
      <c r="E38" s="133"/>
      <c r="F38" s="21"/>
      <c r="G38" s="153"/>
      <c r="H38" s="23"/>
      <c r="I38" s="23"/>
      <c r="J38" s="23"/>
      <c r="O38" s="153" t="s">
        <v>791</v>
      </c>
      <c r="T38" s="23"/>
    </row>
    <row r="39" spans="1:20" s="20" customFormat="1" ht="19.5" customHeight="1" x14ac:dyDescent="0.25">
      <c r="A39" s="210"/>
      <c r="C39" s="21"/>
      <c r="D39" s="132"/>
      <c r="E39" s="133"/>
      <c r="F39" s="21"/>
      <c r="G39" s="153"/>
      <c r="H39" s="23"/>
      <c r="I39" s="23"/>
      <c r="J39" s="23"/>
      <c r="O39" s="153" t="s">
        <v>792</v>
      </c>
      <c r="T39" s="23"/>
    </row>
    <row r="40" spans="1:20" s="20" customFormat="1" ht="19.5" customHeight="1" x14ac:dyDescent="0.25">
      <c r="A40" s="210"/>
      <c r="C40" s="21"/>
      <c r="D40" s="132"/>
      <c r="E40" s="133"/>
      <c r="F40" s="21"/>
      <c r="G40" s="153"/>
      <c r="H40" s="23"/>
      <c r="I40" s="23"/>
      <c r="J40" s="23"/>
      <c r="O40" s="153" t="s">
        <v>793</v>
      </c>
      <c r="T40" s="23"/>
    </row>
    <row r="41" spans="1:20" s="20" customFormat="1" ht="19.5" customHeight="1" x14ac:dyDescent="0.25">
      <c r="A41" s="210"/>
      <c r="C41" s="21"/>
      <c r="D41" s="132"/>
      <c r="E41" s="133"/>
      <c r="F41" s="21"/>
      <c r="G41" s="153"/>
      <c r="H41" s="23"/>
      <c r="I41" s="23"/>
      <c r="J41" s="23"/>
      <c r="O41" s="153" t="s">
        <v>748</v>
      </c>
      <c r="T41" s="23"/>
    </row>
    <row r="42" spans="1:20" s="20" customFormat="1" ht="19.5" customHeight="1" x14ac:dyDescent="0.25">
      <c r="A42" s="210"/>
      <c r="C42" s="21"/>
      <c r="D42" s="132"/>
      <c r="E42" s="133"/>
      <c r="F42" s="21"/>
      <c r="G42" s="153"/>
      <c r="H42" s="23"/>
      <c r="I42" s="23"/>
      <c r="J42" s="23"/>
      <c r="O42" s="153" t="s">
        <v>750</v>
      </c>
      <c r="T42" s="23"/>
    </row>
    <row r="43" spans="1:20" s="20" customFormat="1" ht="19.5" customHeight="1" x14ac:dyDescent="0.25">
      <c r="A43" s="210"/>
      <c r="C43" s="21"/>
      <c r="D43" s="132"/>
      <c r="E43" s="133"/>
      <c r="F43" s="21"/>
      <c r="G43" s="153"/>
      <c r="H43" s="23"/>
      <c r="I43" s="23"/>
      <c r="J43" s="23"/>
      <c r="O43" s="153" t="s">
        <v>752</v>
      </c>
      <c r="T43" s="23"/>
    </row>
    <row r="44" spans="1:20" s="20" customFormat="1" ht="19.5" customHeight="1" x14ac:dyDescent="0.25">
      <c r="A44" s="210"/>
      <c r="C44" s="21"/>
      <c r="D44" s="132"/>
      <c r="E44" s="133"/>
      <c r="F44" s="21"/>
      <c r="G44" s="153"/>
      <c r="H44" s="23"/>
      <c r="I44" s="23"/>
      <c r="J44" s="23"/>
      <c r="O44" s="153" t="s">
        <v>756</v>
      </c>
      <c r="T44" s="23"/>
    </row>
    <row r="45" spans="1:20" s="20" customFormat="1" ht="19.5" customHeight="1" x14ac:dyDescent="0.25">
      <c r="A45" s="210"/>
      <c r="C45" s="21"/>
      <c r="D45" s="132"/>
      <c r="E45" s="133"/>
      <c r="F45" s="21"/>
      <c r="G45" s="153"/>
      <c r="H45" s="23"/>
      <c r="I45" s="23"/>
      <c r="J45" s="23"/>
      <c r="O45" s="153" t="s">
        <v>760</v>
      </c>
      <c r="T45" s="23"/>
    </row>
    <row r="46" spans="1:20" s="20" customFormat="1" ht="19.5" customHeight="1" x14ac:dyDescent="0.25">
      <c r="A46" s="210"/>
      <c r="C46" s="21"/>
      <c r="D46" s="132"/>
      <c r="E46" s="133"/>
      <c r="F46" s="21"/>
      <c r="G46" s="153"/>
      <c r="H46" s="23"/>
      <c r="I46" s="23"/>
      <c r="J46" s="23"/>
      <c r="O46" s="153" t="s">
        <v>762</v>
      </c>
      <c r="T46" s="23"/>
    </row>
    <row r="47" spans="1:20" s="20" customFormat="1" ht="19.5" customHeight="1" x14ac:dyDescent="0.25">
      <c r="A47" s="210"/>
      <c r="C47" s="21"/>
      <c r="D47" s="132"/>
      <c r="E47" s="133"/>
      <c r="F47" s="21"/>
      <c r="G47" s="153"/>
      <c r="H47" s="23"/>
      <c r="I47" s="23"/>
      <c r="J47" s="23"/>
      <c r="O47" s="153" t="s">
        <v>766</v>
      </c>
      <c r="T47" s="23"/>
    </row>
    <row r="48" spans="1:20" s="20" customFormat="1" ht="19.5" customHeight="1" x14ac:dyDescent="0.25">
      <c r="A48" s="210"/>
      <c r="C48" s="21"/>
      <c r="D48" s="132"/>
      <c r="E48" s="133"/>
      <c r="F48" s="21"/>
      <c r="G48" s="153"/>
      <c r="H48" s="23"/>
      <c r="I48" s="23"/>
      <c r="J48" s="23"/>
      <c r="O48" s="153" t="s">
        <v>784</v>
      </c>
      <c r="T48" s="23"/>
    </row>
    <row r="49" spans="1:20" s="20" customFormat="1" ht="19.5" customHeight="1" x14ac:dyDescent="0.25">
      <c r="A49" s="210"/>
      <c r="C49" s="21"/>
      <c r="D49" s="132"/>
      <c r="E49" s="133"/>
      <c r="F49" s="21"/>
      <c r="G49" s="153"/>
      <c r="H49" s="23"/>
      <c r="I49" s="23"/>
      <c r="J49" s="23"/>
      <c r="O49" s="153" t="s">
        <v>418</v>
      </c>
      <c r="T49" s="23"/>
    </row>
    <row r="50" spans="1:20" s="20" customFormat="1" ht="19.5" customHeight="1" x14ac:dyDescent="0.25">
      <c r="A50" s="210"/>
      <c r="C50" s="21"/>
      <c r="D50" s="132"/>
      <c r="E50" s="133"/>
      <c r="F50" s="21"/>
      <c r="G50" s="153"/>
      <c r="H50" s="23"/>
      <c r="I50" s="23"/>
      <c r="J50" s="23"/>
      <c r="O50" s="153" t="s">
        <v>419</v>
      </c>
      <c r="T50" s="23"/>
    </row>
    <row r="51" spans="1:20" s="20" customFormat="1" ht="19.5" customHeight="1" x14ac:dyDescent="0.25">
      <c r="A51" s="210"/>
      <c r="C51" s="21"/>
      <c r="D51" s="132"/>
      <c r="E51" s="133"/>
      <c r="F51" s="21"/>
      <c r="G51" s="153"/>
      <c r="H51" s="23"/>
      <c r="I51" s="23"/>
      <c r="J51" s="23"/>
      <c r="O51" s="153" t="s">
        <v>817</v>
      </c>
      <c r="T51" s="23"/>
    </row>
    <row r="52" spans="1:20" s="20" customFormat="1" ht="19.5" customHeight="1" x14ac:dyDescent="0.25">
      <c r="A52" s="210"/>
      <c r="C52" s="21"/>
      <c r="D52" s="132"/>
      <c r="E52" s="133"/>
      <c r="F52" s="21"/>
      <c r="G52" s="153"/>
      <c r="H52" s="23"/>
      <c r="I52" s="23"/>
      <c r="J52" s="23"/>
      <c r="O52" s="153" t="s">
        <v>764</v>
      </c>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153"/>
      <c r="H121" s="23"/>
      <c r="I121" s="23"/>
      <c r="J121" s="23"/>
      <c r="O121" s="153"/>
      <c r="T121" s="23"/>
    </row>
    <row r="122" spans="1:20" s="20" customFormat="1" ht="25.5" customHeight="1" x14ac:dyDescent="0.25">
      <c r="A122" s="210"/>
      <c r="D122" s="134"/>
      <c r="E122" s="134"/>
      <c r="G122" s="153"/>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2"/>
      <c r="D129" s="134"/>
      <c r="E129" s="134"/>
      <c r="G129" s="153"/>
      <c r="H129" s="23"/>
      <c r="I129" s="23"/>
      <c r="J129" s="23"/>
      <c r="O129" s="153"/>
      <c r="T129" s="23"/>
    </row>
    <row r="130" spans="1:20" s="20" customFormat="1" ht="19.5" customHeight="1" x14ac:dyDescent="0.25">
      <c r="A130" s="212"/>
      <c r="D130" s="134"/>
      <c r="E130" s="134"/>
      <c r="G130" s="153"/>
      <c r="H130" s="23"/>
      <c r="I130" s="23"/>
      <c r="J130" s="23"/>
      <c r="O130" s="153"/>
      <c r="T130" s="23"/>
    </row>
    <row r="131" spans="1:20" s="20" customFormat="1" ht="19.5" customHeight="1" x14ac:dyDescent="0.25">
      <c r="A131" s="212"/>
      <c r="D131" s="134"/>
      <c r="E131" s="134"/>
      <c r="G131" s="153"/>
      <c r="H131" s="23"/>
      <c r="I131" s="23"/>
      <c r="J131" s="23"/>
      <c r="O131" s="153"/>
      <c r="T131" s="23"/>
    </row>
    <row r="132" spans="1:20" s="20" customFormat="1" ht="19.5" customHeight="1" x14ac:dyDescent="0.25">
      <c r="A132" s="212"/>
      <c r="D132" s="134"/>
      <c r="E132" s="134"/>
      <c r="G132" s="153"/>
      <c r="H132" s="23"/>
      <c r="I132" s="23"/>
      <c r="J132" s="23"/>
      <c r="O132" s="153"/>
      <c r="T132" s="23"/>
    </row>
    <row r="133" spans="1:20" s="20" customFormat="1" ht="19.5" customHeight="1" x14ac:dyDescent="0.25">
      <c r="A133" s="212"/>
      <c r="D133" s="134"/>
      <c r="E133" s="134"/>
      <c r="G133" s="153"/>
      <c r="H133" s="23"/>
      <c r="I133" s="23"/>
      <c r="J133" s="23"/>
      <c r="O133" s="153"/>
      <c r="T133" s="23"/>
    </row>
    <row r="134" spans="1:20" s="20" customFormat="1" ht="19.5" customHeight="1" x14ac:dyDescent="0.25">
      <c r="A134" s="212"/>
      <c r="D134" s="134"/>
      <c r="E134" s="134"/>
      <c r="G134" s="153"/>
      <c r="H134" s="23"/>
      <c r="I134" s="23"/>
      <c r="J134" s="23"/>
      <c r="O134" s="153"/>
      <c r="T134" s="23"/>
    </row>
    <row r="135" spans="1:20" s="20" customFormat="1" ht="19.5" customHeight="1" x14ac:dyDescent="0.25">
      <c r="A135" s="212"/>
      <c r="D135" s="134"/>
      <c r="E135" s="134"/>
      <c r="G135" s="153"/>
      <c r="H135" s="23"/>
      <c r="I135" s="23"/>
      <c r="J135" s="23"/>
      <c r="O135" s="153"/>
      <c r="T135" s="23"/>
    </row>
    <row r="136" spans="1:20" s="20" customFormat="1" x14ac:dyDescent="0.25">
      <c r="A136" s="212"/>
      <c r="D136" s="134"/>
      <c r="E136" s="134"/>
      <c r="G136" s="153"/>
      <c r="H136" s="23"/>
      <c r="I136" s="23"/>
      <c r="J136" s="23"/>
      <c r="O136" s="153"/>
      <c r="T136" s="23"/>
    </row>
    <row r="137" spans="1:20" s="20" customFormat="1" x14ac:dyDescent="0.25">
      <c r="A137" s="212"/>
      <c r="D137" s="134"/>
      <c r="E137" s="134"/>
      <c r="G137" s="153"/>
      <c r="H137" s="23"/>
      <c r="I137" s="23"/>
      <c r="J137" s="23"/>
      <c r="O137" s="153"/>
      <c r="T137" s="23"/>
    </row>
    <row r="138" spans="1:20" s="20" customFormat="1" x14ac:dyDescent="0.25">
      <c r="A138" s="212"/>
      <c r="D138" s="134"/>
      <c r="E138" s="134"/>
      <c r="G138" s="153"/>
      <c r="H138" s="23"/>
      <c r="I138" s="23"/>
      <c r="J138" s="23"/>
      <c r="O138" s="153"/>
      <c r="T138" s="23"/>
    </row>
    <row r="139" spans="1:20" x14ac:dyDescent="0.25">
      <c r="D139" s="135"/>
      <c r="E139" s="135"/>
      <c r="G139" s="153"/>
      <c r="H139" s="23"/>
      <c r="I139" s="23"/>
      <c r="J139" s="23"/>
      <c r="O139" s="153"/>
      <c r="T139" s="23"/>
    </row>
    <row r="140" spans="1:20" x14ac:dyDescent="0.25">
      <c r="D140" s="135"/>
      <c r="E140" s="135"/>
      <c r="G140" s="153"/>
      <c r="H140" s="23"/>
      <c r="I140" s="23"/>
      <c r="J140" s="23"/>
      <c r="O140" s="153"/>
      <c r="T140" s="23"/>
    </row>
    <row r="141" spans="1:20" x14ac:dyDescent="0.25">
      <c r="D141" s="135"/>
      <c r="E141" s="135"/>
      <c r="G141" s="153"/>
      <c r="H141" s="23"/>
      <c r="I141" s="23"/>
      <c r="J141" s="23"/>
      <c r="O141" s="153"/>
      <c r="T141" s="23"/>
    </row>
    <row r="142" spans="1:20" x14ac:dyDescent="0.25">
      <c r="D142" s="135"/>
      <c r="E142" s="135"/>
      <c r="G142" s="153"/>
      <c r="H142" s="23"/>
      <c r="I142" s="23"/>
      <c r="J142" s="23"/>
      <c r="O142" s="153"/>
      <c r="T142" s="23"/>
    </row>
    <row r="143" spans="1:20" x14ac:dyDescent="0.25">
      <c r="D143" s="135"/>
      <c r="E143" s="135"/>
      <c r="G143" s="153"/>
      <c r="H143" s="23"/>
      <c r="I143" s="23"/>
      <c r="J143" s="23"/>
      <c r="O143" s="153"/>
      <c r="T143" s="23"/>
    </row>
    <row r="144" spans="1:20" x14ac:dyDescent="0.25">
      <c r="D144" s="135"/>
      <c r="E144" s="135"/>
      <c r="G144" s="153"/>
      <c r="H144" s="23"/>
      <c r="I144" s="23"/>
      <c r="J144" s="23"/>
      <c r="O144" s="153"/>
      <c r="T144" s="23"/>
    </row>
    <row r="145" spans="4:20" x14ac:dyDescent="0.25">
      <c r="D145" s="135"/>
      <c r="E145" s="135"/>
      <c r="G145" s="153"/>
      <c r="H145" s="23"/>
      <c r="I145" s="23"/>
      <c r="J145" s="23"/>
      <c r="O145" s="153"/>
      <c r="T145" s="23"/>
    </row>
    <row r="146" spans="4:20" x14ac:dyDescent="0.25">
      <c r="D146" s="135"/>
      <c r="E146" s="135"/>
      <c r="G146" s="153"/>
      <c r="H146" s="23"/>
      <c r="I146" s="23"/>
      <c r="J146" s="23"/>
      <c r="O146" s="153"/>
      <c r="T146" s="23"/>
    </row>
    <row r="147" spans="4:20" x14ac:dyDescent="0.25">
      <c r="D147" s="135"/>
      <c r="E147" s="135"/>
      <c r="G147" s="153"/>
      <c r="H147" s="23"/>
      <c r="I147" s="23"/>
      <c r="J147" s="23"/>
      <c r="O147" s="153"/>
      <c r="T147" s="23"/>
    </row>
    <row r="148" spans="4:20" x14ac:dyDescent="0.25">
      <c r="D148" s="135"/>
      <c r="E148" s="135"/>
      <c r="G148" s="153"/>
      <c r="H148" s="23"/>
      <c r="I148" s="23"/>
      <c r="J148" s="23"/>
      <c r="O148" s="153"/>
      <c r="T148" s="23"/>
    </row>
    <row r="149" spans="4:20" x14ac:dyDescent="0.25">
      <c r="D149" s="135"/>
      <c r="E149" s="135"/>
      <c r="G149" s="153"/>
      <c r="H149" s="23"/>
      <c r="I149" s="23"/>
      <c r="J149" s="23"/>
      <c r="O149" s="153"/>
      <c r="T149" s="23"/>
    </row>
    <row r="150" spans="4:20" x14ac:dyDescent="0.25">
      <c r="D150" s="135"/>
      <c r="E150" s="135"/>
      <c r="G150" s="153"/>
      <c r="H150" s="23"/>
      <c r="I150" s="23"/>
      <c r="J150" s="23"/>
      <c r="O150" s="153"/>
      <c r="T150" s="23"/>
    </row>
    <row r="151" spans="4:20" x14ac:dyDescent="0.25">
      <c r="D151" s="135"/>
      <c r="E151" s="135"/>
      <c r="G151" s="153"/>
      <c r="H151" s="23"/>
      <c r="I151" s="23"/>
      <c r="J151" s="23"/>
      <c r="O151" s="153"/>
      <c r="T151" s="23"/>
    </row>
    <row r="152" spans="4:20" x14ac:dyDescent="0.25">
      <c r="D152" s="135"/>
      <c r="E152" s="135"/>
      <c r="G152" s="153"/>
      <c r="H152" s="23"/>
      <c r="I152" s="23"/>
      <c r="J152" s="23"/>
      <c r="O152" s="153"/>
      <c r="T152" s="23"/>
    </row>
    <row r="153" spans="4:20" x14ac:dyDescent="0.25">
      <c r="D153" s="135"/>
      <c r="E153" s="135"/>
      <c r="G153" s="153"/>
      <c r="H153" s="23"/>
      <c r="I153" s="23"/>
      <c r="J153" s="23"/>
      <c r="O153" s="153"/>
      <c r="T153" s="23"/>
    </row>
    <row r="154" spans="4:20" x14ac:dyDescent="0.25">
      <c r="D154" s="135"/>
      <c r="E154" s="135"/>
      <c r="G154" s="153"/>
      <c r="H154" s="23"/>
      <c r="I154" s="23"/>
      <c r="J154" s="23"/>
      <c r="O154" s="153"/>
      <c r="T154" s="23"/>
    </row>
    <row r="155" spans="4:20" x14ac:dyDescent="0.25">
      <c r="D155" s="135"/>
      <c r="E155" s="135"/>
      <c r="G155" s="153"/>
      <c r="H155" s="23"/>
      <c r="I155" s="23"/>
      <c r="J155" s="23"/>
      <c r="O155" s="153"/>
      <c r="T155" s="23"/>
    </row>
    <row r="156" spans="4:20" x14ac:dyDescent="0.25">
      <c r="D156" s="135"/>
      <c r="E156" s="135"/>
      <c r="G156" s="153"/>
      <c r="H156" s="23"/>
      <c r="I156" s="23"/>
      <c r="J156" s="23"/>
      <c r="O156" s="153"/>
      <c r="T156" s="23"/>
    </row>
    <row r="157" spans="4:20" x14ac:dyDescent="0.25">
      <c r="D157" s="135"/>
      <c r="E157" s="135"/>
      <c r="G157" s="153"/>
      <c r="H157" s="23"/>
      <c r="I157" s="23"/>
      <c r="J157" s="23"/>
      <c r="O157" s="153"/>
      <c r="T157" s="23"/>
    </row>
    <row r="158" spans="4:20" x14ac:dyDescent="0.25">
      <c r="D158" s="135"/>
      <c r="E158" s="135"/>
      <c r="G158" s="153"/>
      <c r="H158" s="23"/>
      <c r="I158" s="23"/>
      <c r="J158" s="23"/>
      <c r="O158" s="153"/>
      <c r="T158" s="23"/>
    </row>
    <row r="159" spans="4:20" x14ac:dyDescent="0.25">
      <c r="D159" s="135"/>
      <c r="E159" s="135"/>
      <c r="G159" s="153"/>
      <c r="H159" s="23"/>
      <c r="I159" s="23"/>
      <c r="J159" s="23"/>
      <c r="O159" s="153"/>
      <c r="T159" s="23"/>
    </row>
    <row r="160" spans="4:20" x14ac:dyDescent="0.25">
      <c r="D160" s="135"/>
      <c r="E160" s="135"/>
      <c r="G160" s="153"/>
      <c r="H160" s="23"/>
      <c r="I160" s="23"/>
      <c r="J160" s="23"/>
      <c r="O160" s="153"/>
      <c r="T160" s="23"/>
    </row>
    <row r="161" spans="4:20" x14ac:dyDescent="0.25">
      <c r="D161" s="135"/>
      <c r="E161" s="135"/>
      <c r="G161" s="153"/>
      <c r="H161" s="23"/>
      <c r="I161" s="23"/>
      <c r="J161" s="23"/>
      <c r="O161" s="153"/>
      <c r="T161" s="23"/>
    </row>
    <row r="162" spans="4:20" x14ac:dyDescent="0.25">
      <c r="D162" s="135"/>
      <c r="E162" s="135"/>
      <c r="G162" s="153"/>
      <c r="H162" s="23"/>
      <c r="I162" s="23"/>
      <c r="J162" s="23"/>
      <c r="O162" s="153"/>
      <c r="T162" s="23"/>
    </row>
    <row r="163" spans="4:20" x14ac:dyDescent="0.25">
      <c r="D163" s="135"/>
      <c r="E163" s="135"/>
      <c r="G163" s="153"/>
      <c r="H163" s="23"/>
      <c r="I163" s="23"/>
      <c r="J163" s="23"/>
      <c r="O163" s="153"/>
      <c r="T163" s="23"/>
    </row>
    <row r="164" spans="4:20" x14ac:dyDescent="0.25">
      <c r="D164" s="135"/>
      <c r="E164" s="135"/>
      <c r="G164" s="153"/>
      <c r="H164" s="23"/>
      <c r="I164" s="23"/>
      <c r="J164" s="23"/>
      <c r="O164" s="153"/>
      <c r="T164" s="23"/>
    </row>
    <row r="165" spans="4:20" x14ac:dyDescent="0.25">
      <c r="D165" s="135"/>
      <c r="E165" s="135"/>
      <c r="G165" s="153"/>
      <c r="H165" s="23"/>
      <c r="I165" s="23"/>
      <c r="J165" s="23"/>
      <c r="O165" s="153"/>
      <c r="T165" s="23"/>
    </row>
    <row r="166" spans="4:20" x14ac:dyDescent="0.25">
      <c r="D166" s="135"/>
      <c r="E166" s="135"/>
      <c r="G166" s="153"/>
      <c r="H166" s="23"/>
      <c r="I166" s="23"/>
      <c r="J166" s="23"/>
      <c r="O166" s="153"/>
      <c r="T166" s="23"/>
    </row>
    <row r="167" spans="4:20" x14ac:dyDescent="0.25">
      <c r="D167" s="135"/>
      <c r="E167" s="135"/>
      <c r="G167" s="153"/>
      <c r="H167" s="23"/>
      <c r="I167" s="23"/>
      <c r="J167" s="23"/>
      <c r="O167" s="153"/>
      <c r="T167" s="23"/>
    </row>
    <row r="168" spans="4:20" x14ac:dyDescent="0.25">
      <c r="D168" s="135"/>
      <c r="E168" s="135"/>
      <c r="G168" s="153"/>
      <c r="H168" s="23"/>
      <c r="I168" s="23"/>
      <c r="J168" s="23"/>
      <c r="O168" s="153"/>
      <c r="T168" s="23"/>
    </row>
    <row r="169" spans="4:20" x14ac:dyDescent="0.25">
      <c r="D169" s="135"/>
      <c r="E169" s="135"/>
      <c r="G169" s="153"/>
      <c r="H169" s="23"/>
      <c r="I169" s="23"/>
      <c r="J169" s="23"/>
      <c r="O169" s="153"/>
      <c r="T169" s="23"/>
    </row>
    <row r="170" spans="4:20" x14ac:dyDescent="0.25">
      <c r="D170" s="135"/>
      <c r="E170" s="135"/>
      <c r="G170" s="153"/>
      <c r="H170" s="23"/>
      <c r="I170" s="23"/>
      <c r="J170" s="23"/>
      <c r="O170" s="153"/>
      <c r="T170" s="23"/>
    </row>
    <row r="171" spans="4:20" x14ac:dyDescent="0.25">
      <c r="D171" s="135"/>
      <c r="E171" s="135"/>
      <c r="G171" s="153"/>
      <c r="H171" s="23"/>
      <c r="I171" s="23"/>
      <c r="J171" s="23"/>
      <c r="O171" s="153"/>
      <c r="T171" s="23"/>
    </row>
    <row r="172" spans="4:20" x14ac:dyDescent="0.25">
      <c r="D172" s="135"/>
      <c r="E172" s="135"/>
      <c r="G172" s="153"/>
      <c r="H172" s="23"/>
      <c r="I172" s="23"/>
      <c r="J172" s="23"/>
      <c r="O172" s="153"/>
      <c r="T172" s="23"/>
    </row>
    <row r="173" spans="4:20" x14ac:dyDescent="0.25">
      <c r="D173" s="135"/>
      <c r="E173" s="135"/>
      <c r="G173" s="153"/>
      <c r="H173" s="23"/>
      <c r="I173" s="23"/>
      <c r="J173" s="23"/>
      <c r="O173" s="153"/>
      <c r="T173" s="23"/>
    </row>
    <row r="174" spans="4:20" x14ac:dyDescent="0.25">
      <c r="D174" s="135"/>
      <c r="E174" s="135"/>
      <c r="G174" s="153"/>
      <c r="H174" s="23"/>
      <c r="I174" s="23"/>
      <c r="J174" s="23"/>
      <c r="O174" s="153"/>
      <c r="T174" s="23"/>
    </row>
    <row r="175" spans="4:20" x14ac:dyDescent="0.25">
      <c r="D175" s="135"/>
      <c r="E175" s="135"/>
      <c r="G175" s="153"/>
      <c r="H175" s="23"/>
      <c r="I175" s="23"/>
      <c r="J175" s="23"/>
      <c r="O175" s="153"/>
      <c r="T175" s="23"/>
    </row>
    <row r="176" spans="4:20" x14ac:dyDescent="0.25">
      <c r="D176" s="135"/>
      <c r="E176" s="135"/>
      <c r="G176" s="153"/>
      <c r="H176" s="23"/>
      <c r="I176" s="23"/>
      <c r="J176" s="23"/>
      <c r="O176" s="153"/>
      <c r="T176" s="23"/>
    </row>
    <row r="177" spans="4:20" x14ac:dyDescent="0.25">
      <c r="D177" s="135"/>
      <c r="E177" s="135"/>
      <c r="G177" s="153"/>
      <c r="H177" s="23"/>
      <c r="I177" s="23"/>
      <c r="J177" s="23"/>
      <c r="O177" s="153"/>
      <c r="T177" s="23"/>
    </row>
    <row r="178" spans="4:20" x14ac:dyDescent="0.25">
      <c r="D178" s="135"/>
      <c r="E178" s="135"/>
      <c r="G178" s="153"/>
      <c r="H178" s="23"/>
      <c r="I178" s="23"/>
      <c r="J178" s="23"/>
      <c r="O178" s="153"/>
      <c r="T178" s="23"/>
    </row>
    <row r="179" spans="4:20" x14ac:dyDescent="0.25">
      <c r="D179" s="135"/>
      <c r="E179" s="135"/>
      <c r="G179" s="153"/>
      <c r="H179" s="23"/>
      <c r="I179" s="23"/>
      <c r="J179" s="23"/>
      <c r="O179" s="153"/>
      <c r="T179" s="23"/>
    </row>
    <row r="180" spans="4:20" x14ac:dyDescent="0.25">
      <c r="D180" s="135"/>
      <c r="E180" s="135"/>
      <c r="G180" s="153"/>
      <c r="H180" s="23"/>
      <c r="I180" s="23"/>
      <c r="J180" s="23"/>
      <c r="O180" s="153"/>
      <c r="T180" s="23"/>
    </row>
    <row r="181" spans="4:20" x14ac:dyDescent="0.25">
      <c r="D181" s="135"/>
      <c r="E181" s="135"/>
      <c r="G181" s="153"/>
      <c r="H181" s="23"/>
      <c r="I181" s="23"/>
      <c r="J181" s="23"/>
      <c r="O181" s="153"/>
      <c r="T181" s="23"/>
    </row>
    <row r="182" spans="4:20" x14ac:dyDescent="0.25">
      <c r="D182" s="135"/>
      <c r="E182" s="135"/>
      <c r="G182" s="153"/>
      <c r="H182" s="23"/>
      <c r="I182" s="23"/>
      <c r="J182" s="23"/>
      <c r="O182" s="153"/>
      <c r="T182" s="23"/>
    </row>
    <row r="183" spans="4:20" x14ac:dyDescent="0.25">
      <c r="D183" s="135"/>
      <c r="E183" s="135"/>
      <c r="G183" s="153"/>
      <c r="H183" s="23"/>
      <c r="I183" s="23"/>
      <c r="J183" s="23"/>
      <c r="O183" s="153"/>
      <c r="T183" s="23"/>
    </row>
    <row r="184" spans="4:20" x14ac:dyDescent="0.25">
      <c r="D184" s="135"/>
      <c r="E184" s="135"/>
      <c r="G184" s="153"/>
      <c r="H184" s="23"/>
      <c r="I184" s="23"/>
      <c r="J184" s="23"/>
      <c r="O184" s="153"/>
      <c r="T184" s="23"/>
    </row>
    <row r="185" spans="4:20" x14ac:dyDescent="0.25">
      <c r="D185" s="135"/>
      <c r="E185" s="135"/>
      <c r="G185" s="153"/>
      <c r="H185" s="23"/>
      <c r="I185" s="23"/>
      <c r="J185" s="23"/>
      <c r="O185" s="153"/>
      <c r="T185" s="23"/>
    </row>
    <row r="186" spans="4:20" x14ac:dyDescent="0.25">
      <c r="D186" s="135"/>
      <c r="E186" s="135"/>
      <c r="G186" s="153"/>
      <c r="H186" s="23"/>
      <c r="I186" s="23"/>
      <c r="J186" s="23"/>
      <c r="O186" s="153"/>
      <c r="T186" s="23"/>
    </row>
    <row r="187" spans="4:20" x14ac:dyDescent="0.25">
      <c r="D187" s="135"/>
      <c r="E187" s="135"/>
      <c r="G187" s="153"/>
      <c r="H187" s="23"/>
      <c r="I187" s="23"/>
      <c r="J187" s="23"/>
      <c r="O187" s="153"/>
      <c r="T187" s="23"/>
    </row>
    <row r="188" spans="4:20" x14ac:dyDescent="0.25">
      <c r="D188" s="135"/>
      <c r="E188" s="135"/>
      <c r="G188" s="153"/>
      <c r="H188" s="23"/>
      <c r="I188" s="23"/>
      <c r="J188" s="23"/>
      <c r="O188" s="153"/>
      <c r="T188" s="23"/>
    </row>
    <row r="189" spans="4:20" x14ac:dyDescent="0.25">
      <c r="D189" s="135"/>
      <c r="E189" s="135"/>
      <c r="G189" s="153"/>
      <c r="H189" s="23"/>
      <c r="I189" s="23"/>
      <c r="J189" s="23"/>
      <c r="O189" s="153"/>
      <c r="T189" s="23"/>
    </row>
    <row r="190" spans="4:20" x14ac:dyDescent="0.25">
      <c r="D190" s="135"/>
      <c r="E190" s="135"/>
      <c r="G190" s="153"/>
      <c r="H190" s="23"/>
      <c r="I190" s="23"/>
      <c r="J190" s="23"/>
      <c r="O190" s="153"/>
      <c r="T190" s="23"/>
    </row>
    <row r="191" spans="4:20" x14ac:dyDescent="0.25">
      <c r="D191" s="135"/>
      <c r="E191" s="135"/>
      <c r="G191" s="153"/>
      <c r="H191" s="23"/>
      <c r="I191" s="23"/>
      <c r="J191" s="23"/>
      <c r="O191" s="153"/>
      <c r="T191" s="23"/>
    </row>
    <row r="192" spans="4:20" x14ac:dyDescent="0.25">
      <c r="D192" s="135"/>
      <c r="E192" s="135"/>
      <c r="G192" s="153"/>
      <c r="H192" s="23"/>
      <c r="I192" s="23"/>
      <c r="J192" s="23"/>
      <c r="O192" s="153"/>
      <c r="T192" s="23"/>
    </row>
    <row r="193" spans="4:20" x14ac:dyDescent="0.25">
      <c r="D193" s="135"/>
      <c r="E193" s="135"/>
      <c r="G193" s="153"/>
      <c r="H193" s="23"/>
      <c r="I193" s="23"/>
      <c r="J193" s="23"/>
      <c r="O193" s="153"/>
      <c r="T193" s="23"/>
    </row>
    <row r="194" spans="4:20" x14ac:dyDescent="0.25">
      <c r="D194" s="135"/>
      <c r="E194" s="135"/>
      <c r="G194" s="153"/>
      <c r="H194" s="23"/>
      <c r="I194" s="23"/>
      <c r="J194" s="23"/>
      <c r="O194" s="153"/>
      <c r="T194" s="23"/>
    </row>
    <row r="195" spans="4:20" x14ac:dyDescent="0.25">
      <c r="D195" s="135"/>
      <c r="E195" s="135"/>
      <c r="G195" s="153"/>
      <c r="H195" s="23"/>
      <c r="I195" s="23"/>
      <c r="J195" s="23"/>
      <c r="O195" s="153"/>
      <c r="T195" s="23"/>
    </row>
    <row r="196" spans="4:20" x14ac:dyDescent="0.25">
      <c r="D196" s="135"/>
      <c r="E196" s="135"/>
      <c r="G196" s="153"/>
      <c r="H196" s="23"/>
      <c r="I196" s="23"/>
      <c r="J196" s="23"/>
      <c r="O196" s="153"/>
      <c r="T196" s="23"/>
    </row>
    <row r="197" spans="4:20" x14ac:dyDescent="0.25">
      <c r="D197" s="135"/>
      <c r="E197" s="135"/>
      <c r="G197" s="153"/>
      <c r="H197" s="23"/>
      <c r="I197" s="23"/>
      <c r="J197" s="23"/>
      <c r="O197" s="153"/>
      <c r="T197" s="23"/>
    </row>
    <row r="198" spans="4:20" x14ac:dyDescent="0.25">
      <c r="D198" s="135"/>
      <c r="E198" s="135"/>
      <c r="G198" s="153"/>
      <c r="H198" s="23"/>
      <c r="I198" s="23"/>
      <c r="J198" s="23"/>
      <c r="O198" s="153"/>
      <c r="T198" s="23"/>
    </row>
    <row r="199" spans="4:20" x14ac:dyDescent="0.25">
      <c r="D199" s="135"/>
      <c r="E199" s="135"/>
      <c r="G199" s="153"/>
      <c r="H199" s="23"/>
      <c r="I199" s="23"/>
      <c r="J199" s="23"/>
      <c r="O199" s="153"/>
      <c r="T199" s="23"/>
    </row>
    <row r="200" spans="4:20" x14ac:dyDescent="0.25">
      <c r="D200" s="135"/>
      <c r="E200" s="135"/>
      <c r="G200" s="153"/>
      <c r="H200" s="23"/>
      <c r="I200" s="23"/>
      <c r="J200" s="23"/>
      <c r="O200" s="153"/>
      <c r="T200" s="23"/>
    </row>
    <row r="201" spans="4:20" x14ac:dyDescent="0.25">
      <c r="D201" s="135"/>
      <c r="E201" s="135"/>
      <c r="G201" s="153"/>
      <c r="H201" s="23"/>
      <c r="I201" s="23"/>
      <c r="J201" s="23"/>
      <c r="O201" s="153"/>
      <c r="T201" s="23"/>
    </row>
    <row r="202" spans="4:20" x14ac:dyDescent="0.25">
      <c r="D202" s="135"/>
      <c r="E202" s="135"/>
      <c r="G202" s="153"/>
      <c r="H202" s="23"/>
      <c r="I202" s="23"/>
      <c r="J202" s="23"/>
      <c r="O202" s="153"/>
      <c r="T202" s="23"/>
    </row>
    <row r="203" spans="4:20" x14ac:dyDescent="0.25">
      <c r="D203" s="135"/>
      <c r="E203" s="135"/>
      <c r="G203" s="153"/>
      <c r="H203" s="23"/>
      <c r="I203" s="23"/>
      <c r="J203" s="23"/>
      <c r="O203" s="153"/>
      <c r="T203" s="23"/>
    </row>
    <row r="204" spans="4:20" x14ac:dyDescent="0.25">
      <c r="D204" s="135"/>
      <c r="E204" s="135"/>
      <c r="G204" s="153"/>
      <c r="H204" s="23"/>
      <c r="I204" s="23"/>
      <c r="J204" s="23"/>
      <c r="O204" s="153"/>
      <c r="T204" s="23"/>
    </row>
    <row r="205" spans="4:20" x14ac:dyDescent="0.25">
      <c r="D205" s="135"/>
      <c r="E205" s="135"/>
      <c r="G205" s="153"/>
      <c r="H205" s="23"/>
      <c r="I205" s="23"/>
      <c r="J205" s="23"/>
      <c r="O205" s="153"/>
      <c r="T205" s="23"/>
    </row>
    <row r="206" spans="4:20" x14ac:dyDescent="0.25">
      <c r="D206" s="135"/>
      <c r="E206" s="135"/>
      <c r="G206" s="153"/>
      <c r="H206" s="23"/>
      <c r="I206" s="23"/>
      <c r="J206" s="23"/>
      <c r="O206" s="153"/>
      <c r="T206" s="23"/>
    </row>
    <row r="207" spans="4:20" x14ac:dyDescent="0.25">
      <c r="D207" s="135"/>
      <c r="E207" s="135"/>
      <c r="G207" s="153"/>
      <c r="H207" s="23"/>
      <c r="I207" s="23"/>
      <c r="J207" s="23"/>
      <c r="O207" s="153"/>
      <c r="T207" s="23"/>
    </row>
    <row r="208" spans="4:20" x14ac:dyDescent="0.25">
      <c r="D208" s="135"/>
      <c r="E208" s="135"/>
      <c r="G208" s="153"/>
      <c r="H208" s="23"/>
      <c r="I208" s="23"/>
      <c r="J208" s="23"/>
      <c r="O208" s="153"/>
      <c r="T208" s="23"/>
    </row>
    <row r="209" spans="4:20" x14ac:dyDescent="0.25">
      <c r="D209" s="135"/>
      <c r="E209" s="135"/>
      <c r="G209" s="153"/>
      <c r="H209" s="23"/>
      <c r="I209" s="23"/>
      <c r="J209" s="23"/>
      <c r="O209" s="153"/>
      <c r="T209" s="23"/>
    </row>
    <row r="210" spans="4:20" x14ac:dyDescent="0.25">
      <c r="D210" s="135"/>
      <c r="E210" s="135"/>
      <c r="G210" s="153"/>
      <c r="H210" s="23"/>
      <c r="I210" s="23"/>
      <c r="J210" s="23"/>
      <c r="O210" s="153"/>
      <c r="T210" s="23"/>
    </row>
    <row r="211" spans="4:20" x14ac:dyDescent="0.25">
      <c r="D211" s="135"/>
      <c r="E211" s="135"/>
      <c r="G211" s="153"/>
      <c r="H211" s="23"/>
      <c r="I211" s="23"/>
      <c r="J211" s="23"/>
      <c r="O211" s="153"/>
      <c r="T211" s="23"/>
    </row>
    <row r="212" spans="4:20" x14ac:dyDescent="0.25">
      <c r="D212" s="135"/>
      <c r="E212" s="135"/>
      <c r="G212" s="153"/>
      <c r="H212" s="23"/>
      <c r="I212" s="23"/>
      <c r="J212" s="23"/>
      <c r="O212" s="153"/>
      <c r="T212" s="23"/>
    </row>
    <row r="213" spans="4:20" x14ac:dyDescent="0.25">
      <c r="D213" s="135"/>
      <c r="E213" s="135"/>
      <c r="G213" s="153"/>
      <c r="H213" s="23"/>
      <c r="I213" s="23"/>
      <c r="J213" s="23"/>
      <c r="O213" s="153"/>
      <c r="T213" s="23"/>
    </row>
    <row r="214" spans="4:20" x14ac:dyDescent="0.25">
      <c r="D214" s="135"/>
      <c r="E214" s="135"/>
      <c r="G214" s="153"/>
      <c r="H214" s="23"/>
      <c r="I214" s="23"/>
      <c r="J214" s="23"/>
      <c r="O214" s="153"/>
      <c r="T214" s="23"/>
    </row>
    <row r="215" spans="4:20" x14ac:dyDescent="0.25">
      <c r="D215" s="135"/>
      <c r="E215" s="135"/>
      <c r="G215" s="153"/>
      <c r="H215" s="23"/>
      <c r="I215" s="23"/>
      <c r="J215" s="23"/>
      <c r="O215" s="153"/>
      <c r="T215" s="23"/>
    </row>
    <row r="216" spans="4:20" x14ac:dyDescent="0.25">
      <c r="D216" s="135"/>
      <c r="E216" s="135"/>
      <c r="G216" s="153"/>
      <c r="H216" s="23"/>
      <c r="I216" s="23"/>
      <c r="J216" s="23"/>
      <c r="O216" s="153"/>
      <c r="T216" s="23"/>
    </row>
    <row r="217" spans="4:20" x14ac:dyDescent="0.25">
      <c r="G217" s="153"/>
      <c r="H217" s="23"/>
      <c r="I217" s="23"/>
      <c r="J217" s="23"/>
      <c r="O217" s="153"/>
      <c r="T217" s="23"/>
    </row>
    <row r="218" spans="4:20" x14ac:dyDescent="0.25">
      <c r="G218" s="153"/>
      <c r="H218" s="23"/>
      <c r="I218" s="23"/>
      <c r="J218" s="23"/>
      <c r="O218" s="153"/>
      <c r="T218" s="23"/>
    </row>
    <row r="219" spans="4:20" x14ac:dyDescent="0.25">
      <c r="G219" s="153"/>
      <c r="H219" s="23"/>
      <c r="I219" s="23"/>
      <c r="J219" s="23"/>
      <c r="O219" s="153"/>
      <c r="T219" s="23"/>
    </row>
    <row r="220" spans="4:20" x14ac:dyDescent="0.25">
      <c r="G220" s="153"/>
      <c r="H220" s="23"/>
      <c r="I220" s="23"/>
      <c r="J220" s="23"/>
      <c r="O220" s="153"/>
      <c r="T220" s="23"/>
    </row>
    <row r="221" spans="4:20" x14ac:dyDescent="0.25">
      <c r="G221" s="153"/>
      <c r="H221" s="23"/>
      <c r="I221" s="23"/>
      <c r="J221" s="23"/>
      <c r="O221" s="153"/>
      <c r="T221" s="23"/>
    </row>
    <row r="222" spans="4:20" x14ac:dyDescent="0.25">
      <c r="G222" s="153"/>
      <c r="H222" s="23"/>
      <c r="I222" s="23"/>
      <c r="J222" s="23"/>
      <c r="O222" s="153"/>
      <c r="T222" s="23"/>
    </row>
    <row r="223" spans="4:20" x14ac:dyDescent="0.25">
      <c r="G223" s="153"/>
      <c r="H223" s="23"/>
      <c r="I223" s="23"/>
      <c r="J223" s="23"/>
      <c r="O223" s="153"/>
      <c r="T223" s="23"/>
    </row>
    <row r="224" spans="4:20" x14ac:dyDescent="0.25">
      <c r="G224" s="153"/>
      <c r="H224" s="23"/>
      <c r="I224" s="23"/>
      <c r="J224" s="23"/>
      <c r="O224" s="153"/>
      <c r="T224" s="23"/>
    </row>
    <row r="225" spans="7:20" x14ac:dyDescent="0.25">
      <c r="G225" s="153"/>
      <c r="H225" s="23"/>
      <c r="I225" s="23"/>
      <c r="J225" s="23"/>
      <c r="O225" s="153"/>
      <c r="T225" s="23"/>
    </row>
    <row r="226" spans="7:20" x14ac:dyDescent="0.25">
      <c r="G226" s="153"/>
      <c r="H226" s="23"/>
      <c r="I226" s="23"/>
      <c r="J226" s="23"/>
      <c r="O226" s="153"/>
      <c r="T226" s="23"/>
    </row>
    <row r="227" spans="7:20" x14ac:dyDescent="0.25">
      <c r="G227" s="153"/>
      <c r="H227" s="23"/>
      <c r="I227" s="23"/>
      <c r="J227" s="23"/>
      <c r="O227" s="153"/>
      <c r="T227" s="23"/>
    </row>
    <row r="228" spans="7:20" x14ac:dyDescent="0.25">
      <c r="G228" s="153"/>
      <c r="H228" s="23"/>
      <c r="I228" s="23"/>
      <c r="J228" s="23"/>
      <c r="O228" s="153"/>
      <c r="T228" s="23"/>
    </row>
    <row r="229" spans="7:20" x14ac:dyDescent="0.25">
      <c r="G229" s="153"/>
      <c r="H229" s="23"/>
      <c r="I229" s="23"/>
      <c r="J229" s="23"/>
      <c r="O229" s="153"/>
      <c r="T229" s="23"/>
    </row>
    <row r="230" spans="7:20" x14ac:dyDescent="0.25">
      <c r="G230" s="153"/>
      <c r="H230" s="23"/>
      <c r="I230" s="23"/>
      <c r="J230" s="23"/>
      <c r="O230" s="153"/>
      <c r="T230" s="23"/>
    </row>
    <row r="231" spans="7:20" x14ac:dyDescent="0.25">
      <c r="G231" s="153"/>
      <c r="H231" s="23"/>
      <c r="I231" s="23"/>
      <c r="J231" s="23"/>
      <c r="O231" s="153"/>
      <c r="T231" s="23"/>
    </row>
    <row r="232" spans="7:20" x14ac:dyDescent="0.25">
      <c r="G232" s="153"/>
      <c r="H232" s="23"/>
      <c r="I232" s="23"/>
      <c r="J232" s="23"/>
      <c r="O232" s="153"/>
      <c r="T232" s="23"/>
    </row>
    <row r="233" spans="7:20" x14ac:dyDescent="0.25">
      <c r="G233" s="153"/>
      <c r="H233" s="23"/>
      <c r="I233" s="23"/>
      <c r="J233" s="23"/>
      <c r="O233" s="153"/>
      <c r="T233" s="23"/>
    </row>
    <row r="234" spans="7:20" x14ac:dyDescent="0.25">
      <c r="G234" s="153"/>
      <c r="H234" s="23"/>
      <c r="I234" s="23"/>
      <c r="J234" s="23"/>
      <c r="O234" s="153"/>
      <c r="T234" s="23"/>
    </row>
    <row r="235" spans="7:20" x14ac:dyDescent="0.25">
      <c r="G235" s="153"/>
      <c r="H235" s="23"/>
      <c r="I235" s="23"/>
      <c r="J235" s="23"/>
      <c r="O235" s="153"/>
      <c r="T235" s="23"/>
    </row>
    <row r="236" spans="7:20" x14ac:dyDescent="0.25">
      <c r="G236" s="153"/>
      <c r="H236" s="23"/>
      <c r="I236" s="23"/>
      <c r="J236" s="23"/>
      <c r="O236" s="153"/>
      <c r="T236" s="23"/>
    </row>
    <row r="237" spans="7:20" x14ac:dyDescent="0.25">
      <c r="G237" s="153"/>
      <c r="H237" s="23"/>
      <c r="I237" s="23"/>
      <c r="J237" s="23"/>
      <c r="O237" s="153"/>
      <c r="T237" s="23"/>
    </row>
    <row r="238" spans="7:20" x14ac:dyDescent="0.25">
      <c r="G238" s="153"/>
      <c r="H238" s="23"/>
      <c r="I238" s="23"/>
      <c r="J238" s="23"/>
      <c r="O238" s="153"/>
      <c r="T238" s="23"/>
    </row>
    <row r="239" spans="7:20" x14ac:dyDescent="0.25">
      <c r="G239" s="153"/>
      <c r="H239" s="23"/>
      <c r="I239" s="23"/>
      <c r="J239" s="23"/>
      <c r="O239" s="153"/>
      <c r="T239" s="23"/>
    </row>
    <row r="240" spans="7:20" x14ac:dyDescent="0.25">
      <c r="G240" s="153"/>
      <c r="H240" s="23"/>
      <c r="I240" s="23"/>
      <c r="J240" s="23"/>
      <c r="O240" s="153"/>
      <c r="T240" s="23"/>
    </row>
    <row r="241" spans="7:20" x14ac:dyDescent="0.25">
      <c r="G241" s="153"/>
      <c r="H241" s="23"/>
      <c r="I241" s="23"/>
      <c r="J241" s="23"/>
      <c r="O241" s="153"/>
      <c r="T241" s="23"/>
    </row>
    <row r="242" spans="7:20" x14ac:dyDescent="0.25">
      <c r="G242" s="153"/>
      <c r="H242" s="23"/>
      <c r="I242" s="23"/>
      <c r="J242" s="23"/>
      <c r="O242" s="153"/>
      <c r="T242" s="23"/>
    </row>
    <row r="243" spans="7:20" x14ac:dyDescent="0.25">
      <c r="G243" s="153"/>
      <c r="H243" s="23"/>
      <c r="I243" s="23"/>
      <c r="J243" s="23"/>
      <c r="O243" s="153"/>
      <c r="T243" s="23"/>
    </row>
    <row r="244" spans="7:20" x14ac:dyDescent="0.25">
      <c r="G244" s="153"/>
      <c r="H244" s="23"/>
      <c r="I244" s="23"/>
      <c r="J244" s="23"/>
      <c r="O244" s="153"/>
      <c r="T244" s="23"/>
    </row>
    <row r="245" spans="7:20" x14ac:dyDescent="0.25">
      <c r="G245" s="153"/>
      <c r="H245" s="23"/>
      <c r="I245" s="23"/>
      <c r="J245" s="23"/>
      <c r="O245" s="153"/>
      <c r="T245" s="23"/>
    </row>
    <row r="246" spans="7:20" x14ac:dyDescent="0.25">
      <c r="G246" s="153"/>
      <c r="H246" s="23"/>
      <c r="I246" s="23"/>
      <c r="J246" s="23"/>
      <c r="O246" s="153"/>
      <c r="T246" s="23"/>
    </row>
    <row r="247" spans="7:20" x14ac:dyDescent="0.25">
      <c r="G247" s="153"/>
      <c r="H247" s="23"/>
      <c r="I247" s="23"/>
      <c r="J247" s="23"/>
      <c r="O247" s="153"/>
      <c r="T247" s="23"/>
    </row>
    <row r="248" spans="7:20" x14ac:dyDescent="0.25">
      <c r="G248" s="153"/>
      <c r="H248" s="23"/>
      <c r="I248" s="23"/>
      <c r="J248" s="23"/>
      <c r="O248" s="153"/>
      <c r="T248" s="23"/>
    </row>
    <row r="249" spans="7:20" x14ac:dyDescent="0.25">
      <c r="G249" s="153"/>
      <c r="H249" s="23"/>
      <c r="I249" s="23"/>
      <c r="J249" s="23"/>
      <c r="O249" s="153"/>
      <c r="T249" s="23"/>
    </row>
    <row r="250" spans="7:20" x14ac:dyDescent="0.25">
      <c r="G250" s="153"/>
      <c r="H250" s="23"/>
      <c r="I250" s="23"/>
      <c r="J250" s="23"/>
      <c r="O250" s="153"/>
      <c r="T250" s="23"/>
    </row>
    <row r="251" spans="7:20" x14ac:dyDescent="0.25">
      <c r="G251" s="153"/>
      <c r="H251" s="23"/>
      <c r="I251" s="23"/>
      <c r="J251" s="23"/>
      <c r="O251" s="153"/>
      <c r="T251" s="23"/>
    </row>
    <row r="252" spans="7:20" x14ac:dyDescent="0.25">
      <c r="G252" s="153"/>
      <c r="H252" s="23"/>
      <c r="I252" s="23"/>
      <c r="J252" s="23"/>
      <c r="O252" s="153"/>
      <c r="T252" s="23"/>
    </row>
    <row r="253" spans="7:20" x14ac:dyDescent="0.25">
      <c r="G253" s="153"/>
      <c r="H253" s="23"/>
      <c r="I253" s="23"/>
      <c r="J253" s="23"/>
      <c r="O253" s="153"/>
      <c r="T253" s="23"/>
    </row>
    <row r="254" spans="7:20" x14ac:dyDescent="0.25">
      <c r="G254" s="153"/>
      <c r="H254" s="23"/>
      <c r="I254" s="23"/>
      <c r="J254" s="23"/>
      <c r="O254" s="153"/>
      <c r="T254" s="23"/>
    </row>
    <row r="255" spans="7:20" x14ac:dyDescent="0.25">
      <c r="G255" s="153"/>
      <c r="H255" s="23"/>
      <c r="I255" s="23"/>
      <c r="J255" s="23"/>
      <c r="O255" s="153"/>
      <c r="T255" s="23"/>
    </row>
    <row r="256" spans="7:20" x14ac:dyDescent="0.25">
      <c r="G256" s="153"/>
      <c r="H256" s="23"/>
      <c r="I256" s="23"/>
      <c r="J256" s="23"/>
      <c r="O256" s="153"/>
      <c r="T256" s="23"/>
    </row>
    <row r="257" spans="7:20" x14ac:dyDescent="0.25">
      <c r="G257" s="153"/>
      <c r="H257" s="23"/>
      <c r="I257" s="23"/>
      <c r="J257" s="23"/>
      <c r="O257" s="153"/>
      <c r="T257" s="23"/>
    </row>
    <row r="258" spans="7:20" x14ac:dyDescent="0.25">
      <c r="G258" s="153"/>
      <c r="H258" s="23"/>
      <c r="I258" s="23"/>
      <c r="J258" s="23"/>
      <c r="O258" s="153"/>
      <c r="T258" s="23"/>
    </row>
    <row r="259" spans="7:20" x14ac:dyDescent="0.25">
      <c r="G259" s="153"/>
      <c r="H259" s="23"/>
      <c r="I259" s="23"/>
      <c r="J259" s="23"/>
      <c r="O259" s="153"/>
      <c r="T259" s="23"/>
    </row>
    <row r="260" spans="7:20" x14ac:dyDescent="0.25">
      <c r="G260" s="153"/>
      <c r="H260" s="23"/>
      <c r="I260" s="23"/>
      <c r="J260" s="23"/>
      <c r="O260" s="153"/>
      <c r="T260" s="23"/>
    </row>
    <row r="261" spans="7:20" x14ac:dyDescent="0.25">
      <c r="G261" s="153"/>
      <c r="H261" s="23"/>
      <c r="I261" s="23"/>
      <c r="J261" s="23"/>
      <c r="O261" s="153"/>
      <c r="T261" s="23"/>
    </row>
    <row r="262" spans="7:20" x14ac:dyDescent="0.25">
      <c r="G262" s="153"/>
      <c r="H262" s="23"/>
      <c r="I262" s="23"/>
      <c r="J262" s="23"/>
      <c r="O262" s="153"/>
      <c r="T262" s="23"/>
    </row>
    <row r="263" spans="7:20" x14ac:dyDescent="0.25">
      <c r="G263" s="153"/>
      <c r="H263" s="23"/>
      <c r="I263" s="23"/>
      <c r="J263" s="23"/>
      <c r="O263" s="153"/>
      <c r="T263" s="23"/>
    </row>
    <row r="264" spans="7:20" x14ac:dyDescent="0.25">
      <c r="G264" s="153"/>
      <c r="H264" s="23"/>
      <c r="I264" s="23"/>
      <c r="J264" s="23"/>
      <c r="O264" s="153"/>
      <c r="T264" s="23"/>
    </row>
    <row r="265" spans="7:20" x14ac:dyDescent="0.25">
      <c r="G265" s="153"/>
      <c r="H265" s="23"/>
      <c r="I265" s="23"/>
      <c r="J265" s="23"/>
      <c r="O265" s="153"/>
      <c r="T265" s="23"/>
    </row>
    <row r="266" spans="7:20" x14ac:dyDescent="0.25">
      <c r="G266" s="153"/>
      <c r="H266" s="23"/>
      <c r="I266" s="23"/>
      <c r="J266" s="23"/>
      <c r="O266" s="153"/>
      <c r="T266" s="23"/>
    </row>
    <row r="267" spans="7:20" x14ac:dyDescent="0.25">
      <c r="G267" s="153"/>
      <c r="H267" s="23"/>
      <c r="I267" s="23"/>
      <c r="J267" s="23"/>
      <c r="O267" s="153"/>
      <c r="T267" s="23"/>
    </row>
    <row r="268" spans="7:20" x14ac:dyDescent="0.25">
      <c r="G268" s="153"/>
      <c r="H268" s="23"/>
      <c r="I268" s="23"/>
      <c r="J268" s="23"/>
      <c r="O268" s="153"/>
      <c r="T268" s="23"/>
    </row>
    <row r="269" spans="7:20" x14ac:dyDescent="0.25">
      <c r="G269" s="153"/>
      <c r="H269" s="23"/>
      <c r="I269" s="23"/>
      <c r="J269" s="23"/>
      <c r="O269" s="153"/>
      <c r="T269" s="23"/>
    </row>
    <row r="270" spans="7:20" x14ac:dyDescent="0.25">
      <c r="G270" s="153"/>
      <c r="H270" s="23"/>
      <c r="I270" s="23"/>
      <c r="J270" s="23"/>
      <c r="O270" s="153"/>
      <c r="T270" s="23"/>
    </row>
    <row r="271" spans="7:20" x14ac:dyDescent="0.25">
      <c r="G271" s="153"/>
      <c r="H271" s="23"/>
      <c r="I271" s="23"/>
      <c r="J271" s="23"/>
      <c r="O271" s="153"/>
      <c r="T271" s="23"/>
    </row>
    <row r="272" spans="7:20" x14ac:dyDescent="0.25">
      <c r="G272" s="153"/>
      <c r="H272" s="23"/>
      <c r="I272" s="23"/>
      <c r="J272" s="23"/>
      <c r="O272" s="153"/>
      <c r="T272" s="23"/>
    </row>
    <row r="273" spans="7:20" x14ac:dyDescent="0.25">
      <c r="G273" s="153"/>
      <c r="H273" s="23"/>
      <c r="I273" s="23"/>
      <c r="J273" s="23"/>
      <c r="O273" s="153"/>
      <c r="T273" s="23"/>
    </row>
    <row r="274" spans="7:20" x14ac:dyDescent="0.25">
      <c r="G274" s="153"/>
      <c r="H274" s="23"/>
      <c r="I274" s="23"/>
      <c r="J274" s="23"/>
      <c r="O274" s="153"/>
      <c r="T274" s="23"/>
    </row>
    <row r="275" spans="7:20" x14ac:dyDescent="0.25">
      <c r="G275" s="153"/>
      <c r="H275" s="23"/>
      <c r="I275" s="23"/>
      <c r="J275" s="23"/>
      <c r="O275" s="153"/>
      <c r="T275" s="23"/>
    </row>
    <row r="276" spans="7:20" x14ac:dyDescent="0.25">
      <c r="G276" s="153"/>
      <c r="H276" s="23"/>
      <c r="I276" s="23"/>
      <c r="J276" s="23"/>
      <c r="O276" s="153"/>
      <c r="T276" s="23"/>
    </row>
    <row r="277" spans="7:20" x14ac:dyDescent="0.25">
      <c r="G277" s="153"/>
      <c r="H277" s="23"/>
      <c r="I277" s="23"/>
      <c r="J277" s="23"/>
      <c r="O277" s="153"/>
      <c r="T277" s="23"/>
    </row>
    <row r="278" spans="7:20" x14ac:dyDescent="0.25">
      <c r="G278" s="153"/>
      <c r="H278" s="23"/>
      <c r="I278" s="23"/>
      <c r="J278" s="23"/>
      <c r="O278" s="153"/>
      <c r="T278" s="23"/>
    </row>
    <row r="279" spans="7:20" x14ac:dyDescent="0.25">
      <c r="G279" s="153"/>
      <c r="H279" s="23"/>
      <c r="I279" s="23"/>
      <c r="J279" s="23"/>
      <c r="O279" s="153"/>
      <c r="T279" s="23"/>
    </row>
    <row r="280" spans="7:20" x14ac:dyDescent="0.25">
      <c r="G280" s="153"/>
      <c r="H280" s="23"/>
      <c r="I280" s="23"/>
      <c r="J280" s="23"/>
      <c r="O280" s="153"/>
      <c r="T280" s="23"/>
    </row>
    <row r="281" spans="7:20" x14ac:dyDescent="0.25">
      <c r="G281" s="153"/>
      <c r="H281" s="23"/>
      <c r="I281" s="23"/>
      <c r="J281" s="23"/>
      <c r="O281" s="153"/>
      <c r="T281" s="23"/>
    </row>
    <row r="282" spans="7:20" x14ac:dyDescent="0.25">
      <c r="G282" s="153"/>
      <c r="H282" s="23"/>
      <c r="I282" s="23"/>
      <c r="J282" s="23"/>
      <c r="O282" s="153"/>
      <c r="T282" s="23"/>
    </row>
    <row r="283" spans="7:20" x14ac:dyDescent="0.25">
      <c r="G283" s="153"/>
      <c r="H283" s="23"/>
      <c r="I283" s="23"/>
      <c r="J283" s="23"/>
      <c r="O283" s="153"/>
      <c r="T283" s="23"/>
    </row>
    <row r="284" spans="7:20" x14ac:dyDescent="0.25">
      <c r="G284" s="153"/>
      <c r="H284" s="23"/>
      <c r="I284" s="23"/>
      <c r="J284" s="23"/>
      <c r="O284" s="153"/>
      <c r="T284" s="23"/>
    </row>
    <row r="285" spans="7:20" x14ac:dyDescent="0.25">
      <c r="G285" s="153"/>
      <c r="H285" s="23"/>
      <c r="I285" s="23"/>
      <c r="J285" s="23"/>
      <c r="O285" s="153"/>
      <c r="T285" s="23"/>
    </row>
    <row r="286" spans="7:20" x14ac:dyDescent="0.25">
      <c r="G286" s="153"/>
      <c r="H286" s="23"/>
      <c r="I286" s="23"/>
      <c r="J286" s="23"/>
      <c r="O286" s="153"/>
      <c r="T286" s="23"/>
    </row>
    <row r="287" spans="7:20" x14ac:dyDescent="0.25">
      <c r="G287" s="153"/>
      <c r="H287" s="23"/>
      <c r="I287" s="23"/>
      <c r="J287" s="23"/>
      <c r="O287" s="153"/>
      <c r="T287" s="23"/>
    </row>
    <row r="288" spans="7:20" x14ac:dyDescent="0.25">
      <c r="G288" s="153"/>
      <c r="H288" s="23"/>
      <c r="I288" s="23"/>
      <c r="J288" s="23"/>
      <c r="O288" s="153"/>
      <c r="T288" s="23"/>
    </row>
    <row r="289" spans="7:20" x14ac:dyDescent="0.25">
      <c r="G289" s="153"/>
      <c r="H289" s="23"/>
      <c r="I289" s="23"/>
      <c r="J289" s="23"/>
      <c r="O289" s="153"/>
      <c r="T289" s="23"/>
    </row>
    <row r="290" spans="7:20" x14ac:dyDescent="0.25">
      <c r="G290" s="153"/>
      <c r="H290" s="23"/>
      <c r="I290" s="23"/>
      <c r="J290" s="23"/>
      <c r="O290" s="153"/>
      <c r="T290" s="23"/>
    </row>
    <row r="291" spans="7:20" x14ac:dyDescent="0.25">
      <c r="G291" s="153"/>
      <c r="H291" s="23"/>
      <c r="I291" s="23"/>
      <c r="J291" s="23"/>
      <c r="O291" s="153"/>
      <c r="T291" s="23"/>
    </row>
    <row r="292" spans="7:20" x14ac:dyDescent="0.25">
      <c r="G292" s="153"/>
      <c r="H292" s="23"/>
      <c r="I292" s="23"/>
      <c r="J292" s="23"/>
      <c r="O292" s="153"/>
      <c r="T292" s="23"/>
    </row>
    <row r="293" spans="7:20" x14ac:dyDescent="0.25">
      <c r="G293" s="153"/>
      <c r="H293" s="23"/>
      <c r="I293" s="23"/>
      <c r="J293" s="23"/>
      <c r="O293" s="153"/>
      <c r="T293" s="23"/>
    </row>
    <row r="294" spans="7:20" x14ac:dyDescent="0.25">
      <c r="G294" s="153"/>
      <c r="H294" s="23"/>
      <c r="I294" s="23"/>
      <c r="J294" s="23"/>
      <c r="O294" s="153"/>
      <c r="T294" s="23"/>
    </row>
    <row r="295" spans="7:20" x14ac:dyDescent="0.25">
      <c r="G295" s="153"/>
      <c r="H295" s="23"/>
      <c r="I295" s="23"/>
      <c r="J295" s="23"/>
      <c r="O295" s="153"/>
      <c r="T295" s="23"/>
    </row>
    <row r="296" spans="7:20" x14ac:dyDescent="0.25">
      <c r="G296" s="153"/>
      <c r="H296" s="23"/>
      <c r="I296" s="23"/>
      <c r="J296" s="23"/>
      <c r="O296" s="153"/>
      <c r="T296" s="23"/>
    </row>
    <row r="297" spans="7:20" x14ac:dyDescent="0.25">
      <c r="G297" s="153"/>
      <c r="H297" s="23"/>
      <c r="I297" s="23"/>
      <c r="J297" s="23"/>
      <c r="O297" s="153"/>
      <c r="T297" s="23"/>
    </row>
    <row r="298" spans="7:20" x14ac:dyDescent="0.25">
      <c r="G298" s="153"/>
      <c r="H298" s="23"/>
      <c r="I298" s="23"/>
      <c r="J298" s="23"/>
      <c r="O298" s="153"/>
      <c r="T298" s="23"/>
    </row>
    <row r="299" spans="7:20" x14ac:dyDescent="0.25">
      <c r="G299" s="153"/>
      <c r="H299" s="23"/>
      <c r="I299" s="23"/>
      <c r="J299" s="23"/>
      <c r="O299" s="153"/>
      <c r="T299" s="23"/>
    </row>
    <row r="300" spans="7:20" x14ac:dyDescent="0.25">
      <c r="G300" s="153"/>
      <c r="H300" s="23"/>
      <c r="I300" s="23"/>
      <c r="J300" s="23"/>
      <c r="O300" s="153"/>
      <c r="T300" s="23"/>
    </row>
    <row r="301" spans="7:20" x14ac:dyDescent="0.25">
      <c r="G301" s="153"/>
      <c r="H301" s="23"/>
      <c r="I301" s="23"/>
      <c r="J301" s="23"/>
      <c r="O301" s="153"/>
      <c r="T301" s="23"/>
    </row>
    <row r="302" spans="7:20" x14ac:dyDescent="0.25">
      <c r="G302" s="153"/>
      <c r="H302" s="23"/>
      <c r="I302" s="23"/>
      <c r="J302" s="23"/>
      <c r="O302" s="153"/>
      <c r="T302" s="23"/>
    </row>
    <row r="303" spans="7:20" x14ac:dyDescent="0.25">
      <c r="G303" s="153"/>
      <c r="H303" s="23"/>
      <c r="I303" s="23"/>
      <c r="J303" s="23"/>
      <c r="O303" s="153"/>
      <c r="T303" s="23"/>
    </row>
    <row r="304" spans="7:20" x14ac:dyDescent="0.25">
      <c r="G304" s="153"/>
      <c r="H304" s="23"/>
      <c r="I304" s="23"/>
      <c r="J304" s="23"/>
      <c r="O304" s="153"/>
      <c r="T304" s="23"/>
    </row>
    <row r="305" spans="7:20" x14ac:dyDescent="0.25">
      <c r="G305" s="153"/>
      <c r="H305" s="23"/>
      <c r="I305" s="23"/>
      <c r="J305" s="23"/>
      <c r="O305" s="153"/>
      <c r="T305" s="23"/>
    </row>
    <row r="306" spans="7:20" x14ac:dyDescent="0.25">
      <c r="G306" s="153"/>
      <c r="H306" s="23"/>
      <c r="I306" s="23"/>
      <c r="J306" s="23"/>
      <c r="O306" s="153"/>
      <c r="T306" s="23"/>
    </row>
    <row r="307" spans="7:20" x14ac:dyDescent="0.25">
      <c r="G307" s="153"/>
      <c r="H307" s="23"/>
      <c r="I307" s="23"/>
      <c r="J307" s="23"/>
      <c r="O307" s="153"/>
      <c r="T307" s="23"/>
    </row>
    <row r="308" spans="7:20" x14ac:dyDescent="0.25">
      <c r="G308" s="153"/>
      <c r="H308" s="23"/>
      <c r="I308" s="23"/>
      <c r="J308" s="23"/>
      <c r="O308" s="153"/>
      <c r="T308" s="23"/>
    </row>
    <row r="309" spans="7:20" x14ac:dyDescent="0.25">
      <c r="G309" s="153"/>
      <c r="H309" s="23"/>
      <c r="I309" s="23"/>
      <c r="J309" s="23"/>
      <c r="O309" s="153"/>
      <c r="T309" s="23"/>
    </row>
    <row r="310" spans="7:20" x14ac:dyDescent="0.25">
      <c r="G310" s="153"/>
      <c r="H310" s="23"/>
      <c r="I310" s="23"/>
      <c r="J310" s="23"/>
      <c r="O310" s="153"/>
      <c r="T310" s="23"/>
    </row>
    <row r="311" spans="7:20" x14ac:dyDescent="0.25">
      <c r="G311" s="153"/>
      <c r="H311" s="23"/>
      <c r="I311" s="23"/>
      <c r="J311" s="23"/>
      <c r="O311" s="153"/>
      <c r="T311" s="23"/>
    </row>
    <row r="312" spans="7:20" x14ac:dyDescent="0.25">
      <c r="G312" s="153"/>
      <c r="H312" s="23"/>
      <c r="I312" s="23"/>
      <c r="J312" s="23"/>
      <c r="O312" s="153"/>
      <c r="T312" s="23"/>
    </row>
    <row r="313" spans="7:20" x14ac:dyDescent="0.25">
      <c r="G313" s="153"/>
      <c r="H313" s="23"/>
      <c r="I313" s="23"/>
      <c r="J313" s="23"/>
      <c r="O313" s="153"/>
      <c r="T313" s="23"/>
    </row>
    <row r="314" spans="7:20" x14ac:dyDescent="0.25">
      <c r="G314" s="153"/>
      <c r="H314" s="23"/>
      <c r="I314" s="23"/>
      <c r="J314" s="23"/>
      <c r="O314" s="153"/>
      <c r="T314" s="23"/>
    </row>
    <row r="315" spans="7:20" x14ac:dyDescent="0.25">
      <c r="G315" s="153"/>
      <c r="H315" s="23"/>
      <c r="I315" s="23"/>
      <c r="J315" s="23"/>
      <c r="O315" s="153"/>
      <c r="T315" s="23"/>
    </row>
    <row r="316" spans="7:20" x14ac:dyDescent="0.25">
      <c r="G316" s="153"/>
      <c r="H316" s="23"/>
      <c r="I316" s="23"/>
      <c r="J316" s="23"/>
      <c r="O316" s="153"/>
      <c r="T316" s="23"/>
    </row>
    <row r="317" spans="7:20" x14ac:dyDescent="0.25">
      <c r="G317" s="153"/>
      <c r="H317" s="23"/>
      <c r="I317" s="23"/>
      <c r="J317" s="23"/>
      <c r="O317" s="153"/>
      <c r="T317" s="23"/>
    </row>
    <row r="318" spans="7:20" x14ac:dyDescent="0.25">
      <c r="G318" s="153"/>
      <c r="H318" s="23"/>
      <c r="I318" s="23"/>
      <c r="J318" s="23"/>
      <c r="O318" s="153"/>
      <c r="T318" s="23"/>
    </row>
    <row r="319" spans="7:20" x14ac:dyDescent="0.25">
      <c r="G319" s="153"/>
      <c r="H319" s="23"/>
      <c r="I319" s="23"/>
      <c r="J319" s="23"/>
      <c r="O319" s="153"/>
      <c r="T319" s="23"/>
    </row>
    <row r="320" spans="7:20" x14ac:dyDescent="0.25">
      <c r="G320" s="153"/>
      <c r="H320" s="23"/>
      <c r="I320" s="23"/>
      <c r="J320" s="23"/>
      <c r="O320" s="153"/>
      <c r="T320" s="23"/>
    </row>
    <row r="321" spans="7:20" x14ac:dyDescent="0.25">
      <c r="G321" s="153"/>
      <c r="H321" s="23"/>
      <c r="I321" s="23"/>
      <c r="J321" s="23"/>
      <c r="O321" s="153"/>
      <c r="T321" s="23"/>
    </row>
    <row r="322" spans="7:20" x14ac:dyDescent="0.25">
      <c r="G322" s="153"/>
      <c r="H322" s="23"/>
      <c r="I322" s="23"/>
      <c r="J322" s="23"/>
      <c r="O322" s="153"/>
      <c r="T322" s="23"/>
    </row>
    <row r="323" spans="7:20" x14ac:dyDescent="0.25">
      <c r="G323" s="153"/>
      <c r="H323" s="23"/>
      <c r="I323" s="23"/>
      <c r="J323" s="23"/>
      <c r="O323" s="153"/>
      <c r="T323" s="23"/>
    </row>
    <row r="324" spans="7:20" x14ac:dyDescent="0.25">
      <c r="G324" s="153"/>
      <c r="H324" s="23"/>
      <c r="I324" s="23"/>
      <c r="J324" s="23"/>
      <c r="O324" s="153"/>
      <c r="T324" s="23"/>
    </row>
    <row r="325" spans="7:20" x14ac:dyDescent="0.25">
      <c r="G325" s="153"/>
      <c r="H325" s="23"/>
      <c r="I325" s="23"/>
      <c r="J325" s="23"/>
      <c r="O325" s="153"/>
      <c r="T325" s="23"/>
    </row>
    <row r="326" spans="7:20" x14ac:dyDescent="0.25">
      <c r="G326" s="153"/>
      <c r="H326" s="23"/>
      <c r="I326" s="23"/>
      <c r="J326" s="23"/>
      <c r="O326" s="153"/>
      <c r="T326" s="23"/>
    </row>
    <row r="327" spans="7:20" x14ac:dyDescent="0.25">
      <c r="G327" s="153"/>
      <c r="H327" s="23"/>
      <c r="I327" s="23"/>
      <c r="J327" s="23"/>
      <c r="O327" s="153"/>
      <c r="T327" s="23"/>
    </row>
    <row r="328" spans="7:20" x14ac:dyDescent="0.25">
      <c r="G328" s="153"/>
      <c r="H328" s="23"/>
      <c r="I328" s="23"/>
      <c r="J328" s="23"/>
      <c r="O328" s="153"/>
      <c r="T328" s="23"/>
    </row>
    <row r="329" spans="7:20" x14ac:dyDescent="0.25">
      <c r="G329" s="153"/>
      <c r="H329" s="23"/>
      <c r="I329" s="23"/>
      <c r="J329" s="23"/>
      <c r="O329" s="153"/>
      <c r="T329" s="23"/>
    </row>
    <row r="330" spans="7:20" x14ac:dyDescent="0.25">
      <c r="G330" s="153"/>
      <c r="H330" s="23"/>
      <c r="I330" s="23"/>
      <c r="J330" s="23"/>
      <c r="O330" s="153"/>
      <c r="T330" s="23"/>
    </row>
    <row r="331" spans="7:20" x14ac:dyDescent="0.25">
      <c r="G331" s="153"/>
      <c r="H331" s="23"/>
      <c r="I331" s="23"/>
      <c r="J331" s="23"/>
      <c r="O331" s="153"/>
      <c r="T331" s="23"/>
    </row>
    <row r="332" spans="7:20" x14ac:dyDescent="0.25">
      <c r="G332" s="153"/>
      <c r="H332" s="23"/>
      <c r="I332" s="23"/>
      <c r="J332" s="23"/>
      <c r="O332" s="153"/>
      <c r="T332" s="23"/>
    </row>
    <row r="333" spans="7:20" x14ac:dyDescent="0.25">
      <c r="G333" s="153"/>
      <c r="H333" s="23"/>
      <c r="I333" s="23"/>
      <c r="J333" s="23"/>
      <c r="O333" s="153"/>
      <c r="T333" s="23"/>
    </row>
    <row r="334" spans="7:20" x14ac:dyDescent="0.25">
      <c r="G334" s="153"/>
      <c r="H334" s="23"/>
      <c r="I334" s="23"/>
      <c r="J334" s="23"/>
      <c r="O334" s="153"/>
      <c r="T334" s="23"/>
    </row>
    <row r="335" spans="7:20" x14ac:dyDescent="0.25">
      <c r="G335" s="153"/>
      <c r="H335" s="23"/>
      <c r="I335" s="23"/>
      <c r="J335" s="23"/>
      <c r="O335" s="153"/>
      <c r="T335" s="23"/>
    </row>
    <row r="336" spans="7:20" x14ac:dyDescent="0.25">
      <c r="G336" s="153"/>
      <c r="H336" s="23"/>
      <c r="I336" s="23"/>
      <c r="J336" s="23"/>
      <c r="O336" s="153"/>
      <c r="T336" s="23"/>
    </row>
    <row r="337" spans="7:20" x14ac:dyDescent="0.25">
      <c r="G337" s="153"/>
      <c r="H337" s="23"/>
      <c r="I337" s="23"/>
      <c r="J337" s="23"/>
      <c r="O337" s="153"/>
      <c r="T337" s="23"/>
    </row>
    <row r="338" spans="7:20" x14ac:dyDescent="0.25">
      <c r="G338" s="153"/>
      <c r="H338" s="23"/>
      <c r="I338" s="23"/>
      <c r="J338" s="23"/>
      <c r="O338" s="153"/>
      <c r="T338" s="23"/>
    </row>
    <row r="339" spans="7:20" x14ac:dyDescent="0.25">
      <c r="G339" s="153"/>
      <c r="H339" s="23"/>
      <c r="I339" s="23"/>
      <c r="J339" s="23"/>
      <c r="O339" s="153"/>
      <c r="T339" s="23"/>
    </row>
    <row r="340" spans="7:20" x14ac:dyDescent="0.25">
      <c r="G340" s="153"/>
      <c r="H340" s="23"/>
      <c r="I340" s="23"/>
      <c r="J340" s="23"/>
      <c r="O340" s="153"/>
      <c r="T340" s="23"/>
    </row>
    <row r="341" spans="7:20" x14ac:dyDescent="0.25">
      <c r="G341" s="153"/>
      <c r="H341" s="23"/>
      <c r="I341" s="23"/>
      <c r="J341" s="23"/>
      <c r="O341" s="153"/>
      <c r="T341" s="23"/>
    </row>
    <row r="342" spans="7:20" x14ac:dyDescent="0.25">
      <c r="G342" s="153"/>
      <c r="H342" s="23"/>
      <c r="I342" s="23"/>
      <c r="J342" s="23"/>
      <c r="O342" s="153"/>
      <c r="T342" s="23"/>
    </row>
    <row r="343" spans="7:20" x14ac:dyDescent="0.25">
      <c r="G343" s="153"/>
      <c r="H343" s="23"/>
      <c r="I343" s="23"/>
      <c r="J343" s="23"/>
      <c r="O343" s="153"/>
      <c r="T343" s="23"/>
    </row>
    <row r="344" spans="7:20" x14ac:dyDescent="0.25">
      <c r="G344" s="153"/>
      <c r="H344" s="23"/>
      <c r="I344" s="23"/>
      <c r="J344" s="23"/>
      <c r="O344" s="153"/>
      <c r="T344" s="23"/>
    </row>
    <row r="345" spans="7:20" x14ac:dyDescent="0.25">
      <c r="G345" s="153"/>
      <c r="H345" s="23"/>
      <c r="I345" s="23"/>
      <c r="J345" s="23"/>
      <c r="O345" s="153"/>
      <c r="T345" s="23"/>
    </row>
    <row r="346" spans="7:20" x14ac:dyDescent="0.25">
      <c r="G346" s="153"/>
      <c r="H346" s="23"/>
      <c r="I346" s="23"/>
      <c r="J346" s="23"/>
      <c r="O346" s="153"/>
      <c r="T346" s="23"/>
    </row>
    <row r="347" spans="7:20" x14ac:dyDescent="0.25">
      <c r="G347" s="153"/>
      <c r="H347" s="23"/>
      <c r="I347" s="23"/>
      <c r="J347" s="23"/>
      <c r="O347" s="153"/>
      <c r="T347" s="23"/>
    </row>
    <row r="348" spans="7:20" x14ac:dyDescent="0.25">
      <c r="G348" s="153"/>
      <c r="H348" s="23"/>
      <c r="I348" s="23"/>
      <c r="J348" s="23"/>
      <c r="O348" s="153"/>
      <c r="T348" s="23"/>
    </row>
    <row r="349" spans="7:20" x14ac:dyDescent="0.25">
      <c r="G349" s="153"/>
      <c r="H349" s="23"/>
      <c r="I349" s="23"/>
      <c r="J349" s="23"/>
      <c r="O349" s="153"/>
      <c r="T349" s="23"/>
    </row>
    <row r="350" spans="7:20" x14ac:dyDescent="0.25">
      <c r="G350" s="153"/>
      <c r="H350" s="23"/>
      <c r="I350" s="23"/>
      <c r="J350" s="23"/>
      <c r="O350" s="153"/>
      <c r="T350" s="23"/>
    </row>
    <row r="351" spans="7:20" x14ac:dyDescent="0.25">
      <c r="G351" s="153"/>
      <c r="H351" s="23"/>
      <c r="I351" s="23"/>
      <c r="J351" s="23"/>
      <c r="O351" s="153"/>
      <c r="T351" s="23"/>
    </row>
    <row r="352" spans="7:20" x14ac:dyDescent="0.25">
      <c r="G352" s="153"/>
      <c r="H352" s="23"/>
      <c r="I352" s="23"/>
      <c r="J352" s="23"/>
      <c r="O352" s="153"/>
      <c r="T352" s="23"/>
    </row>
    <row r="353" spans="7:20" x14ac:dyDescent="0.25">
      <c r="G353" s="153"/>
      <c r="H353" s="23"/>
      <c r="I353" s="23"/>
      <c r="J353" s="23"/>
      <c r="O353" s="153"/>
      <c r="T353" s="23"/>
    </row>
    <row r="354" spans="7:20" x14ac:dyDescent="0.25">
      <c r="G354" s="153"/>
      <c r="H354" s="23"/>
      <c r="I354" s="23"/>
      <c r="J354" s="23"/>
      <c r="O354" s="153"/>
      <c r="T354" s="23"/>
    </row>
    <row r="355" spans="7:20" x14ac:dyDescent="0.25">
      <c r="G355" s="153"/>
      <c r="H355" s="23"/>
      <c r="I355" s="23"/>
      <c r="J355" s="23"/>
      <c r="O355" s="153"/>
      <c r="T355" s="23"/>
    </row>
    <row r="356" spans="7:20" x14ac:dyDescent="0.25">
      <c r="G356" s="153"/>
      <c r="H356" s="23"/>
      <c r="I356" s="23"/>
      <c r="J356" s="23"/>
      <c r="O356" s="153"/>
      <c r="T356" s="23"/>
    </row>
    <row r="357" spans="7:20" x14ac:dyDescent="0.25">
      <c r="G357" s="153"/>
      <c r="H357" s="23"/>
      <c r="I357" s="23"/>
      <c r="J357" s="23"/>
      <c r="O357" s="153"/>
      <c r="T357" s="23"/>
    </row>
    <row r="358" spans="7:20" x14ac:dyDescent="0.25">
      <c r="G358" s="153"/>
      <c r="H358" s="23"/>
      <c r="I358" s="23"/>
      <c r="J358" s="23"/>
      <c r="O358" s="153"/>
      <c r="T358" s="23"/>
    </row>
    <row r="359" spans="7:20" x14ac:dyDescent="0.25">
      <c r="G359" s="153"/>
      <c r="H359" s="23"/>
      <c r="I359" s="23"/>
      <c r="J359" s="23"/>
      <c r="O359" s="153"/>
      <c r="T359" s="23"/>
    </row>
    <row r="360" spans="7:20" x14ac:dyDescent="0.25">
      <c r="G360" s="153"/>
      <c r="H360" s="23"/>
      <c r="I360" s="23"/>
      <c r="J360" s="23"/>
      <c r="O360" s="153"/>
      <c r="T360" s="23"/>
    </row>
    <row r="361" spans="7:20" x14ac:dyDescent="0.25">
      <c r="G361" s="153"/>
      <c r="H361" s="23"/>
      <c r="I361" s="23"/>
      <c r="J361" s="23"/>
      <c r="O361" s="153"/>
      <c r="T361" s="23"/>
    </row>
    <row r="362" spans="7:20" x14ac:dyDescent="0.25">
      <c r="G362" s="153"/>
      <c r="H362" s="23"/>
      <c r="I362" s="23"/>
      <c r="J362" s="23"/>
      <c r="O362" s="153"/>
      <c r="T362" s="23"/>
    </row>
    <row r="363" spans="7:20" x14ac:dyDescent="0.25">
      <c r="G363" s="153"/>
      <c r="H363" s="23"/>
      <c r="I363" s="23"/>
      <c r="J363" s="23"/>
      <c r="O363" s="153"/>
      <c r="T363" s="23"/>
    </row>
    <row r="364" spans="7:20" x14ac:dyDescent="0.25">
      <c r="G364" s="153"/>
      <c r="H364" s="23"/>
      <c r="I364" s="23"/>
      <c r="J364" s="23"/>
      <c r="O364" s="153"/>
      <c r="T364" s="23"/>
    </row>
    <row r="365" spans="7:20" x14ac:dyDescent="0.25">
      <c r="G365" s="153"/>
      <c r="H365" s="23"/>
      <c r="I365" s="23"/>
      <c r="J365" s="23"/>
      <c r="O365" s="153"/>
      <c r="T365" s="23"/>
    </row>
    <row r="366" spans="7:20" x14ac:dyDescent="0.25">
      <c r="G366" s="153"/>
      <c r="H366" s="23"/>
      <c r="I366" s="23"/>
      <c r="J366" s="23"/>
      <c r="O366" s="153"/>
      <c r="T366" s="23"/>
    </row>
    <row r="367" spans="7:20" x14ac:dyDescent="0.25">
      <c r="G367" s="153"/>
      <c r="H367" s="23"/>
      <c r="I367" s="23"/>
      <c r="J367" s="23"/>
      <c r="O367" s="153"/>
      <c r="T367" s="23"/>
    </row>
    <row r="368" spans="7:20" x14ac:dyDescent="0.25">
      <c r="G368" s="153"/>
      <c r="H368" s="23"/>
      <c r="I368" s="23"/>
      <c r="J368" s="23"/>
      <c r="O368" s="153"/>
      <c r="T368" s="23"/>
    </row>
    <row r="369" spans="7:20" x14ac:dyDescent="0.25">
      <c r="G369" s="153"/>
      <c r="H369" s="23"/>
      <c r="I369" s="23"/>
      <c r="J369" s="23"/>
      <c r="O369" s="153"/>
      <c r="T369" s="23"/>
    </row>
    <row r="370" spans="7:20" x14ac:dyDescent="0.25">
      <c r="G370" s="153"/>
      <c r="H370" s="23"/>
      <c r="I370" s="23"/>
      <c r="J370" s="23"/>
      <c r="O370" s="153"/>
      <c r="T370" s="23"/>
    </row>
    <row r="371" spans="7:20" x14ac:dyDescent="0.25">
      <c r="G371" s="153"/>
      <c r="H371" s="23"/>
      <c r="I371" s="23"/>
      <c r="J371" s="23"/>
      <c r="O371" s="153"/>
      <c r="T371" s="23"/>
    </row>
    <row r="372" spans="7:20" x14ac:dyDescent="0.25">
      <c r="G372" s="153"/>
      <c r="H372" s="23"/>
      <c r="I372" s="23"/>
      <c r="J372" s="23"/>
      <c r="O372" s="153"/>
      <c r="T372" s="23"/>
    </row>
    <row r="373" spans="7:20" x14ac:dyDescent="0.25">
      <c r="G373" s="153"/>
      <c r="H373" s="23"/>
      <c r="I373" s="23"/>
      <c r="J373" s="23"/>
      <c r="O373" s="153"/>
      <c r="T373" s="23"/>
    </row>
    <row r="374" spans="7:20" x14ac:dyDescent="0.25">
      <c r="G374" s="153"/>
      <c r="H374" s="23"/>
      <c r="I374" s="23"/>
      <c r="J374" s="23"/>
      <c r="O374" s="153"/>
      <c r="T374" s="23"/>
    </row>
    <row r="375" spans="7:20" x14ac:dyDescent="0.25">
      <c r="G375" s="153"/>
      <c r="H375" s="23"/>
      <c r="I375" s="23"/>
      <c r="J375" s="23"/>
      <c r="O375" s="153"/>
      <c r="T375" s="23"/>
    </row>
    <row r="376" spans="7:20" x14ac:dyDescent="0.25">
      <c r="G376" s="153"/>
      <c r="H376" s="23"/>
      <c r="I376" s="23"/>
      <c r="J376" s="23"/>
      <c r="O376" s="153"/>
      <c r="T376" s="23"/>
    </row>
    <row r="377" spans="7:20" x14ac:dyDescent="0.25">
      <c r="G377" s="153"/>
      <c r="H377" s="23"/>
      <c r="I377" s="23"/>
      <c r="J377" s="23"/>
      <c r="O377" s="153"/>
      <c r="T377" s="23"/>
    </row>
    <row r="378" spans="7:20" x14ac:dyDescent="0.25">
      <c r="G378" s="153"/>
      <c r="H378" s="23"/>
      <c r="I378" s="23"/>
      <c r="J378" s="23"/>
      <c r="O378" s="153"/>
      <c r="T378" s="23"/>
    </row>
    <row r="379" spans="7:20" x14ac:dyDescent="0.25">
      <c r="G379" s="153"/>
      <c r="H379" s="23"/>
      <c r="I379" s="23"/>
      <c r="J379" s="23"/>
      <c r="O379" s="153"/>
      <c r="T379" s="23"/>
    </row>
    <row r="380" spans="7:20" x14ac:dyDescent="0.25">
      <c r="G380" s="153"/>
      <c r="H380" s="23"/>
      <c r="I380" s="23"/>
      <c r="J380" s="23"/>
      <c r="O380" s="153"/>
      <c r="T380" s="23"/>
    </row>
    <row r="381" spans="7:20" x14ac:dyDescent="0.25">
      <c r="G381" s="153"/>
      <c r="H381" s="23"/>
      <c r="I381" s="23"/>
      <c r="J381" s="23"/>
      <c r="O381" s="153"/>
      <c r="T381" s="23"/>
    </row>
    <row r="382" spans="7:20" x14ac:dyDescent="0.25">
      <c r="G382" s="153"/>
      <c r="H382" s="23"/>
      <c r="I382" s="23"/>
      <c r="J382" s="23"/>
      <c r="O382" s="153"/>
      <c r="T382" s="23"/>
    </row>
    <row r="383" spans="7:20" x14ac:dyDescent="0.25">
      <c r="G383" s="153"/>
      <c r="H383" s="23"/>
      <c r="I383" s="23"/>
      <c r="J383" s="23"/>
      <c r="O383" s="153"/>
      <c r="T383" s="23"/>
    </row>
    <row r="384" spans="7:20" x14ac:dyDescent="0.25">
      <c r="G384" s="153"/>
      <c r="H384" s="23"/>
      <c r="I384" s="23"/>
      <c r="J384" s="23"/>
      <c r="O384" s="153"/>
      <c r="T384" s="23"/>
    </row>
    <row r="385" spans="7:20" x14ac:dyDescent="0.25">
      <c r="G385" s="153"/>
      <c r="H385" s="23"/>
      <c r="I385" s="23"/>
      <c r="J385" s="23"/>
      <c r="O385" s="153"/>
      <c r="T385" s="23"/>
    </row>
    <row r="386" spans="7:20" x14ac:dyDescent="0.25">
      <c r="G386" s="153"/>
      <c r="H386" s="23"/>
      <c r="I386" s="23"/>
      <c r="J386" s="23"/>
      <c r="O386" s="153"/>
      <c r="T386" s="23"/>
    </row>
    <row r="387" spans="7:20" x14ac:dyDescent="0.25">
      <c r="G387" s="153"/>
      <c r="H387" s="23"/>
      <c r="I387" s="23"/>
      <c r="J387" s="23"/>
      <c r="O387" s="153"/>
      <c r="T387" s="23"/>
    </row>
    <row r="388" spans="7:20" x14ac:dyDescent="0.25">
      <c r="G388" s="153"/>
      <c r="H388" s="23"/>
      <c r="I388" s="23"/>
      <c r="J388" s="23"/>
      <c r="O388" s="153"/>
      <c r="T388" s="23"/>
    </row>
    <row r="389" spans="7:20" x14ac:dyDescent="0.25">
      <c r="G389" s="153"/>
      <c r="H389" s="23"/>
      <c r="I389" s="23"/>
      <c r="J389" s="23"/>
      <c r="O389" s="153"/>
      <c r="T389" s="23"/>
    </row>
    <row r="390" spans="7:20" x14ac:dyDescent="0.25">
      <c r="G390" s="153"/>
      <c r="H390" s="23"/>
      <c r="I390" s="23"/>
      <c r="J390" s="23"/>
      <c r="O390" s="153"/>
      <c r="T390" s="23"/>
    </row>
    <row r="391" spans="7:20" x14ac:dyDescent="0.25">
      <c r="G391" s="153"/>
      <c r="H391" s="23"/>
      <c r="I391" s="23"/>
      <c r="J391" s="23"/>
      <c r="O391" s="153"/>
      <c r="T391" s="23"/>
    </row>
    <row r="392" spans="7:20" x14ac:dyDescent="0.25">
      <c r="G392" s="153"/>
      <c r="H392" s="23"/>
      <c r="I392" s="23"/>
      <c r="J392" s="23"/>
      <c r="O392" s="153"/>
      <c r="T392" s="23"/>
    </row>
    <row r="393" spans="7:20" x14ac:dyDescent="0.25">
      <c r="G393" s="153"/>
      <c r="H393" s="23"/>
      <c r="I393" s="23"/>
      <c r="J393" s="23"/>
      <c r="O393" s="153"/>
      <c r="T393" s="23"/>
    </row>
    <row r="394" spans="7:20" x14ac:dyDescent="0.25">
      <c r="G394" s="153"/>
      <c r="H394" s="23"/>
      <c r="I394" s="23"/>
      <c r="J394" s="23"/>
      <c r="O394" s="153"/>
      <c r="T394" s="23"/>
    </row>
    <row r="395" spans="7:20" x14ac:dyDescent="0.25">
      <c r="G395" s="153"/>
      <c r="H395" s="23"/>
      <c r="I395" s="23"/>
      <c r="J395" s="23"/>
      <c r="O395" s="153"/>
      <c r="T395" s="23"/>
    </row>
    <row r="396" spans="7:20" x14ac:dyDescent="0.25">
      <c r="G396" s="153"/>
      <c r="H396" s="23"/>
      <c r="I396" s="23"/>
      <c r="J396" s="23"/>
      <c r="O396" s="153"/>
      <c r="T396" s="23"/>
    </row>
    <row r="397" spans="7:20" x14ac:dyDescent="0.25">
      <c r="G397" s="153"/>
      <c r="H397" s="23"/>
      <c r="I397" s="23"/>
      <c r="J397" s="23"/>
      <c r="O397" s="153"/>
      <c r="T397" s="23"/>
    </row>
    <row r="398" spans="7:20" x14ac:dyDescent="0.25">
      <c r="G398" s="153"/>
      <c r="H398" s="23"/>
      <c r="I398" s="23"/>
      <c r="J398" s="23"/>
      <c r="O398" s="153"/>
      <c r="T398" s="23"/>
    </row>
    <row r="399" spans="7:20" x14ac:dyDescent="0.25">
      <c r="G399" s="153"/>
      <c r="H399" s="23"/>
      <c r="I399" s="23"/>
      <c r="J399" s="23"/>
      <c r="O399" s="153"/>
      <c r="T399" s="23"/>
    </row>
    <row r="400" spans="7:20" x14ac:dyDescent="0.25">
      <c r="G400" s="153"/>
      <c r="H400" s="23"/>
      <c r="I400" s="23"/>
      <c r="J400" s="23"/>
      <c r="O400" s="153"/>
      <c r="T400" s="23"/>
    </row>
    <row r="401" spans="11:11" x14ac:dyDescent="0.25">
      <c r="K401" s="117">
        <v>0</v>
      </c>
    </row>
    <row r="402" spans="11:11" x14ac:dyDescent="0.25">
      <c r="K402" s="117">
        <v>0</v>
      </c>
    </row>
    <row r="403" spans="11:11" x14ac:dyDescent="0.25">
      <c r="K403" s="117">
        <v>0</v>
      </c>
    </row>
    <row r="404" spans="11:11" x14ac:dyDescent="0.25">
      <c r="K404" s="117">
        <v>0</v>
      </c>
    </row>
    <row r="405" spans="11:11" x14ac:dyDescent="0.25">
      <c r="K405" s="117">
        <v>0</v>
      </c>
    </row>
    <row r="406" spans="11:11" x14ac:dyDescent="0.25">
      <c r="K406" s="117">
        <v>0</v>
      </c>
    </row>
    <row r="407" spans="11:11" x14ac:dyDescent="0.25">
      <c r="K407" s="117">
        <v>0</v>
      </c>
    </row>
    <row r="408" spans="11:11" x14ac:dyDescent="0.25">
      <c r="K408" s="117">
        <v>0</v>
      </c>
    </row>
    <row r="409" spans="11:11" x14ac:dyDescent="0.25">
      <c r="K409" s="117">
        <v>0</v>
      </c>
    </row>
    <row r="410" spans="11:11" x14ac:dyDescent="0.25">
      <c r="K410" s="117">
        <v>0</v>
      </c>
    </row>
    <row r="411" spans="11:11" x14ac:dyDescent="0.25">
      <c r="K411" s="117">
        <v>0</v>
      </c>
    </row>
    <row r="412" spans="11:11" x14ac:dyDescent="0.25">
      <c r="K412" s="117">
        <v>0</v>
      </c>
    </row>
    <row r="413" spans="11:11" x14ac:dyDescent="0.25">
      <c r="K413" s="117">
        <v>0</v>
      </c>
    </row>
    <row r="414" spans="11:11" x14ac:dyDescent="0.25">
      <c r="K414" s="117">
        <v>0</v>
      </c>
    </row>
    <row r="415" spans="11:11" x14ac:dyDescent="0.25">
      <c r="K415" s="117">
        <v>0</v>
      </c>
    </row>
    <row r="416" spans="11:11" x14ac:dyDescent="0.25">
      <c r="K416" s="117">
        <v>0</v>
      </c>
    </row>
    <row r="417" spans="11:11" x14ac:dyDescent="0.25">
      <c r="K417" s="117">
        <v>0</v>
      </c>
    </row>
    <row r="418" spans="11:11" x14ac:dyDescent="0.25">
      <c r="K418" s="117">
        <v>0</v>
      </c>
    </row>
    <row r="419" spans="11:11" x14ac:dyDescent="0.25">
      <c r="K419" s="117">
        <v>0</v>
      </c>
    </row>
    <row r="420" spans="11:11" x14ac:dyDescent="0.25">
      <c r="K420" s="117">
        <v>0</v>
      </c>
    </row>
    <row r="421" spans="11:11" x14ac:dyDescent="0.25">
      <c r="K421" s="117">
        <v>0</v>
      </c>
    </row>
    <row r="422" spans="11:11" x14ac:dyDescent="0.25">
      <c r="K422" s="117">
        <v>0</v>
      </c>
    </row>
    <row r="423" spans="11:11" x14ac:dyDescent="0.25">
      <c r="K423" s="117">
        <v>0</v>
      </c>
    </row>
    <row r="424" spans="11:11" x14ac:dyDescent="0.25">
      <c r="K424" s="117">
        <v>0</v>
      </c>
    </row>
    <row r="425" spans="11:11" x14ac:dyDescent="0.25">
      <c r="K425" s="117">
        <v>0</v>
      </c>
    </row>
    <row r="426" spans="11:11" x14ac:dyDescent="0.25">
      <c r="K426" s="117">
        <v>0</v>
      </c>
    </row>
    <row r="427" spans="11:11" x14ac:dyDescent="0.25">
      <c r="K427" s="117">
        <v>0</v>
      </c>
    </row>
    <row r="428" spans="11:11" x14ac:dyDescent="0.25">
      <c r="K428" s="117">
        <v>0</v>
      </c>
    </row>
    <row r="429" spans="11:11" x14ac:dyDescent="0.25">
      <c r="K429" s="117">
        <v>0</v>
      </c>
    </row>
    <row r="430" spans="11:11" x14ac:dyDescent="0.25">
      <c r="K430" s="117">
        <v>0</v>
      </c>
    </row>
    <row r="431" spans="11:11" x14ac:dyDescent="0.25">
      <c r="K431" s="117">
        <v>0</v>
      </c>
    </row>
    <row r="432" spans="11:11" x14ac:dyDescent="0.25">
      <c r="K432" s="117">
        <v>0</v>
      </c>
    </row>
    <row r="433" spans="11:11" x14ac:dyDescent="0.25">
      <c r="K433" s="117">
        <v>0</v>
      </c>
    </row>
    <row r="434" spans="11:11" x14ac:dyDescent="0.25">
      <c r="K434" s="117">
        <v>0</v>
      </c>
    </row>
    <row r="435" spans="11:11" x14ac:dyDescent="0.25">
      <c r="K435" s="117">
        <v>0</v>
      </c>
    </row>
    <row r="436" spans="11:11" x14ac:dyDescent="0.25">
      <c r="K436" s="117">
        <v>0</v>
      </c>
    </row>
    <row r="437" spans="11:11" x14ac:dyDescent="0.25">
      <c r="K437" s="117">
        <v>0</v>
      </c>
    </row>
    <row r="438" spans="11:11" x14ac:dyDescent="0.25">
      <c r="K438" s="117">
        <v>0</v>
      </c>
    </row>
    <row r="439" spans="11:11" x14ac:dyDescent="0.25">
      <c r="K439" s="117">
        <v>0</v>
      </c>
    </row>
    <row r="440" spans="11:11" x14ac:dyDescent="0.25">
      <c r="K440" s="117">
        <v>0</v>
      </c>
    </row>
    <row r="441" spans="11:11" x14ac:dyDescent="0.25">
      <c r="K441" s="117">
        <v>0</v>
      </c>
    </row>
    <row r="442" spans="11:11" x14ac:dyDescent="0.25">
      <c r="K442" s="117">
        <v>0</v>
      </c>
    </row>
    <row r="443" spans="11:11" x14ac:dyDescent="0.25">
      <c r="K443" s="117">
        <v>0</v>
      </c>
    </row>
    <row r="444" spans="11:11" x14ac:dyDescent="0.25">
      <c r="K444" s="117">
        <v>0</v>
      </c>
    </row>
    <row r="445" spans="11:11" x14ac:dyDescent="0.25">
      <c r="K445" s="117">
        <v>0</v>
      </c>
    </row>
    <row r="446" spans="11:11" x14ac:dyDescent="0.25">
      <c r="K446" s="117">
        <v>0</v>
      </c>
    </row>
    <row r="447" spans="11:11" x14ac:dyDescent="0.25">
      <c r="K447" s="117">
        <v>0</v>
      </c>
    </row>
    <row r="448" spans="11:11" x14ac:dyDescent="0.25">
      <c r="K448" s="117">
        <v>0</v>
      </c>
    </row>
    <row r="449" spans="11:11" x14ac:dyDescent="0.25">
      <c r="K449" s="117">
        <v>0</v>
      </c>
    </row>
    <row r="450" spans="11:11" x14ac:dyDescent="0.25">
      <c r="K450" s="117">
        <v>0</v>
      </c>
    </row>
    <row r="451" spans="11:11" x14ac:dyDescent="0.25">
      <c r="K451" s="117">
        <v>0</v>
      </c>
    </row>
    <row r="452" spans="11:11" x14ac:dyDescent="0.25">
      <c r="K452" s="117">
        <v>0</v>
      </c>
    </row>
    <row r="453" spans="11:11" x14ac:dyDescent="0.25">
      <c r="K453" s="117">
        <v>0</v>
      </c>
    </row>
    <row r="454" spans="11:11" x14ac:dyDescent="0.25">
      <c r="K454" s="117">
        <v>0</v>
      </c>
    </row>
    <row r="455" spans="11:11" x14ac:dyDescent="0.25">
      <c r="K455" s="117">
        <v>0</v>
      </c>
    </row>
    <row r="456" spans="11:11" x14ac:dyDescent="0.25">
      <c r="K456" s="117">
        <v>0</v>
      </c>
    </row>
    <row r="457" spans="11:11" x14ac:dyDescent="0.25">
      <c r="K457" s="117">
        <v>0</v>
      </c>
    </row>
    <row r="458" spans="11:11" x14ac:dyDescent="0.25">
      <c r="K458" s="117">
        <v>0</v>
      </c>
    </row>
    <row r="459" spans="11:11" x14ac:dyDescent="0.25">
      <c r="K459" s="117">
        <v>0</v>
      </c>
    </row>
    <row r="460" spans="11:11" x14ac:dyDescent="0.25">
      <c r="K460" s="117">
        <v>0</v>
      </c>
    </row>
    <row r="461" spans="11:11" x14ac:dyDescent="0.25">
      <c r="K461" s="117">
        <v>0</v>
      </c>
    </row>
    <row r="462" spans="11:11" x14ac:dyDescent="0.25">
      <c r="K462" s="117">
        <v>0</v>
      </c>
    </row>
    <row r="463" spans="11:11" x14ac:dyDescent="0.25">
      <c r="K463" s="117">
        <v>0</v>
      </c>
    </row>
    <row r="464" spans="11:11" x14ac:dyDescent="0.25">
      <c r="K464" s="117">
        <v>0</v>
      </c>
    </row>
    <row r="465" spans="11:11" x14ac:dyDescent="0.25">
      <c r="K465" s="117">
        <v>0</v>
      </c>
    </row>
    <row r="466" spans="11:11" x14ac:dyDescent="0.25">
      <c r="K466" s="117">
        <v>0</v>
      </c>
    </row>
    <row r="467" spans="11:11" x14ac:dyDescent="0.25">
      <c r="K467" s="117">
        <v>0</v>
      </c>
    </row>
    <row r="468" spans="11:11" x14ac:dyDescent="0.25">
      <c r="K468" s="117">
        <v>0</v>
      </c>
    </row>
    <row r="469" spans="11:11" x14ac:dyDescent="0.25">
      <c r="K469" s="117">
        <v>0</v>
      </c>
    </row>
    <row r="470" spans="11:11" x14ac:dyDescent="0.25">
      <c r="K470" s="117">
        <v>0</v>
      </c>
    </row>
    <row r="471" spans="11:11" x14ac:dyDescent="0.25">
      <c r="K471" s="117">
        <v>0</v>
      </c>
    </row>
    <row r="472" spans="11:11" x14ac:dyDescent="0.25">
      <c r="K472" s="117">
        <v>0</v>
      </c>
    </row>
    <row r="473" spans="11:11" x14ac:dyDescent="0.25">
      <c r="K473" s="117">
        <v>0</v>
      </c>
    </row>
    <row r="474" spans="11:11" x14ac:dyDescent="0.25">
      <c r="K474" s="117">
        <v>0</v>
      </c>
    </row>
    <row r="475" spans="11:11" x14ac:dyDescent="0.25">
      <c r="K475" s="117">
        <v>0</v>
      </c>
    </row>
    <row r="476" spans="11:11" x14ac:dyDescent="0.25">
      <c r="K476" s="117">
        <v>0</v>
      </c>
    </row>
    <row r="477" spans="11:11" x14ac:dyDescent="0.25">
      <c r="K477" s="117">
        <v>0</v>
      </c>
    </row>
    <row r="478" spans="11:11" x14ac:dyDescent="0.25">
      <c r="K478" s="117">
        <v>0</v>
      </c>
    </row>
    <row r="479" spans="11:11" x14ac:dyDescent="0.25">
      <c r="K479" s="117">
        <v>0</v>
      </c>
    </row>
    <row r="480" spans="11:11" x14ac:dyDescent="0.25">
      <c r="K480" s="117">
        <v>0</v>
      </c>
    </row>
    <row r="481" spans="11:11" x14ac:dyDescent="0.25">
      <c r="K481" s="117">
        <v>0</v>
      </c>
    </row>
    <row r="482" spans="11:11" x14ac:dyDescent="0.25">
      <c r="K482" s="117">
        <v>0</v>
      </c>
    </row>
    <row r="483" spans="11:11" x14ac:dyDescent="0.25">
      <c r="K483" s="117">
        <v>0</v>
      </c>
    </row>
    <row r="484" spans="11:11" x14ac:dyDescent="0.25">
      <c r="K484" s="117">
        <v>0</v>
      </c>
    </row>
    <row r="485" spans="11:11" x14ac:dyDescent="0.25">
      <c r="K485" s="117">
        <v>0</v>
      </c>
    </row>
    <row r="486" spans="11:11" x14ac:dyDescent="0.25">
      <c r="K486" s="117">
        <v>0</v>
      </c>
    </row>
    <row r="487" spans="11:11" x14ac:dyDescent="0.25">
      <c r="K487" s="117">
        <v>0</v>
      </c>
    </row>
    <row r="488" spans="11:11" x14ac:dyDescent="0.25">
      <c r="K488" s="117">
        <v>0</v>
      </c>
    </row>
    <row r="489" spans="11:11" x14ac:dyDescent="0.25">
      <c r="K489" s="117">
        <v>0</v>
      </c>
    </row>
    <row r="490" spans="11:11" x14ac:dyDescent="0.25">
      <c r="K490" s="117">
        <v>0</v>
      </c>
    </row>
    <row r="491" spans="11:11" x14ac:dyDescent="0.25">
      <c r="K491" s="117">
        <v>0</v>
      </c>
    </row>
    <row r="492" spans="11:11" x14ac:dyDescent="0.25">
      <c r="K492" s="117">
        <v>0</v>
      </c>
    </row>
    <row r="493" spans="11:11" x14ac:dyDescent="0.25">
      <c r="K493" s="117">
        <v>0</v>
      </c>
    </row>
    <row r="494" spans="11:11" x14ac:dyDescent="0.25">
      <c r="K494" s="117">
        <v>0</v>
      </c>
    </row>
    <row r="495" spans="11:11" x14ac:dyDescent="0.25">
      <c r="K495" s="117">
        <v>0</v>
      </c>
    </row>
    <row r="496" spans="11:11" x14ac:dyDescent="0.25">
      <c r="K496" s="117">
        <v>0</v>
      </c>
    </row>
    <row r="497" spans="11:11" x14ac:dyDescent="0.25">
      <c r="K497" s="117">
        <v>0</v>
      </c>
    </row>
    <row r="498" spans="11:11" x14ac:dyDescent="0.25">
      <c r="K498" s="117">
        <v>0</v>
      </c>
    </row>
    <row r="499" spans="11:11" x14ac:dyDescent="0.25">
      <c r="K499" s="117">
        <v>0</v>
      </c>
    </row>
    <row r="500" spans="11:11" x14ac:dyDescent="0.25">
      <c r="K500" s="117">
        <v>0</v>
      </c>
    </row>
    <row r="501" spans="11:11" x14ac:dyDescent="0.25">
      <c r="K501" s="117">
        <v>0</v>
      </c>
    </row>
    <row r="502" spans="11:11" x14ac:dyDescent="0.25">
      <c r="K502" s="117">
        <v>0</v>
      </c>
    </row>
    <row r="503" spans="11:11" x14ac:dyDescent="0.25">
      <c r="K503" s="117">
        <v>0</v>
      </c>
    </row>
    <row r="504" spans="11:11" x14ac:dyDescent="0.25">
      <c r="K504" s="117">
        <v>0</v>
      </c>
    </row>
    <row r="505" spans="11:11" x14ac:dyDescent="0.25">
      <c r="K505" s="117">
        <v>0</v>
      </c>
    </row>
    <row r="506" spans="11:11" x14ac:dyDescent="0.25">
      <c r="K506" s="117">
        <v>0</v>
      </c>
    </row>
    <row r="507" spans="11:11" x14ac:dyDescent="0.25">
      <c r="K507" s="117">
        <v>0</v>
      </c>
    </row>
    <row r="508" spans="11:11" x14ac:dyDescent="0.25">
      <c r="K508" s="117">
        <v>0</v>
      </c>
    </row>
    <row r="509" spans="11:11" x14ac:dyDescent="0.25">
      <c r="K509" s="117">
        <v>0</v>
      </c>
    </row>
    <row r="510" spans="11:11" x14ac:dyDescent="0.25">
      <c r="K510" s="117">
        <v>0</v>
      </c>
    </row>
    <row r="511" spans="11:11" x14ac:dyDescent="0.25">
      <c r="K511" s="117">
        <v>0</v>
      </c>
    </row>
    <row r="512" spans="11:11" x14ac:dyDescent="0.25">
      <c r="K512" s="117">
        <v>0</v>
      </c>
    </row>
    <row r="513" spans="11:11" x14ac:dyDescent="0.25">
      <c r="K513" s="117">
        <v>0</v>
      </c>
    </row>
    <row r="514" spans="11:11" x14ac:dyDescent="0.25">
      <c r="K514" s="117">
        <v>0</v>
      </c>
    </row>
    <row r="515" spans="11:11" x14ac:dyDescent="0.25">
      <c r="K515" s="117">
        <v>0</v>
      </c>
    </row>
    <row r="516" spans="11:11" x14ac:dyDescent="0.25">
      <c r="K516" s="117">
        <v>0</v>
      </c>
    </row>
    <row r="517" spans="11:11" x14ac:dyDescent="0.25">
      <c r="K517" s="117">
        <v>0</v>
      </c>
    </row>
    <row r="518" spans="11:11" x14ac:dyDescent="0.25">
      <c r="K518" s="117">
        <v>0</v>
      </c>
    </row>
    <row r="519" spans="11:11" x14ac:dyDescent="0.25">
      <c r="K519" s="117">
        <v>0</v>
      </c>
    </row>
    <row r="520" spans="11:11" x14ac:dyDescent="0.25">
      <c r="K520" s="117">
        <v>0</v>
      </c>
    </row>
    <row r="521" spans="11:11" x14ac:dyDescent="0.25">
      <c r="K521" s="117">
        <v>0</v>
      </c>
    </row>
    <row r="522" spans="11:11" x14ac:dyDescent="0.25">
      <c r="K522" s="117">
        <v>0</v>
      </c>
    </row>
    <row r="523" spans="11:11" x14ac:dyDescent="0.25">
      <c r="K523" s="117">
        <v>0</v>
      </c>
    </row>
    <row r="524" spans="11:11" x14ac:dyDescent="0.25">
      <c r="K524" s="117">
        <v>0</v>
      </c>
    </row>
    <row r="525" spans="11:11" x14ac:dyDescent="0.25">
      <c r="K525" s="117">
        <v>0</v>
      </c>
    </row>
    <row r="526" spans="11:11" x14ac:dyDescent="0.25">
      <c r="K526" s="117">
        <v>0</v>
      </c>
    </row>
    <row r="527" spans="11:11" x14ac:dyDescent="0.25">
      <c r="K527" s="117">
        <v>0</v>
      </c>
    </row>
    <row r="528" spans="11:11" x14ac:dyDescent="0.25">
      <c r="K528" s="117">
        <v>0</v>
      </c>
    </row>
    <row r="529" spans="11:11" x14ac:dyDescent="0.25">
      <c r="K529" s="117">
        <v>0</v>
      </c>
    </row>
    <row r="530" spans="11:11" x14ac:dyDescent="0.25">
      <c r="K530" s="117">
        <v>0</v>
      </c>
    </row>
    <row r="531" spans="11:11" x14ac:dyDescent="0.25">
      <c r="K531" s="117">
        <v>0</v>
      </c>
    </row>
    <row r="532" spans="11:11" x14ac:dyDescent="0.25">
      <c r="K532" s="117">
        <v>0</v>
      </c>
    </row>
    <row r="533" spans="11:11" x14ac:dyDescent="0.25">
      <c r="K533" s="117">
        <v>0</v>
      </c>
    </row>
    <row r="534" spans="11:11" x14ac:dyDescent="0.25">
      <c r="K534" s="117">
        <v>0</v>
      </c>
    </row>
    <row r="535" spans="11:11" x14ac:dyDescent="0.25">
      <c r="K535" s="117">
        <v>0</v>
      </c>
    </row>
    <row r="536" spans="11:11" x14ac:dyDescent="0.25">
      <c r="K536" s="117">
        <v>0</v>
      </c>
    </row>
    <row r="537" spans="11:11" x14ac:dyDescent="0.25">
      <c r="K537" s="117">
        <v>0</v>
      </c>
    </row>
    <row r="538" spans="11:11" x14ac:dyDescent="0.25">
      <c r="K538" s="117">
        <v>0</v>
      </c>
    </row>
    <row r="539" spans="11:11" x14ac:dyDescent="0.25">
      <c r="K539" s="117">
        <v>0</v>
      </c>
    </row>
    <row r="540" spans="11:11" x14ac:dyDescent="0.25">
      <c r="K540" s="117">
        <v>0</v>
      </c>
    </row>
    <row r="541" spans="11:11" x14ac:dyDescent="0.25">
      <c r="K541" s="117">
        <v>0</v>
      </c>
    </row>
    <row r="542" spans="11:11" x14ac:dyDescent="0.25">
      <c r="K542" s="117">
        <v>0</v>
      </c>
    </row>
    <row r="543" spans="11:11" x14ac:dyDescent="0.25">
      <c r="K543" s="117">
        <v>0</v>
      </c>
    </row>
    <row r="544" spans="11:11" x14ac:dyDescent="0.25">
      <c r="K544" s="117">
        <v>0</v>
      </c>
    </row>
    <row r="545" spans="11:11" x14ac:dyDescent="0.25">
      <c r="K545" s="117">
        <v>0</v>
      </c>
    </row>
    <row r="546" spans="11:11" x14ac:dyDescent="0.25">
      <c r="K546" s="117">
        <v>0</v>
      </c>
    </row>
    <row r="547" spans="11:11" x14ac:dyDescent="0.25">
      <c r="K547" s="117">
        <v>0</v>
      </c>
    </row>
    <row r="548" spans="11:11" x14ac:dyDescent="0.25">
      <c r="K548" s="117">
        <v>0</v>
      </c>
    </row>
    <row r="549" spans="11:11" x14ac:dyDescent="0.25">
      <c r="K549" s="117">
        <v>0</v>
      </c>
    </row>
    <row r="550" spans="11:11" x14ac:dyDescent="0.25">
      <c r="K550" s="117">
        <v>0</v>
      </c>
    </row>
    <row r="551" spans="11:11" x14ac:dyDescent="0.25">
      <c r="K551" s="117">
        <v>0</v>
      </c>
    </row>
    <row r="552" spans="11:11" x14ac:dyDescent="0.25">
      <c r="K552" s="117">
        <v>0</v>
      </c>
    </row>
    <row r="553" spans="11:11" x14ac:dyDescent="0.25">
      <c r="K553" s="117">
        <v>0</v>
      </c>
    </row>
    <row r="554" spans="11:11" x14ac:dyDescent="0.25">
      <c r="K554" s="117">
        <v>0</v>
      </c>
    </row>
    <row r="555" spans="11:11" x14ac:dyDescent="0.25">
      <c r="K555" s="117">
        <v>0</v>
      </c>
    </row>
    <row r="556" spans="11:11" x14ac:dyDescent="0.25">
      <c r="K556" s="117">
        <v>0</v>
      </c>
    </row>
    <row r="557" spans="11:11" x14ac:dyDescent="0.25">
      <c r="K557" s="117">
        <v>0</v>
      </c>
    </row>
    <row r="558" spans="11:11" x14ac:dyDescent="0.25">
      <c r="K558" s="117">
        <v>0</v>
      </c>
    </row>
    <row r="559" spans="11:11" x14ac:dyDescent="0.25">
      <c r="K559" s="117">
        <v>0</v>
      </c>
    </row>
    <row r="560" spans="11:11" x14ac:dyDescent="0.25">
      <c r="K560" s="117">
        <v>0</v>
      </c>
    </row>
    <row r="561" spans="11:11" x14ac:dyDescent="0.25">
      <c r="K561" s="117">
        <v>0</v>
      </c>
    </row>
    <row r="562" spans="11:11" x14ac:dyDescent="0.25">
      <c r="K562" s="117">
        <v>0</v>
      </c>
    </row>
    <row r="563" spans="11:11" x14ac:dyDescent="0.25">
      <c r="K563" s="117">
        <v>0</v>
      </c>
    </row>
    <row r="564" spans="11:11" x14ac:dyDescent="0.25">
      <c r="K564" s="117">
        <v>0</v>
      </c>
    </row>
    <row r="565" spans="11:11" x14ac:dyDescent="0.25">
      <c r="K565" s="117">
        <v>0</v>
      </c>
    </row>
    <row r="566" spans="11:11" x14ac:dyDescent="0.25">
      <c r="K566" s="117">
        <v>0</v>
      </c>
    </row>
    <row r="567" spans="11:11" x14ac:dyDescent="0.25">
      <c r="K567" s="117">
        <v>0</v>
      </c>
    </row>
    <row r="568" spans="11:11" x14ac:dyDescent="0.25">
      <c r="K568" s="117">
        <v>0</v>
      </c>
    </row>
    <row r="569" spans="11:11" x14ac:dyDescent="0.25">
      <c r="K569" s="117">
        <v>0</v>
      </c>
    </row>
    <row r="570" spans="11:11" x14ac:dyDescent="0.25">
      <c r="K570" s="117">
        <v>0</v>
      </c>
    </row>
    <row r="571" spans="11:11" x14ac:dyDescent="0.25">
      <c r="K571" s="117">
        <v>0</v>
      </c>
    </row>
    <row r="572" spans="11:11" x14ac:dyDescent="0.25">
      <c r="K572" s="117">
        <v>0</v>
      </c>
    </row>
    <row r="573" spans="11:11" x14ac:dyDescent="0.25">
      <c r="K573" s="117">
        <v>0</v>
      </c>
    </row>
    <row r="574" spans="11:11" x14ac:dyDescent="0.25">
      <c r="K574" s="117">
        <v>0</v>
      </c>
    </row>
    <row r="575" spans="11:11" x14ac:dyDescent="0.25">
      <c r="K575" s="117">
        <v>0</v>
      </c>
    </row>
    <row r="576" spans="11:11" x14ac:dyDescent="0.25">
      <c r="K576" s="117">
        <v>0</v>
      </c>
    </row>
    <row r="577" spans="11:11" x14ac:dyDescent="0.25">
      <c r="K577" s="117">
        <v>0</v>
      </c>
    </row>
    <row r="578" spans="11:11" x14ac:dyDescent="0.25">
      <c r="K578" s="117">
        <v>0</v>
      </c>
    </row>
    <row r="579" spans="11:11" x14ac:dyDescent="0.25">
      <c r="K579" s="117">
        <v>0</v>
      </c>
    </row>
    <row r="580" spans="11:11" x14ac:dyDescent="0.25">
      <c r="K580" s="117">
        <v>0</v>
      </c>
    </row>
    <row r="581" spans="11:11" x14ac:dyDescent="0.25">
      <c r="K581" s="117">
        <v>0</v>
      </c>
    </row>
    <row r="582" spans="11:11" x14ac:dyDescent="0.25">
      <c r="K582" s="117">
        <v>0</v>
      </c>
    </row>
    <row r="583" spans="11:11" x14ac:dyDescent="0.25">
      <c r="K583" s="117">
        <v>0</v>
      </c>
    </row>
    <row r="584" spans="11:11" x14ac:dyDescent="0.25">
      <c r="K584" s="117">
        <v>0</v>
      </c>
    </row>
    <row r="585" spans="11:11" x14ac:dyDescent="0.25">
      <c r="K585" s="117">
        <v>0</v>
      </c>
    </row>
    <row r="586" spans="11:11" x14ac:dyDescent="0.25">
      <c r="K586" s="117">
        <v>0</v>
      </c>
    </row>
    <row r="587" spans="11:11" x14ac:dyDescent="0.25">
      <c r="K587" s="117">
        <v>0</v>
      </c>
    </row>
    <row r="588" spans="11:11" x14ac:dyDescent="0.25">
      <c r="K588" s="117">
        <v>0</v>
      </c>
    </row>
    <row r="589" spans="11:11" x14ac:dyDescent="0.25">
      <c r="K589" s="117">
        <v>0</v>
      </c>
    </row>
    <row r="590" spans="11:11" x14ac:dyDescent="0.25">
      <c r="K590" s="117">
        <v>0</v>
      </c>
    </row>
    <row r="591" spans="11:11" x14ac:dyDescent="0.25">
      <c r="K591" s="117">
        <v>0</v>
      </c>
    </row>
    <row r="592" spans="11:11" x14ac:dyDescent="0.25">
      <c r="K592" s="117">
        <v>0</v>
      </c>
    </row>
    <row r="593" spans="11:11" x14ac:dyDescent="0.25">
      <c r="K593" s="117">
        <v>0</v>
      </c>
    </row>
    <row r="594" spans="11:11" x14ac:dyDescent="0.25">
      <c r="K594" s="117">
        <v>0</v>
      </c>
    </row>
    <row r="595" spans="11:11" x14ac:dyDescent="0.25">
      <c r="K595" s="117">
        <v>0</v>
      </c>
    </row>
    <row r="596" spans="11:11" x14ac:dyDescent="0.25">
      <c r="K596" s="117">
        <v>0</v>
      </c>
    </row>
    <row r="597" spans="11:11" x14ac:dyDescent="0.25">
      <c r="K597" s="117">
        <v>0</v>
      </c>
    </row>
    <row r="598" spans="11:11" x14ac:dyDescent="0.25">
      <c r="K598" s="117">
        <v>0</v>
      </c>
    </row>
    <row r="599" spans="11:11" x14ac:dyDescent="0.25">
      <c r="K599" s="117">
        <v>0</v>
      </c>
    </row>
    <row r="600" spans="11:11" x14ac:dyDescent="0.25">
      <c r="K600" s="117">
        <v>0</v>
      </c>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2"/>
      <c r="H1" s="252"/>
      <c r="I1" s="252"/>
      <c r="J1" s="252"/>
      <c r="K1" s="252"/>
      <c r="T1" s="154"/>
    </row>
    <row r="2" spans="1:20" s="18" customFormat="1" ht="24"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345</v>
      </c>
      <c r="H4" s="161" t="s">
        <v>362</v>
      </c>
      <c r="I4" s="162" t="s">
        <v>346</v>
      </c>
      <c r="J4" s="162" t="s">
        <v>347</v>
      </c>
      <c r="K4" s="156" t="s">
        <v>353</v>
      </c>
      <c r="L4" s="162" t="s">
        <v>354</v>
      </c>
      <c r="M4" s="162" t="s">
        <v>355</v>
      </c>
      <c r="N4" s="162" t="s">
        <v>357</v>
      </c>
      <c r="O4" s="162" t="s">
        <v>356</v>
      </c>
      <c r="P4" s="163" t="s">
        <v>358</v>
      </c>
      <c r="Q4" s="163" t="s">
        <v>359</v>
      </c>
      <c r="R4" s="163" t="s">
        <v>360</v>
      </c>
      <c r="S4" s="163" t="s">
        <v>361</v>
      </c>
      <c r="T4" s="163" t="s">
        <v>371</v>
      </c>
    </row>
    <row r="5" spans="1:20" s="20" customFormat="1" ht="19.5" customHeight="1" thickTop="1" x14ac:dyDescent="0.25">
      <c r="A5" s="210"/>
      <c r="C5" s="21"/>
      <c r="D5" s="21"/>
      <c r="E5" s="21"/>
      <c r="F5" s="21"/>
      <c r="G5" s="153" t="s">
        <v>2326</v>
      </c>
      <c r="H5" s="23" t="s">
        <v>314</v>
      </c>
      <c r="I5" s="23" t="s">
        <v>922</v>
      </c>
      <c r="J5" s="153" t="s">
        <v>386</v>
      </c>
      <c r="K5" s="153" t="s">
        <v>2336</v>
      </c>
      <c r="L5" s="23">
        <v>1</v>
      </c>
      <c r="M5" s="23">
        <v>20</v>
      </c>
      <c r="N5" s="23" t="s">
        <v>365</v>
      </c>
      <c r="O5" s="153" t="s">
        <v>420</v>
      </c>
      <c r="P5" s="23" t="s">
        <v>367</v>
      </c>
      <c r="Q5" s="23" t="s">
        <v>366</v>
      </c>
      <c r="R5" s="23" t="s">
        <v>369</v>
      </c>
      <c r="S5" s="23" t="s">
        <v>370</v>
      </c>
      <c r="T5" s="23" t="s">
        <v>421</v>
      </c>
    </row>
    <row r="6" spans="1:20" s="20" customFormat="1" ht="19.5" customHeight="1" x14ac:dyDescent="0.25">
      <c r="A6" s="210"/>
      <c r="C6" s="21"/>
      <c r="D6" s="21"/>
      <c r="E6" s="21"/>
      <c r="F6" s="21"/>
      <c r="G6" s="153" t="s">
        <v>2327</v>
      </c>
      <c r="H6" s="23" t="s">
        <v>317</v>
      </c>
      <c r="I6" s="23" t="s">
        <v>934</v>
      </c>
      <c r="J6" s="153" t="s">
        <v>939</v>
      </c>
      <c r="O6" s="153" t="s">
        <v>412</v>
      </c>
      <c r="T6" s="23" t="s">
        <v>421</v>
      </c>
    </row>
    <row r="7" spans="1:20" s="20" customFormat="1" ht="19.5" customHeight="1" x14ac:dyDescent="0.25">
      <c r="A7" s="210"/>
      <c r="C7" s="21"/>
      <c r="D7" s="21"/>
      <c r="E7" s="21"/>
      <c r="F7" s="21"/>
      <c r="G7" s="153" t="s">
        <v>2328</v>
      </c>
      <c r="H7" s="23" t="s">
        <v>314</v>
      </c>
      <c r="I7" s="23" t="s">
        <v>34</v>
      </c>
      <c r="J7" s="153" t="s">
        <v>2316</v>
      </c>
      <c r="O7" s="153" t="s">
        <v>413</v>
      </c>
      <c r="T7" s="23" t="s">
        <v>421</v>
      </c>
    </row>
    <row r="8" spans="1:20" s="20" customFormat="1" ht="19.5" customHeight="1" x14ac:dyDescent="0.25">
      <c r="A8" s="210"/>
      <c r="C8" s="21"/>
      <c r="D8" s="21"/>
      <c r="E8" s="21"/>
      <c r="F8" s="21"/>
      <c r="G8" s="153" t="s">
        <v>2329</v>
      </c>
      <c r="H8" s="23" t="s">
        <v>314</v>
      </c>
      <c r="I8" s="23" t="s">
        <v>32</v>
      </c>
      <c r="J8" s="153" t="s">
        <v>391</v>
      </c>
      <c r="O8" s="153" t="s">
        <v>414</v>
      </c>
      <c r="T8" s="23" t="s">
        <v>421</v>
      </c>
    </row>
    <row r="9" spans="1:20" s="20" customFormat="1" ht="19.5" customHeight="1" x14ac:dyDescent="0.25">
      <c r="A9" s="210"/>
      <c r="C9" s="21"/>
      <c r="D9" s="21"/>
      <c r="E9" s="21"/>
      <c r="F9" s="21"/>
      <c r="G9" s="153" t="s">
        <v>2330</v>
      </c>
      <c r="H9" s="23" t="s">
        <v>314</v>
      </c>
      <c r="I9" s="23" t="s">
        <v>33</v>
      </c>
      <c r="J9" s="153" t="s">
        <v>940</v>
      </c>
      <c r="O9" s="153" t="s">
        <v>415</v>
      </c>
      <c r="T9" s="23" t="s">
        <v>421</v>
      </c>
    </row>
    <row r="10" spans="1:20" s="20" customFormat="1" ht="19.5" customHeight="1" x14ac:dyDescent="0.25">
      <c r="A10" s="210"/>
      <c r="C10" s="21"/>
      <c r="D10" s="21"/>
      <c r="E10" s="21"/>
      <c r="F10" s="21"/>
      <c r="G10" s="153" t="s">
        <v>2331</v>
      </c>
      <c r="H10" s="23" t="s">
        <v>314</v>
      </c>
      <c r="I10" s="23" t="s">
        <v>34</v>
      </c>
      <c r="J10" s="153" t="s">
        <v>2316</v>
      </c>
      <c r="O10" s="153" t="s">
        <v>416</v>
      </c>
      <c r="T10" s="23" t="s">
        <v>421</v>
      </c>
    </row>
    <row r="11" spans="1:20" s="20" customFormat="1" ht="19.5" customHeight="1" x14ac:dyDescent="0.25">
      <c r="A11" s="210"/>
      <c r="C11" s="21"/>
      <c r="D11" s="21"/>
      <c r="E11" s="21"/>
      <c r="F11" s="21"/>
      <c r="G11" s="153" t="s">
        <v>2332</v>
      </c>
      <c r="H11" s="23" t="s">
        <v>317</v>
      </c>
      <c r="I11" s="23" t="s">
        <v>934</v>
      </c>
      <c r="J11" s="153" t="s">
        <v>939</v>
      </c>
      <c r="O11" s="153"/>
      <c r="T11" s="23" t="s">
        <v>421</v>
      </c>
    </row>
    <row r="12" spans="1:20" s="20" customFormat="1" ht="19.5" customHeight="1" x14ac:dyDescent="0.25">
      <c r="A12" s="210"/>
      <c r="C12" s="21"/>
      <c r="D12" s="21"/>
      <c r="E12" s="21"/>
      <c r="F12" s="21"/>
      <c r="G12" s="153" t="s">
        <v>2333</v>
      </c>
      <c r="H12" s="23" t="s">
        <v>317</v>
      </c>
      <c r="I12" s="23" t="s">
        <v>2317</v>
      </c>
      <c r="J12" s="153" t="s">
        <v>2318</v>
      </c>
      <c r="O12" s="153"/>
      <c r="T12" s="23" t="s">
        <v>421</v>
      </c>
    </row>
    <row r="13" spans="1:20" s="20" customFormat="1" ht="19.5" customHeight="1" x14ac:dyDescent="0.25">
      <c r="A13" s="210"/>
      <c r="C13" s="21"/>
      <c r="D13" s="21"/>
      <c r="E13" s="21"/>
      <c r="F13" s="21"/>
      <c r="G13" s="153" t="s">
        <v>2334</v>
      </c>
      <c r="H13" s="23" t="s">
        <v>314</v>
      </c>
      <c r="I13" s="23" t="s">
        <v>34</v>
      </c>
      <c r="J13" s="153" t="s">
        <v>2316</v>
      </c>
      <c r="O13" s="153"/>
      <c r="T13" s="23" t="s">
        <v>421</v>
      </c>
    </row>
    <row r="14" spans="1:20" s="20" customFormat="1" ht="19.5" customHeight="1" x14ac:dyDescent="0.25">
      <c r="A14" s="210"/>
      <c r="C14" s="21"/>
      <c r="D14" s="21"/>
      <c r="E14" s="21"/>
      <c r="F14" s="21"/>
      <c r="G14" s="153" t="s">
        <v>2335</v>
      </c>
      <c r="H14" s="23" t="s">
        <v>314</v>
      </c>
      <c r="I14" s="23" t="s">
        <v>32</v>
      </c>
      <c r="J14" s="153" t="s">
        <v>391</v>
      </c>
      <c r="O14" s="153"/>
      <c r="T14" s="23" t="s">
        <v>421</v>
      </c>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3.28515625" style="117" hidden="1" customWidth="1"/>
    <col min="4" max="4" width="27" style="117" hidden="1" customWidth="1"/>
    <col min="5" max="5" width="14.7109375" style="117" hidden="1"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38"/>
      <c r="G1" s="252"/>
      <c r="H1" s="252"/>
      <c r="I1" s="252"/>
      <c r="J1" s="252"/>
      <c r="K1" s="252"/>
      <c r="T1" s="154"/>
    </row>
    <row r="2" spans="1:20" s="18" customFormat="1" ht="24"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345</v>
      </c>
      <c r="H4" s="161" t="s">
        <v>362</v>
      </c>
      <c r="I4" s="162" t="s">
        <v>346</v>
      </c>
      <c r="J4" s="162" t="s">
        <v>347</v>
      </c>
      <c r="K4" s="156" t="s">
        <v>353</v>
      </c>
      <c r="L4" s="162" t="s">
        <v>354</v>
      </c>
      <c r="M4" s="162" t="s">
        <v>355</v>
      </c>
      <c r="N4" s="162" t="s">
        <v>357</v>
      </c>
      <c r="O4" s="162" t="s">
        <v>356</v>
      </c>
      <c r="P4" s="163" t="s">
        <v>358</v>
      </c>
      <c r="Q4" s="163" t="s">
        <v>359</v>
      </c>
      <c r="R4" s="163" t="s">
        <v>360</v>
      </c>
      <c r="S4" s="163" t="s">
        <v>361</v>
      </c>
      <c r="T4" s="163" t="s">
        <v>371</v>
      </c>
    </row>
    <row r="5" spans="1:20" s="20" customFormat="1" ht="19.5" customHeight="1" thickTop="1" x14ac:dyDescent="0.25">
      <c r="A5" s="210"/>
      <c r="C5" s="21"/>
      <c r="D5" s="21"/>
      <c r="E5" s="21"/>
      <c r="F5" s="21"/>
      <c r="G5" s="153" t="s">
        <v>719</v>
      </c>
      <c r="H5" s="23" t="s">
        <v>314</v>
      </c>
      <c r="I5" s="23" t="s">
        <v>31</v>
      </c>
      <c r="J5" s="153" t="s">
        <v>389</v>
      </c>
      <c r="K5" s="153" t="s">
        <v>2322</v>
      </c>
      <c r="L5" s="23">
        <v>1</v>
      </c>
      <c r="M5" s="23">
        <v>25</v>
      </c>
      <c r="N5" s="23" t="s">
        <v>365</v>
      </c>
      <c r="O5" s="153" t="s">
        <v>406</v>
      </c>
      <c r="P5" s="23" t="s">
        <v>367</v>
      </c>
      <c r="Q5" s="23" t="s">
        <v>366</v>
      </c>
      <c r="R5" s="23" t="s">
        <v>369</v>
      </c>
      <c r="S5" s="23" t="s">
        <v>370</v>
      </c>
      <c r="T5" s="23" t="s">
        <v>421</v>
      </c>
    </row>
    <row r="6" spans="1:20" s="20" customFormat="1" ht="19.5" customHeight="1" x14ac:dyDescent="0.25">
      <c r="A6" s="210"/>
      <c r="C6" s="21"/>
      <c r="D6" s="21"/>
      <c r="E6" s="21"/>
      <c r="F6" s="21"/>
      <c r="G6" s="153" t="s">
        <v>720</v>
      </c>
      <c r="H6" s="23" t="s">
        <v>97</v>
      </c>
      <c r="I6" s="23" t="s">
        <v>875</v>
      </c>
      <c r="J6" s="153" t="s">
        <v>2319</v>
      </c>
      <c r="O6" s="153" t="s">
        <v>376</v>
      </c>
      <c r="T6" s="23" t="s">
        <v>367</v>
      </c>
    </row>
    <row r="7" spans="1:20" s="20" customFormat="1" ht="19.5" customHeight="1" x14ac:dyDescent="0.25">
      <c r="A7" s="210"/>
      <c r="C7" s="21"/>
      <c r="D7" s="21"/>
      <c r="E7" s="21"/>
      <c r="F7" s="21"/>
      <c r="G7" s="153" t="s">
        <v>721</v>
      </c>
      <c r="H7" s="23" t="s">
        <v>320</v>
      </c>
      <c r="I7" s="23" t="s">
        <v>2320</v>
      </c>
      <c r="J7" s="153" t="s">
        <v>2321</v>
      </c>
      <c r="O7" s="153" t="s">
        <v>377</v>
      </c>
      <c r="T7" s="23" t="s">
        <v>367</v>
      </c>
    </row>
    <row r="8" spans="1:20" s="20" customFormat="1" ht="19.5" customHeight="1" x14ac:dyDescent="0.25">
      <c r="A8" s="210"/>
      <c r="C8" s="21"/>
      <c r="D8" s="21"/>
      <c r="E8" s="21"/>
      <c r="F8" s="21"/>
      <c r="G8" s="153" t="s">
        <v>722</v>
      </c>
      <c r="H8" s="23" t="s">
        <v>316</v>
      </c>
      <c r="I8" s="23" t="s">
        <v>916</v>
      </c>
      <c r="J8" s="153" t="s">
        <v>919</v>
      </c>
      <c r="O8" s="153" t="s">
        <v>406</v>
      </c>
      <c r="T8" s="23" t="s">
        <v>367</v>
      </c>
    </row>
    <row r="9" spans="1:20" s="20" customFormat="1" ht="19.5" customHeight="1" x14ac:dyDescent="0.25">
      <c r="A9" s="210"/>
      <c r="C9" s="21"/>
      <c r="D9" s="21"/>
      <c r="E9" s="21"/>
      <c r="F9" s="21"/>
      <c r="G9" s="153" t="s">
        <v>723</v>
      </c>
      <c r="H9" s="23" t="s">
        <v>317</v>
      </c>
      <c r="I9" s="23" t="s">
        <v>2317</v>
      </c>
      <c r="J9" s="153" t="s">
        <v>2318</v>
      </c>
      <c r="O9" s="153" t="s">
        <v>376</v>
      </c>
      <c r="T9" s="23" t="s">
        <v>421</v>
      </c>
    </row>
    <row r="10" spans="1:20" s="20" customFormat="1" ht="19.5" customHeight="1" x14ac:dyDescent="0.25">
      <c r="A10" s="210"/>
      <c r="C10" s="21"/>
      <c r="D10" s="21"/>
      <c r="E10" s="21"/>
      <c r="F10" s="21"/>
      <c r="G10" s="153" t="s">
        <v>725</v>
      </c>
      <c r="H10" s="23" t="s">
        <v>317</v>
      </c>
      <c r="I10" s="23" t="s">
        <v>2317</v>
      </c>
      <c r="J10" s="153" t="s">
        <v>2318</v>
      </c>
      <c r="O10" s="153" t="s">
        <v>406</v>
      </c>
      <c r="T10" s="23" t="s">
        <v>421</v>
      </c>
    </row>
    <row r="11" spans="1:20" s="20" customFormat="1" ht="19.5" customHeight="1" x14ac:dyDescent="0.25">
      <c r="A11" s="210"/>
      <c r="C11" s="21"/>
      <c r="D11" s="21"/>
      <c r="E11" s="21"/>
      <c r="F11" s="21"/>
      <c r="G11" s="153" t="s">
        <v>736</v>
      </c>
      <c r="H11" s="23" t="s">
        <v>856</v>
      </c>
      <c r="I11" s="23" t="s">
        <v>861</v>
      </c>
      <c r="J11" s="153" t="s">
        <v>864</v>
      </c>
      <c r="O11" s="153" t="s">
        <v>413</v>
      </c>
      <c r="T11" s="23" t="s">
        <v>367</v>
      </c>
    </row>
    <row r="12" spans="1:20" s="20" customFormat="1" ht="19.5" customHeight="1" x14ac:dyDescent="0.25">
      <c r="A12" s="210"/>
      <c r="C12" s="21"/>
      <c r="D12" s="21"/>
      <c r="E12" s="21"/>
      <c r="F12" s="21"/>
      <c r="G12" s="153"/>
      <c r="H12" s="23"/>
      <c r="I12" s="23"/>
      <c r="J12" s="153"/>
      <c r="O12" s="153"/>
      <c r="T12" s="23"/>
    </row>
    <row r="13" spans="1:20" s="20" customFormat="1" ht="19.5" customHeight="1" x14ac:dyDescent="0.25">
      <c r="A13" s="210"/>
      <c r="C13" s="21"/>
      <c r="D13" s="21"/>
      <c r="E13" s="21"/>
      <c r="F13" s="21"/>
      <c r="G13" s="153"/>
      <c r="H13" s="23"/>
      <c r="I13" s="23"/>
      <c r="J13" s="153"/>
      <c r="O13" s="153"/>
      <c r="T13" s="23"/>
    </row>
    <row r="14" spans="1:20" s="20" customFormat="1" ht="19.5" customHeight="1" x14ac:dyDescent="0.25">
      <c r="A14" s="210"/>
      <c r="C14" s="21"/>
      <c r="D14" s="21"/>
      <c r="E14" s="21"/>
      <c r="F14" s="21"/>
      <c r="G14" s="153"/>
      <c r="H14" s="23"/>
      <c r="I14" s="23"/>
      <c r="J14" s="153"/>
      <c r="O14" s="153"/>
      <c r="T14" s="23"/>
    </row>
    <row r="15" spans="1:20" s="20" customFormat="1" ht="19.5" customHeight="1" x14ac:dyDescent="0.25">
      <c r="A15" s="210"/>
      <c r="C15" s="21"/>
      <c r="D15" s="21"/>
      <c r="E15" s="21"/>
      <c r="F15" s="21"/>
      <c r="G15" s="153"/>
      <c r="H15" s="23"/>
      <c r="I15" s="23"/>
      <c r="J15" s="153"/>
      <c r="O15" s="153"/>
      <c r="T15" s="23"/>
    </row>
    <row r="16" spans="1:20" s="20" customFormat="1" ht="19.5" customHeight="1" x14ac:dyDescent="0.25">
      <c r="A16" s="210"/>
      <c r="C16" s="21"/>
      <c r="D16" s="21"/>
      <c r="E16" s="21"/>
      <c r="F16" s="21"/>
      <c r="G16" s="153"/>
      <c r="H16" s="23"/>
      <c r="I16" s="23"/>
      <c r="J16" s="153"/>
      <c r="O16" s="153"/>
      <c r="T16" s="23"/>
    </row>
    <row r="17" spans="1:20" s="20" customFormat="1" ht="19.5" customHeight="1" x14ac:dyDescent="0.25">
      <c r="A17" s="210"/>
      <c r="C17" s="21"/>
      <c r="D17" s="132"/>
      <c r="E17" s="133"/>
      <c r="F17" s="21"/>
      <c r="G17" s="153"/>
      <c r="H17" s="23"/>
      <c r="I17" s="23"/>
      <c r="J17" s="153"/>
      <c r="O17" s="153"/>
      <c r="T17" s="23"/>
    </row>
    <row r="18" spans="1:20" s="20" customFormat="1" ht="19.5" customHeight="1" x14ac:dyDescent="0.25">
      <c r="A18" s="210"/>
      <c r="C18" s="21"/>
      <c r="D18" s="132"/>
      <c r="E18" s="133"/>
      <c r="F18" s="21"/>
      <c r="G18" s="153"/>
      <c r="H18" s="23"/>
      <c r="I18" s="23"/>
      <c r="J18" s="153"/>
      <c r="O18" s="153"/>
      <c r="T18" s="23"/>
    </row>
    <row r="19" spans="1:20" s="20" customFormat="1" ht="19.5" customHeight="1" x14ac:dyDescent="0.25">
      <c r="A19" s="210"/>
      <c r="C19" s="21"/>
      <c r="D19" s="132"/>
      <c r="E19" s="133"/>
      <c r="F19" s="21"/>
      <c r="G19" s="153"/>
      <c r="H19" s="23"/>
      <c r="I19" s="23"/>
      <c r="J19" s="153"/>
      <c r="O19" s="153"/>
      <c r="T19" s="23"/>
    </row>
    <row r="20" spans="1:20" s="20" customFormat="1" ht="19.5" customHeight="1" x14ac:dyDescent="0.25">
      <c r="A20" s="210"/>
      <c r="C20" s="21"/>
      <c r="D20" s="132"/>
      <c r="E20" s="133"/>
      <c r="F20" s="21"/>
      <c r="G20" s="153"/>
      <c r="H20" s="23"/>
      <c r="I20" s="23"/>
      <c r="J20" s="153"/>
      <c r="O20" s="153"/>
      <c r="T20" s="23"/>
    </row>
    <row r="21" spans="1:20" s="20" customFormat="1" ht="19.5" customHeight="1" x14ac:dyDescent="0.25">
      <c r="A21" s="210"/>
      <c r="C21" s="21"/>
      <c r="D21" s="132"/>
      <c r="E21" s="133"/>
      <c r="F21" s="21"/>
      <c r="G21" s="153"/>
      <c r="H21" s="23"/>
      <c r="I21" s="23"/>
      <c r="J21" s="153"/>
      <c r="O21" s="153"/>
      <c r="T21" s="23"/>
    </row>
    <row r="22" spans="1:20" s="20" customFormat="1" ht="19.5" customHeight="1" x14ac:dyDescent="0.25">
      <c r="A22" s="210"/>
      <c r="C22" s="21"/>
      <c r="D22" s="132"/>
      <c r="E22" s="133"/>
      <c r="F22" s="21"/>
      <c r="G22" s="153"/>
      <c r="H22" s="23"/>
      <c r="I22" s="23"/>
      <c r="J22" s="153"/>
      <c r="O22" s="153"/>
      <c r="T22" s="23"/>
    </row>
    <row r="23" spans="1:20" s="20" customFormat="1" ht="19.5" customHeight="1" x14ac:dyDescent="0.25">
      <c r="A23" s="210"/>
      <c r="C23" s="21"/>
      <c r="D23" s="132"/>
      <c r="E23" s="133"/>
      <c r="F23" s="21"/>
      <c r="G23" s="153"/>
      <c r="H23" s="23"/>
      <c r="I23" s="23"/>
      <c r="J23" s="153"/>
      <c r="O23" s="153"/>
      <c r="T23" s="23"/>
    </row>
    <row r="24" spans="1:20" s="20" customFormat="1" ht="19.5" customHeight="1" x14ac:dyDescent="0.25">
      <c r="A24" s="210"/>
      <c r="C24" s="21"/>
      <c r="D24" s="132"/>
      <c r="E24" s="133"/>
      <c r="F24" s="21"/>
      <c r="G24" s="153"/>
      <c r="H24" s="23"/>
      <c r="I24" s="23"/>
      <c r="J24" s="153"/>
      <c r="O24" s="153"/>
      <c r="T24" s="23"/>
    </row>
    <row r="25" spans="1:20" s="20" customFormat="1" ht="19.5" customHeight="1" x14ac:dyDescent="0.25">
      <c r="A25" s="210"/>
      <c r="C25" s="21"/>
      <c r="D25" s="132"/>
      <c r="E25" s="133"/>
      <c r="F25" s="21"/>
      <c r="G25" s="153"/>
      <c r="H25" s="23"/>
      <c r="I25" s="23"/>
      <c r="J25" s="153"/>
      <c r="O25" s="153"/>
      <c r="T25" s="23"/>
    </row>
    <row r="26" spans="1:20" s="20" customFormat="1" ht="19.5" customHeight="1" x14ac:dyDescent="0.25">
      <c r="A26" s="210"/>
      <c r="C26" s="21"/>
      <c r="D26" s="132"/>
      <c r="E26" s="133"/>
      <c r="F26" s="21"/>
      <c r="G26" s="153"/>
      <c r="H26" s="23"/>
      <c r="I26" s="23"/>
      <c r="J26" s="153"/>
      <c r="O26" s="153"/>
      <c r="T26" s="23"/>
    </row>
    <row r="27" spans="1:20" s="20" customFormat="1" ht="19.5" customHeight="1" x14ac:dyDescent="0.25">
      <c r="A27" s="210"/>
      <c r="C27" s="21"/>
      <c r="D27" s="132"/>
      <c r="E27" s="133"/>
      <c r="F27" s="21"/>
      <c r="G27" s="153"/>
      <c r="H27" s="23"/>
      <c r="I27" s="23"/>
      <c r="J27" s="153"/>
      <c r="O27" s="153"/>
      <c r="T27" s="23"/>
    </row>
    <row r="28" spans="1:20" s="20" customFormat="1" ht="19.5" customHeight="1" x14ac:dyDescent="0.25">
      <c r="A28" s="210"/>
      <c r="C28" s="21"/>
      <c r="D28" s="132"/>
      <c r="E28" s="133"/>
      <c r="F28" s="21"/>
      <c r="G28" s="153"/>
      <c r="H28" s="23"/>
      <c r="I28" s="23"/>
      <c r="J28" s="153"/>
      <c r="O28" s="153"/>
      <c r="T28" s="23"/>
    </row>
    <row r="29" spans="1:20" s="20" customFormat="1" ht="19.5" customHeight="1" x14ac:dyDescent="0.25">
      <c r="A29" s="210"/>
      <c r="C29" s="21"/>
      <c r="D29" s="132"/>
      <c r="E29" s="133"/>
      <c r="F29" s="21"/>
      <c r="G29" s="153"/>
      <c r="H29" s="23"/>
      <c r="I29" s="23"/>
      <c r="J29" s="153"/>
      <c r="O29" s="153"/>
      <c r="T29" s="23"/>
    </row>
    <row r="30" spans="1:20" s="20" customFormat="1" ht="19.5" customHeight="1" x14ac:dyDescent="0.25">
      <c r="A30" s="210"/>
      <c r="C30" s="21"/>
      <c r="D30" s="132"/>
      <c r="E30" s="133"/>
      <c r="F30" s="21"/>
      <c r="G30" s="153"/>
      <c r="H30" s="23"/>
      <c r="I30" s="23"/>
      <c r="J30" s="153"/>
      <c r="O30" s="153"/>
      <c r="T30" s="23"/>
    </row>
    <row r="31" spans="1:20" s="20" customFormat="1" ht="19.5" customHeight="1" x14ac:dyDescent="0.25">
      <c r="A31" s="210"/>
      <c r="C31" s="21"/>
      <c r="D31" s="132"/>
      <c r="E31" s="133"/>
      <c r="F31" s="21"/>
      <c r="G31" s="153"/>
      <c r="H31" s="23"/>
      <c r="I31" s="23"/>
      <c r="J31" s="23"/>
      <c r="O31" s="153"/>
      <c r="T31" s="23"/>
    </row>
    <row r="32" spans="1:20" s="20" customFormat="1" ht="19.5" customHeight="1" x14ac:dyDescent="0.25">
      <c r="A32" s="210"/>
      <c r="C32" s="21"/>
      <c r="D32" s="132"/>
      <c r="E32" s="133"/>
      <c r="F32" s="21"/>
      <c r="G32" s="153"/>
      <c r="H32" s="23"/>
      <c r="I32" s="23"/>
      <c r="J32" s="23"/>
      <c r="O32" s="153"/>
      <c r="T32" s="23"/>
    </row>
    <row r="33" spans="1:20" s="20" customFormat="1" ht="19.5" customHeight="1" x14ac:dyDescent="0.25">
      <c r="A33" s="210"/>
      <c r="C33" s="21"/>
      <c r="D33" s="132"/>
      <c r="E33" s="133"/>
      <c r="F33" s="21"/>
      <c r="G33" s="153"/>
      <c r="H33" s="23"/>
      <c r="I33" s="23"/>
      <c r="J33" s="23"/>
      <c r="O33" s="153"/>
      <c r="T33" s="23"/>
    </row>
    <row r="34" spans="1:20" s="20" customFormat="1" ht="19.5" customHeight="1" x14ac:dyDescent="0.25">
      <c r="A34" s="210"/>
      <c r="C34" s="21"/>
      <c r="D34" s="132"/>
      <c r="E34" s="133"/>
      <c r="F34" s="21"/>
      <c r="G34" s="153"/>
      <c r="H34" s="23"/>
      <c r="I34" s="23"/>
      <c r="J34" s="23"/>
      <c r="O34" s="153"/>
      <c r="T34" s="23"/>
    </row>
    <row r="35" spans="1:20" s="20" customFormat="1" ht="19.5" customHeight="1" x14ac:dyDescent="0.25">
      <c r="A35" s="210"/>
      <c r="C35" s="21"/>
      <c r="D35" s="132"/>
      <c r="E35" s="133"/>
      <c r="F35" s="21"/>
      <c r="G35" s="153"/>
      <c r="H35" s="23"/>
      <c r="I35" s="23"/>
      <c r="J35" s="23"/>
      <c r="O35" s="153"/>
      <c r="T35" s="23"/>
    </row>
    <row r="36" spans="1:20" s="20" customFormat="1" ht="19.5" customHeight="1" x14ac:dyDescent="0.25">
      <c r="A36" s="210"/>
      <c r="C36" s="21"/>
      <c r="D36" s="132"/>
      <c r="E36" s="133"/>
      <c r="F36" s="21"/>
      <c r="G36" s="153"/>
      <c r="H36" s="23"/>
      <c r="I36" s="23"/>
      <c r="J36" s="23"/>
      <c r="O36" s="153"/>
      <c r="T36" s="23"/>
    </row>
    <row r="37" spans="1:20" s="20" customFormat="1" ht="19.5" customHeight="1" x14ac:dyDescent="0.25">
      <c r="A37" s="210"/>
      <c r="C37" s="21"/>
      <c r="D37" s="132"/>
      <c r="E37" s="133"/>
      <c r="F37" s="21"/>
      <c r="G37" s="153"/>
      <c r="H37" s="23"/>
      <c r="I37" s="23"/>
      <c r="J37" s="23"/>
      <c r="O37" s="153"/>
      <c r="T37" s="23"/>
    </row>
    <row r="38" spans="1:20" s="20" customFormat="1" ht="19.5" customHeight="1" x14ac:dyDescent="0.25">
      <c r="A38" s="210"/>
      <c r="C38" s="21"/>
      <c r="D38" s="132"/>
      <c r="E38" s="133"/>
      <c r="F38" s="21"/>
      <c r="G38" s="153"/>
      <c r="H38" s="23"/>
      <c r="I38" s="23"/>
      <c r="J38" s="23"/>
      <c r="O38" s="153"/>
      <c r="T38" s="23"/>
    </row>
    <row r="39" spans="1:20" s="20" customFormat="1" ht="19.5" customHeight="1" x14ac:dyDescent="0.25">
      <c r="A39" s="210"/>
      <c r="C39" s="21"/>
      <c r="D39" s="132"/>
      <c r="E39" s="133"/>
      <c r="F39" s="21"/>
      <c r="G39" s="153"/>
      <c r="H39" s="23"/>
      <c r="I39" s="23"/>
      <c r="J39" s="23"/>
      <c r="O39" s="153"/>
      <c r="T39" s="23"/>
    </row>
    <row r="40" spans="1:20" s="20" customFormat="1" ht="19.5" customHeight="1" x14ac:dyDescent="0.25">
      <c r="A40" s="210"/>
      <c r="C40" s="21"/>
      <c r="D40" s="132"/>
      <c r="E40" s="133"/>
      <c r="F40" s="21"/>
      <c r="G40" s="153"/>
      <c r="H40" s="23"/>
      <c r="I40" s="23"/>
      <c r="J40" s="23"/>
      <c r="O40" s="153"/>
      <c r="T40" s="23"/>
    </row>
    <row r="41" spans="1:20" s="20" customFormat="1" ht="19.5" customHeight="1" x14ac:dyDescent="0.25">
      <c r="A41" s="210"/>
      <c r="C41" s="21"/>
      <c r="D41" s="132"/>
      <c r="E41" s="133"/>
      <c r="F41" s="21"/>
      <c r="G41" s="153"/>
      <c r="H41" s="23"/>
      <c r="I41" s="23"/>
      <c r="J41" s="23"/>
      <c r="O41" s="153"/>
      <c r="T41" s="23"/>
    </row>
    <row r="42" spans="1:20" s="20" customFormat="1" ht="19.5" customHeight="1" x14ac:dyDescent="0.25">
      <c r="A42" s="210"/>
      <c r="C42" s="21"/>
      <c r="D42" s="132"/>
      <c r="E42" s="133"/>
      <c r="F42" s="21"/>
      <c r="G42" s="153"/>
      <c r="H42" s="23"/>
      <c r="I42" s="23"/>
      <c r="J42" s="23"/>
      <c r="O42" s="153"/>
      <c r="T42" s="23"/>
    </row>
    <row r="43" spans="1:20" s="20" customFormat="1" ht="19.5" customHeight="1" x14ac:dyDescent="0.25">
      <c r="A43" s="210"/>
      <c r="C43" s="21"/>
      <c r="D43" s="132"/>
      <c r="E43" s="133"/>
      <c r="F43" s="21"/>
      <c r="G43" s="153"/>
      <c r="H43" s="23"/>
      <c r="I43" s="23"/>
      <c r="J43" s="23"/>
      <c r="O43" s="153"/>
      <c r="T43" s="23"/>
    </row>
    <row r="44" spans="1:20" s="20" customFormat="1" ht="19.5" customHeight="1" x14ac:dyDescent="0.25">
      <c r="A44" s="210"/>
      <c r="C44" s="21"/>
      <c r="D44" s="132"/>
      <c r="E44" s="133"/>
      <c r="F44" s="21"/>
      <c r="G44" s="153"/>
      <c r="H44" s="23"/>
      <c r="I44" s="23"/>
      <c r="J44" s="23"/>
      <c r="O44" s="153"/>
      <c r="T44" s="23"/>
    </row>
    <row r="45" spans="1:20" s="20" customFormat="1" ht="19.5" customHeight="1" x14ac:dyDescent="0.25">
      <c r="A45" s="210"/>
      <c r="C45" s="21"/>
      <c r="D45" s="132"/>
      <c r="E45" s="133"/>
      <c r="F45" s="21"/>
      <c r="G45" s="153"/>
      <c r="H45" s="23"/>
      <c r="I45" s="23"/>
      <c r="J45" s="23"/>
      <c r="O45" s="153"/>
      <c r="T45" s="23"/>
    </row>
    <row r="46" spans="1:20" s="20" customFormat="1" ht="19.5" customHeight="1" x14ac:dyDescent="0.25">
      <c r="A46" s="210"/>
      <c r="C46" s="21"/>
      <c r="D46" s="132"/>
      <c r="E46" s="133"/>
      <c r="F46" s="21"/>
      <c r="G46" s="153"/>
      <c r="H46" s="23"/>
      <c r="I46" s="23"/>
      <c r="J46" s="23"/>
      <c r="O46" s="153"/>
      <c r="T46" s="23"/>
    </row>
    <row r="47" spans="1:20" s="20" customFormat="1" ht="19.5" customHeight="1" x14ac:dyDescent="0.25">
      <c r="A47" s="210"/>
      <c r="C47" s="21"/>
      <c r="D47" s="132"/>
      <c r="E47" s="133"/>
      <c r="F47" s="21"/>
      <c r="G47" s="153"/>
      <c r="H47" s="23"/>
      <c r="I47" s="23"/>
      <c r="J47" s="23"/>
      <c r="O47" s="153"/>
      <c r="T47" s="23"/>
    </row>
    <row r="48" spans="1:20" s="20" customFormat="1" ht="19.5" customHeight="1" x14ac:dyDescent="0.25">
      <c r="A48" s="210"/>
      <c r="C48" s="21"/>
      <c r="D48" s="132"/>
      <c r="E48" s="133"/>
      <c r="F48" s="21"/>
      <c r="G48" s="153"/>
      <c r="H48" s="23"/>
      <c r="I48" s="23"/>
      <c r="J48" s="23"/>
      <c r="O48" s="153"/>
      <c r="T48" s="23"/>
    </row>
    <row r="49" spans="1:20" s="20" customFormat="1" ht="19.5" customHeight="1" x14ac:dyDescent="0.25">
      <c r="A49" s="210"/>
      <c r="C49" s="21"/>
      <c r="D49" s="132"/>
      <c r="E49" s="133"/>
      <c r="F49" s="21"/>
      <c r="G49" s="153"/>
      <c r="H49" s="23"/>
      <c r="I49" s="23"/>
      <c r="J49" s="23"/>
      <c r="O49" s="153"/>
      <c r="T49" s="23"/>
    </row>
    <row r="50" spans="1:20" s="20" customFormat="1" ht="19.5" customHeight="1" x14ac:dyDescent="0.25">
      <c r="A50" s="210"/>
      <c r="C50" s="21"/>
      <c r="D50" s="132"/>
      <c r="E50" s="133"/>
      <c r="F50" s="21"/>
      <c r="G50" s="153"/>
      <c r="H50" s="23"/>
      <c r="I50" s="23"/>
      <c r="J50" s="23"/>
      <c r="O50" s="153"/>
      <c r="T50" s="23"/>
    </row>
    <row r="51" spans="1:20" s="20" customFormat="1" ht="19.5" customHeight="1" x14ac:dyDescent="0.25">
      <c r="A51" s="210"/>
      <c r="C51" s="21"/>
      <c r="D51" s="132"/>
      <c r="E51" s="133"/>
      <c r="F51" s="21"/>
      <c r="G51" s="153"/>
      <c r="H51" s="23"/>
      <c r="I51" s="23"/>
      <c r="J51" s="23"/>
      <c r="O51" s="153"/>
      <c r="T51" s="23"/>
    </row>
    <row r="52" spans="1:20" s="20" customFormat="1" ht="19.5" customHeight="1" x14ac:dyDescent="0.25">
      <c r="A52" s="210"/>
      <c r="C52" s="21"/>
      <c r="D52" s="132"/>
      <c r="E52" s="133"/>
      <c r="F52" s="21"/>
      <c r="G52" s="153"/>
      <c r="H52" s="23"/>
      <c r="I52" s="23"/>
      <c r="J52" s="23"/>
      <c r="O52" s="153"/>
      <c r="T52" s="23"/>
    </row>
    <row r="53" spans="1:20" s="20" customFormat="1" ht="19.5" customHeight="1" x14ac:dyDescent="0.25">
      <c r="A53" s="210"/>
      <c r="C53" s="21"/>
      <c r="D53" s="132"/>
      <c r="E53" s="133"/>
      <c r="F53" s="21"/>
      <c r="G53" s="153"/>
      <c r="H53" s="23"/>
      <c r="I53" s="23"/>
      <c r="J53" s="23"/>
      <c r="O53" s="153"/>
      <c r="T53" s="23"/>
    </row>
    <row r="54" spans="1:20" s="20" customFormat="1" ht="19.5" customHeight="1" x14ac:dyDescent="0.25">
      <c r="A54" s="210"/>
      <c r="C54" s="21"/>
      <c r="D54" s="132"/>
      <c r="E54" s="133"/>
      <c r="F54" s="21"/>
      <c r="G54" s="153"/>
      <c r="H54" s="23"/>
      <c r="I54" s="23"/>
      <c r="J54" s="23"/>
      <c r="O54" s="153"/>
      <c r="T54" s="23"/>
    </row>
    <row r="55" spans="1:20" s="20" customFormat="1" ht="19.5" customHeight="1" x14ac:dyDescent="0.25">
      <c r="A55" s="210"/>
      <c r="C55" s="21"/>
      <c r="D55" s="132"/>
      <c r="E55" s="133"/>
      <c r="F55" s="21"/>
      <c r="G55" s="153"/>
      <c r="H55" s="23"/>
      <c r="I55" s="23"/>
      <c r="J55" s="23"/>
      <c r="O55" s="153"/>
      <c r="T55" s="23"/>
    </row>
    <row r="56" spans="1:20" s="20" customFormat="1" ht="19.5" customHeight="1" x14ac:dyDescent="0.25">
      <c r="A56" s="210"/>
      <c r="C56" s="21"/>
      <c r="D56" s="132"/>
      <c r="E56" s="133"/>
      <c r="F56" s="21"/>
      <c r="G56" s="153"/>
      <c r="H56" s="23"/>
      <c r="I56" s="23"/>
      <c r="J56" s="23"/>
      <c r="O56" s="153"/>
      <c r="T56" s="23"/>
    </row>
    <row r="57" spans="1:20" s="20" customFormat="1" ht="19.5" customHeight="1" x14ac:dyDescent="0.25">
      <c r="A57" s="210"/>
      <c r="C57" s="21"/>
      <c r="D57" s="132"/>
      <c r="E57" s="133"/>
      <c r="F57" s="21"/>
      <c r="G57" s="153"/>
      <c r="H57" s="23"/>
      <c r="I57" s="23"/>
      <c r="J57" s="23"/>
      <c r="O57" s="153"/>
      <c r="T57" s="23"/>
    </row>
    <row r="58" spans="1:20" s="20" customFormat="1" ht="19.5" customHeight="1" x14ac:dyDescent="0.25">
      <c r="A58" s="210"/>
      <c r="C58" s="21"/>
      <c r="D58" s="132"/>
      <c r="E58" s="133"/>
      <c r="F58" s="21"/>
      <c r="G58" s="153"/>
      <c r="H58" s="23"/>
      <c r="I58" s="23"/>
      <c r="J58" s="23"/>
      <c r="O58" s="153"/>
      <c r="T58" s="23"/>
    </row>
    <row r="59" spans="1:20" s="20" customFormat="1" ht="19.5" customHeight="1" x14ac:dyDescent="0.25">
      <c r="A59" s="210"/>
      <c r="C59" s="21"/>
      <c r="D59" s="132"/>
      <c r="E59" s="133"/>
      <c r="F59" s="21"/>
      <c r="G59" s="153"/>
      <c r="H59" s="23"/>
      <c r="I59" s="23"/>
      <c r="J59" s="23"/>
      <c r="O59" s="153"/>
      <c r="T59" s="23"/>
    </row>
    <row r="60" spans="1:20" s="20" customFormat="1" ht="19.5" customHeight="1" x14ac:dyDescent="0.25">
      <c r="A60" s="210"/>
      <c r="C60" s="21"/>
      <c r="D60" s="132"/>
      <c r="E60" s="133"/>
      <c r="F60" s="21"/>
      <c r="G60" s="153"/>
      <c r="H60" s="23"/>
      <c r="I60" s="23"/>
      <c r="J60" s="23"/>
      <c r="O60" s="153"/>
      <c r="T60" s="23"/>
    </row>
    <row r="61" spans="1:20" s="20" customFormat="1" ht="19.5" customHeight="1" x14ac:dyDescent="0.25">
      <c r="A61" s="210"/>
      <c r="C61" s="21"/>
      <c r="D61" s="132"/>
      <c r="E61" s="133"/>
      <c r="F61" s="21"/>
      <c r="G61" s="153"/>
      <c r="H61" s="23"/>
      <c r="I61" s="23"/>
      <c r="J61" s="23"/>
      <c r="O61" s="153"/>
      <c r="T61" s="23"/>
    </row>
    <row r="62" spans="1:20" s="20" customFormat="1" ht="19.5" customHeight="1" x14ac:dyDescent="0.25">
      <c r="A62" s="210"/>
      <c r="C62" s="21"/>
      <c r="D62" s="132"/>
      <c r="E62" s="133"/>
      <c r="F62" s="21"/>
      <c r="G62" s="153"/>
      <c r="H62" s="23"/>
      <c r="I62" s="23"/>
      <c r="J62" s="23"/>
      <c r="O62" s="153"/>
      <c r="T62" s="23"/>
    </row>
    <row r="63" spans="1:20" s="20" customFormat="1" ht="19.5" customHeight="1" x14ac:dyDescent="0.25">
      <c r="A63" s="210"/>
      <c r="C63" s="21"/>
      <c r="D63" s="132"/>
      <c r="E63" s="133"/>
      <c r="F63" s="21"/>
      <c r="G63" s="153"/>
      <c r="H63" s="23"/>
      <c r="I63" s="23"/>
      <c r="J63" s="23"/>
      <c r="O63" s="153"/>
      <c r="T63" s="23"/>
    </row>
    <row r="64" spans="1:20" s="20" customFormat="1" ht="19.5" customHeight="1" x14ac:dyDescent="0.25">
      <c r="A64" s="210"/>
      <c r="C64" s="21"/>
      <c r="D64" s="132"/>
      <c r="E64" s="133"/>
      <c r="F64" s="21"/>
      <c r="G64" s="153"/>
      <c r="H64" s="23"/>
      <c r="I64" s="23"/>
      <c r="J64" s="23"/>
      <c r="O64" s="153"/>
      <c r="T64" s="23"/>
    </row>
    <row r="65" spans="1:20" s="20" customFormat="1" ht="19.5" customHeight="1" x14ac:dyDescent="0.25">
      <c r="A65" s="210"/>
      <c r="C65" s="21"/>
      <c r="D65" s="132"/>
      <c r="E65" s="133"/>
      <c r="F65" s="21"/>
      <c r="G65" s="153"/>
      <c r="H65" s="23"/>
      <c r="I65" s="23"/>
      <c r="J65" s="23"/>
      <c r="O65" s="153"/>
      <c r="T65" s="23"/>
    </row>
    <row r="66" spans="1:20" s="20" customFormat="1" ht="19.5" customHeight="1" x14ac:dyDescent="0.25">
      <c r="A66" s="210"/>
      <c r="C66" s="21"/>
      <c r="D66" s="132"/>
      <c r="E66" s="133"/>
      <c r="F66" s="21"/>
      <c r="G66" s="153"/>
      <c r="H66" s="23"/>
      <c r="I66" s="23"/>
      <c r="J66" s="23"/>
      <c r="O66" s="153"/>
      <c r="T66" s="23"/>
    </row>
    <row r="67" spans="1:20" s="20" customFormat="1" ht="19.5" customHeight="1" x14ac:dyDescent="0.25">
      <c r="A67" s="210"/>
      <c r="C67" s="21"/>
      <c r="D67" s="132"/>
      <c r="E67" s="133"/>
      <c r="F67" s="21"/>
      <c r="G67" s="153"/>
      <c r="H67" s="23"/>
      <c r="I67" s="23"/>
      <c r="J67" s="23"/>
      <c r="O67" s="153"/>
      <c r="T67" s="23"/>
    </row>
    <row r="68" spans="1:20" s="20" customFormat="1" ht="19.5" customHeight="1" x14ac:dyDescent="0.25">
      <c r="A68" s="210"/>
      <c r="C68" s="21"/>
      <c r="D68" s="132"/>
      <c r="E68" s="133"/>
      <c r="F68" s="21"/>
      <c r="G68" s="153"/>
      <c r="H68" s="23"/>
      <c r="I68" s="23"/>
      <c r="J68" s="23"/>
      <c r="O68" s="153"/>
      <c r="T68" s="23"/>
    </row>
    <row r="69" spans="1:20" s="20" customFormat="1" ht="19.5" customHeight="1" x14ac:dyDescent="0.25">
      <c r="A69" s="210"/>
      <c r="C69" s="21"/>
      <c r="D69" s="132"/>
      <c r="E69" s="133"/>
      <c r="F69" s="21"/>
      <c r="G69" s="153"/>
      <c r="H69" s="23"/>
      <c r="I69" s="23"/>
      <c r="J69" s="23"/>
      <c r="O69" s="153"/>
      <c r="T69" s="23"/>
    </row>
    <row r="70" spans="1:20" s="20" customFormat="1" ht="19.5" customHeight="1" x14ac:dyDescent="0.25">
      <c r="A70" s="210"/>
      <c r="C70" s="21"/>
      <c r="D70" s="132"/>
      <c r="E70" s="133"/>
      <c r="F70" s="21"/>
      <c r="G70" s="153"/>
      <c r="H70" s="23"/>
      <c r="I70" s="23"/>
      <c r="J70" s="23"/>
      <c r="O70" s="153"/>
      <c r="T70" s="23"/>
    </row>
    <row r="71" spans="1:20" s="20" customFormat="1" ht="19.5" customHeight="1" x14ac:dyDescent="0.25">
      <c r="A71" s="210"/>
      <c r="C71" s="21"/>
      <c r="D71" s="132"/>
      <c r="E71" s="133"/>
      <c r="F71" s="21"/>
      <c r="G71" s="153"/>
      <c r="H71" s="23"/>
      <c r="I71" s="23"/>
      <c r="J71" s="23"/>
      <c r="O71" s="153"/>
      <c r="T71" s="23"/>
    </row>
    <row r="72" spans="1:20" s="20" customFormat="1" ht="19.5" customHeight="1" x14ac:dyDescent="0.25">
      <c r="A72" s="210"/>
      <c r="C72" s="21"/>
      <c r="D72" s="132"/>
      <c r="E72" s="133"/>
      <c r="F72" s="21"/>
      <c r="G72" s="153"/>
      <c r="H72" s="23"/>
      <c r="I72" s="23"/>
      <c r="J72" s="23"/>
      <c r="O72" s="153"/>
      <c r="T72" s="23"/>
    </row>
    <row r="73" spans="1:20" s="20" customFormat="1" ht="19.5" customHeight="1" x14ac:dyDescent="0.25">
      <c r="A73" s="210"/>
      <c r="C73" s="21"/>
      <c r="D73" s="132"/>
      <c r="E73" s="133"/>
      <c r="F73" s="21"/>
      <c r="G73" s="153"/>
      <c r="H73" s="23"/>
      <c r="I73" s="23"/>
      <c r="J73" s="23"/>
      <c r="O73" s="153"/>
      <c r="T73" s="23"/>
    </row>
    <row r="74" spans="1:20" s="20" customFormat="1" ht="19.5" customHeight="1" x14ac:dyDescent="0.25">
      <c r="A74" s="210"/>
      <c r="C74" s="21"/>
      <c r="D74" s="132"/>
      <c r="E74" s="133"/>
      <c r="F74" s="21"/>
      <c r="G74" s="153"/>
      <c r="H74" s="23"/>
      <c r="I74" s="23"/>
      <c r="J74" s="23"/>
      <c r="O74" s="153"/>
      <c r="T74" s="23"/>
    </row>
    <row r="75" spans="1:20" s="20" customFormat="1" ht="19.5" customHeight="1" x14ac:dyDescent="0.25">
      <c r="A75" s="210"/>
      <c r="C75" s="21"/>
      <c r="D75" s="132"/>
      <c r="E75" s="133"/>
      <c r="F75" s="21"/>
      <c r="G75" s="153"/>
      <c r="H75" s="23"/>
      <c r="I75" s="23"/>
      <c r="J75" s="23"/>
      <c r="O75" s="153"/>
      <c r="T75" s="23"/>
    </row>
    <row r="76" spans="1:20" s="20" customFormat="1" ht="19.5" customHeight="1" x14ac:dyDescent="0.25">
      <c r="A76" s="210"/>
      <c r="C76" s="21"/>
      <c r="D76" s="132"/>
      <c r="E76" s="133"/>
      <c r="F76" s="21"/>
      <c r="G76" s="153"/>
      <c r="H76" s="23"/>
      <c r="I76" s="23"/>
      <c r="J76" s="23"/>
      <c r="O76" s="153"/>
      <c r="T76" s="23"/>
    </row>
    <row r="77" spans="1:20" s="20" customFormat="1" ht="19.5" customHeight="1" x14ac:dyDescent="0.25">
      <c r="A77" s="210"/>
      <c r="C77" s="21"/>
      <c r="D77" s="132"/>
      <c r="E77" s="133"/>
      <c r="F77" s="21"/>
      <c r="G77" s="153"/>
      <c r="H77" s="23"/>
      <c r="I77" s="23"/>
      <c r="J77" s="23"/>
      <c r="O77" s="153"/>
      <c r="T77" s="23"/>
    </row>
    <row r="78" spans="1:20" s="20" customFormat="1" ht="19.5" customHeight="1" x14ac:dyDescent="0.25">
      <c r="A78" s="210"/>
      <c r="C78" s="21"/>
      <c r="D78" s="132"/>
      <c r="E78" s="133"/>
      <c r="F78" s="21"/>
      <c r="G78" s="153"/>
      <c r="H78" s="23"/>
      <c r="I78" s="23"/>
      <c r="J78" s="23"/>
      <c r="O78" s="153"/>
      <c r="T78" s="23"/>
    </row>
    <row r="79" spans="1:20" s="20" customFormat="1" ht="19.5" customHeight="1" x14ac:dyDescent="0.25">
      <c r="A79" s="210"/>
      <c r="C79" s="21"/>
      <c r="D79" s="132"/>
      <c r="E79" s="133"/>
      <c r="F79" s="21"/>
      <c r="G79" s="153"/>
      <c r="H79" s="23"/>
      <c r="I79" s="23"/>
      <c r="J79" s="23"/>
      <c r="O79" s="153"/>
      <c r="T79" s="23"/>
    </row>
    <row r="80" spans="1:20" s="20" customFormat="1" ht="19.5" customHeight="1" x14ac:dyDescent="0.25">
      <c r="A80" s="210"/>
      <c r="C80" s="21"/>
      <c r="D80" s="132"/>
      <c r="E80" s="133"/>
      <c r="F80" s="21"/>
      <c r="G80" s="153"/>
      <c r="H80" s="23"/>
      <c r="I80" s="23"/>
      <c r="J80" s="23"/>
      <c r="O80" s="153"/>
      <c r="T80" s="23"/>
    </row>
    <row r="81" spans="1:20" s="20" customFormat="1" ht="19.5" customHeight="1" x14ac:dyDescent="0.25">
      <c r="A81" s="210"/>
      <c r="C81" s="21"/>
      <c r="D81" s="132"/>
      <c r="E81" s="133"/>
      <c r="F81" s="21"/>
      <c r="G81" s="153"/>
      <c r="H81" s="23"/>
      <c r="I81" s="23"/>
      <c r="J81" s="23"/>
      <c r="O81" s="153"/>
      <c r="T81" s="23"/>
    </row>
    <row r="82" spans="1:20" s="20" customFormat="1" ht="19.5" customHeight="1" x14ac:dyDescent="0.25">
      <c r="A82" s="210"/>
      <c r="C82" s="21"/>
      <c r="D82" s="132"/>
      <c r="E82" s="133"/>
      <c r="F82" s="21"/>
      <c r="G82" s="153"/>
      <c r="H82" s="23"/>
      <c r="I82" s="23"/>
      <c r="J82" s="23"/>
      <c r="O82" s="153"/>
      <c r="T82" s="23"/>
    </row>
    <row r="83" spans="1:20" s="20" customFormat="1" ht="19.5" customHeight="1" x14ac:dyDescent="0.25">
      <c r="A83" s="210"/>
      <c r="C83" s="21"/>
      <c r="D83" s="132"/>
      <c r="E83" s="133"/>
      <c r="F83" s="21"/>
      <c r="G83" s="153"/>
      <c r="H83" s="23"/>
      <c r="I83" s="23"/>
      <c r="J83" s="23"/>
      <c r="O83" s="153"/>
      <c r="T83" s="23"/>
    </row>
    <row r="84" spans="1:20" s="20" customFormat="1" ht="19.5" customHeight="1" x14ac:dyDescent="0.25">
      <c r="A84" s="210"/>
      <c r="C84" s="21"/>
      <c r="D84" s="132"/>
      <c r="E84" s="133"/>
      <c r="F84" s="21"/>
      <c r="G84" s="153"/>
      <c r="H84" s="23"/>
      <c r="I84" s="23"/>
      <c r="J84" s="23"/>
      <c r="O84" s="153"/>
      <c r="T84" s="23"/>
    </row>
    <row r="85" spans="1:20" s="20" customFormat="1" ht="19.5" customHeight="1" x14ac:dyDescent="0.25">
      <c r="A85" s="210"/>
      <c r="C85" s="21"/>
      <c r="D85" s="132"/>
      <c r="E85" s="133"/>
      <c r="F85" s="21"/>
      <c r="G85" s="153"/>
      <c r="H85" s="23"/>
      <c r="I85" s="23"/>
      <c r="J85" s="23"/>
      <c r="O85" s="153"/>
      <c r="T85" s="23"/>
    </row>
    <row r="86" spans="1:20" s="20" customFormat="1" ht="19.5" customHeight="1" x14ac:dyDescent="0.25">
      <c r="A86" s="210"/>
      <c r="C86" s="21"/>
      <c r="D86" s="132"/>
      <c r="E86" s="133"/>
      <c r="F86" s="21"/>
      <c r="G86" s="153"/>
      <c r="H86" s="23"/>
      <c r="I86" s="23"/>
      <c r="J86" s="23"/>
      <c r="O86" s="153"/>
      <c r="T86" s="23"/>
    </row>
    <row r="87" spans="1:20" s="20" customFormat="1" ht="19.5" customHeight="1" x14ac:dyDescent="0.25">
      <c r="A87" s="210"/>
      <c r="C87" s="21"/>
      <c r="D87" s="132"/>
      <c r="E87" s="133"/>
      <c r="F87" s="21"/>
      <c r="G87" s="153"/>
      <c r="H87" s="23"/>
      <c r="I87" s="23"/>
      <c r="J87" s="23"/>
      <c r="O87" s="153"/>
      <c r="T87" s="23"/>
    </row>
    <row r="88" spans="1:20" s="20" customFormat="1" ht="19.5" customHeight="1" x14ac:dyDescent="0.25">
      <c r="A88" s="210"/>
      <c r="C88" s="21"/>
      <c r="D88" s="132"/>
      <c r="E88" s="133"/>
      <c r="F88" s="21"/>
      <c r="G88" s="153"/>
      <c r="H88" s="23"/>
      <c r="I88" s="23"/>
      <c r="J88" s="23"/>
      <c r="O88" s="153"/>
      <c r="T88" s="23"/>
    </row>
    <row r="89" spans="1:20" s="20" customFormat="1" ht="19.5" customHeight="1" x14ac:dyDescent="0.25">
      <c r="A89" s="210"/>
      <c r="C89" s="21"/>
      <c r="D89" s="132"/>
      <c r="E89" s="133"/>
      <c r="F89" s="21"/>
      <c r="G89" s="153"/>
      <c r="H89" s="23"/>
      <c r="I89" s="23"/>
      <c r="J89" s="23"/>
      <c r="O89" s="153"/>
      <c r="T89" s="23"/>
    </row>
    <row r="90" spans="1:20" s="20" customFormat="1" ht="19.5" customHeight="1" x14ac:dyDescent="0.25">
      <c r="A90" s="210"/>
      <c r="C90" s="21"/>
      <c r="D90" s="132"/>
      <c r="E90" s="133"/>
      <c r="F90" s="21"/>
      <c r="G90" s="153"/>
      <c r="H90" s="23"/>
      <c r="I90" s="23"/>
      <c r="J90" s="23"/>
      <c r="O90" s="153"/>
      <c r="T90" s="23"/>
    </row>
    <row r="91" spans="1:20" s="20" customFormat="1" ht="19.5" customHeight="1" x14ac:dyDescent="0.25">
      <c r="A91" s="210"/>
      <c r="C91" s="21"/>
      <c r="D91" s="132"/>
      <c r="E91" s="133"/>
      <c r="F91" s="21"/>
      <c r="G91" s="153"/>
      <c r="H91" s="23"/>
      <c r="I91" s="23"/>
      <c r="J91" s="23"/>
      <c r="O91" s="153"/>
      <c r="T91" s="23"/>
    </row>
    <row r="92" spans="1:20" s="20" customFormat="1" ht="19.5" customHeight="1" x14ac:dyDescent="0.25">
      <c r="A92" s="210"/>
      <c r="C92" s="21"/>
      <c r="D92" s="132"/>
      <c r="E92" s="133"/>
      <c r="F92" s="21"/>
      <c r="G92" s="153"/>
      <c r="H92" s="23"/>
      <c r="I92" s="23"/>
      <c r="J92" s="23"/>
      <c r="O92" s="153"/>
      <c r="T92" s="23"/>
    </row>
    <row r="93" spans="1:20" s="20" customFormat="1" ht="19.5" customHeight="1" x14ac:dyDescent="0.25">
      <c r="A93" s="210"/>
      <c r="C93" s="21"/>
      <c r="D93" s="132"/>
      <c r="E93" s="133"/>
      <c r="F93" s="21"/>
      <c r="G93" s="153"/>
      <c r="H93" s="23"/>
      <c r="I93" s="23"/>
      <c r="J93" s="23"/>
      <c r="O93" s="153"/>
      <c r="T93" s="23"/>
    </row>
    <row r="94" spans="1:20" s="20" customFormat="1" ht="19.5" customHeight="1" x14ac:dyDescent="0.25">
      <c r="A94" s="210"/>
      <c r="C94" s="21"/>
      <c r="D94" s="132"/>
      <c r="E94" s="133"/>
      <c r="F94" s="21"/>
      <c r="G94" s="153"/>
      <c r="H94" s="23"/>
      <c r="I94" s="23"/>
      <c r="J94" s="23"/>
      <c r="O94" s="153"/>
      <c r="T94" s="23"/>
    </row>
    <row r="95" spans="1:20" s="20" customFormat="1" ht="19.5" customHeight="1" x14ac:dyDescent="0.25">
      <c r="A95" s="210"/>
      <c r="C95" s="21"/>
      <c r="D95" s="132"/>
      <c r="E95" s="133"/>
      <c r="F95" s="21"/>
      <c r="G95" s="153"/>
      <c r="H95" s="23"/>
      <c r="I95" s="23"/>
      <c r="J95" s="23"/>
      <c r="O95" s="153"/>
      <c r="T95" s="23"/>
    </row>
    <row r="96" spans="1:20" s="20" customFormat="1" ht="19.5" customHeight="1" x14ac:dyDescent="0.25">
      <c r="A96" s="210"/>
      <c r="C96" s="21"/>
      <c r="D96" s="132"/>
      <c r="E96" s="133"/>
      <c r="F96" s="21"/>
      <c r="G96" s="153"/>
      <c r="H96" s="23"/>
      <c r="I96" s="23"/>
      <c r="J96" s="23"/>
      <c r="O96" s="153"/>
      <c r="T96" s="23"/>
    </row>
    <row r="97" spans="1:20" s="20" customFormat="1" ht="19.5" customHeight="1" x14ac:dyDescent="0.25">
      <c r="A97" s="210"/>
      <c r="C97" s="21"/>
      <c r="D97" s="132"/>
      <c r="E97" s="133"/>
      <c r="F97" s="21"/>
      <c r="G97" s="153"/>
      <c r="H97" s="23"/>
      <c r="I97" s="23"/>
      <c r="J97" s="23"/>
      <c r="O97" s="153"/>
      <c r="T97" s="23"/>
    </row>
    <row r="98" spans="1:20" s="20" customFormat="1" ht="19.5" customHeight="1" x14ac:dyDescent="0.25">
      <c r="A98" s="210"/>
      <c r="C98" s="21"/>
      <c r="D98" s="132"/>
      <c r="E98" s="133"/>
      <c r="F98" s="21"/>
      <c r="G98" s="153"/>
      <c r="H98" s="23"/>
      <c r="I98" s="23"/>
      <c r="J98" s="23"/>
      <c r="O98" s="153"/>
      <c r="T98" s="23"/>
    </row>
    <row r="99" spans="1:20" s="20" customFormat="1" ht="19.5" customHeight="1" x14ac:dyDescent="0.25">
      <c r="A99" s="210"/>
      <c r="C99" s="21"/>
      <c r="D99" s="132"/>
      <c r="E99" s="133"/>
      <c r="F99" s="21"/>
      <c r="G99" s="153"/>
      <c r="H99" s="23"/>
      <c r="I99" s="23"/>
      <c r="J99" s="23"/>
      <c r="O99" s="153"/>
      <c r="T99" s="23"/>
    </row>
    <row r="100" spans="1:20" s="20" customFormat="1" ht="19.5" customHeight="1" x14ac:dyDescent="0.25">
      <c r="A100" s="210"/>
      <c r="C100" s="21"/>
      <c r="D100" s="132"/>
      <c r="E100" s="133"/>
      <c r="F100" s="21"/>
      <c r="G100" s="153"/>
      <c r="H100" s="23"/>
      <c r="I100" s="23"/>
      <c r="J100" s="23"/>
      <c r="O100" s="153"/>
      <c r="T100" s="23"/>
    </row>
    <row r="101" spans="1:20" s="20" customFormat="1" ht="19.5" customHeight="1" x14ac:dyDescent="0.25">
      <c r="A101" s="210"/>
      <c r="C101" s="21"/>
      <c r="D101" s="132"/>
      <c r="E101" s="133"/>
      <c r="F101" s="21"/>
      <c r="G101" s="153"/>
      <c r="H101" s="23"/>
      <c r="I101" s="23"/>
      <c r="J101" s="23"/>
      <c r="O101" s="153"/>
      <c r="T101" s="23"/>
    </row>
    <row r="102" spans="1:20" s="20" customFormat="1" ht="19.5" customHeight="1" x14ac:dyDescent="0.25">
      <c r="A102" s="210"/>
      <c r="C102" s="21"/>
      <c r="D102" s="132"/>
      <c r="E102" s="133"/>
      <c r="F102" s="21"/>
      <c r="G102" s="153"/>
      <c r="H102" s="23"/>
      <c r="I102" s="23"/>
      <c r="J102" s="23"/>
      <c r="O102" s="153"/>
      <c r="T102" s="23"/>
    </row>
    <row r="103" spans="1:20" s="20" customFormat="1" ht="19.5" customHeight="1" x14ac:dyDescent="0.25">
      <c r="A103" s="210"/>
      <c r="C103" s="21"/>
      <c r="D103" s="132"/>
      <c r="E103" s="133"/>
      <c r="F103" s="21"/>
      <c r="G103" s="153"/>
      <c r="H103" s="23"/>
      <c r="I103" s="23"/>
      <c r="J103" s="23"/>
      <c r="O103" s="153"/>
      <c r="T103" s="23"/>
    </row>
    <row r="104" spans="1:20" s="20" customFormat="1" ht="12" customHeight="1" x14ac:dyDescent="0.25">
      <c r="A104" s="210"/>
      <c r="D104" s="134"/>
      <c r="E104" s="134"/>
      <c r="G104" s="153"/>
      <c r="H104" s="23"/>
      <c r="I104" s="23"/>
      <c r="J104" s="23"/>
      <c r="O104" s="153"/>
      <c r="T104" s="23"/>
    </row>
    <row r="105" spans="1:20" s="20" customFormat="1" ht="24.75" customHeight="1" x14ac:dyDescent="0.25">
      <c r="A105" s="210"/>
      <c r="D105" s="134"/>
      <c r="E105" s="134"/>
      <c r="G105" s="153"/>
      <c r="H105" s="23"/>
      <c r="I105" s="23"/>
      <c r="J105" s="23"/>
      <c r="O105" s="153"/>
      <c r="T105" s="23"/>
    </row>
    <row r="106" spans="1:20" s="20" customFormat="1" ht="19.5" customHeight="1" x14ac:dyDescent="0.25">
      <c r="A106" s="210"/>
      <c r="D106" s="134"/>
      <c r="E106" s="134"/>
      <c r="G106" s="153"/>
      <c r="H106" s="23"/>
      <c r="I106" s="23"/>
      <c r="J106" s="23"/>
      <c r="O106" s="153"/>
      <c r="T106" s="23"/>
    </row>
    <row r="107" spans="1:20" s="20" customFormat="1" ht="19.5" customHeight="1" x14ac:dyDescent="0.25">
      <c r="A107" s="210"/>
      <c r="D107" s="134"/>
      <c r="E107" s="134"/>
      <c r="G107" s="153"/>
      <c r="H107" s="23"/>
      <c r="I107" s="23"/>
      <c r="J107" s="23"/>
      <c r="O107" s="153"/>
      <c r="T107" s="23"/>
    </row>
    <row r="108" spans="1:20" s="20" customFormat="1" ht="19.5" customHeight="1" x14ac:dyDescent="0.25">
      <c r="A108" s="210"/>
      <c r="D108" s="134"/>
      <c r="E108" s="134"/>
      <c r="G108" s="153"/>
      <c r="H108" s="23"/>
      <c r="I108" s="23"/>
      <c r="J108" s="23"/>
      <c r="O108" s="153"/>
      <c r="T108" s="23"/>
    </row>
    <row r="109" spans="1:20" s="20" customFormat="1" ht="19.5" customHeight="1" x14ac:dyDescent="0.25">
      <c r="A109" s="210"/>
      <c r="D109" s="134"/>
      <c r="E109" s="134"/>
      <c r="G109" s="153"/>
      <c r="H109" s="23"/>
      <c r="I109" s="23"/>
      <c r="J109" s="23"/>
      <c r="O109" s="153"/>
      <c r="T109" s="23"/>
    </row>
    <row r="110" spans="1:20" s="20" customFormat="1" ht="19.5" customHeight="1" x14ac:dyDescent="0.25">
      <c r="A110" s="210"/>
      <c r="D110" s="134"/>
      <c r="E110" s="134"/>
      <c r="G110" s="153"/>
      <c r="H110" s="23"/>
      <c r="I110" s="23"/>
      <c r="J110" s="23"/>
      <c r="O110" s="153"/>
      <c r="T110" s="23"/>
    </row>
    <row r="111" spans="1:20" s="20" customFormat="1" ht="19.5" customHeight="1" x14ac:dyDescent="0.25">
      <c r="A111" s="210"/>
      <c r="D111" s="134"/>
      <c r="E111" s="134"/>
      <c r="G111" s="153"/>
      <c r="H111" s="23"/>
      <c r="I111" s="23"/>
      <c r="J111" s="23"/>
      <c r="O111" s="153"/>
      <c r="T111" s="23"/>
    </row>
    <row r="112" spans="1:20" s="20" customFormat="1" ht="19.5" customHeight="1" x14ac:dyDescent="0.25">
      <c r="A112" s="210"/>
      <c r="D112" s="134"/>
      <c r="E112" s="134"/>
      <c r="G112" s="153"/>
      <c r="H112" s="23"/>
      <c r="I112" s="23"/>
      <c r="J112" s="23"/>
      <c r="O112" s="153"/>
      <c r="T112" s="23"/>
    </row>
    <row r="113" spans="1:20" s="20" customFormat="1" ht="19.5" customHeight="1" x14ac:dyDescent="0.25">
      <c r="A113" s="210"/>
      <c r="D113" s="134"/>
      <c r="E113" s="134"/>
      <c r="G113" s="153"/>
      <c r="H113" s="23"/>
      <c r="I113" s="23"/>
      <c r="J113" s="23"/>
      <c r="O113" s="153"/>
      <c r="T113" s="23"/>
    </row>
    <row r="114" spans="1:20" s="20" customFormat="1" ht="19.5" customHeight="1" x14ac:dyDescent="0.25">
      <c r="A114" s="210"/>
      <c r="D114" s="134"/>
      <c r="E114" s="134"/>
      <c r="G114" s="153"/>
      <c r="H114" s="23"/>
      <c r="I114" s="23"/>
      <c r="J114" s="23"/>
      <c r="O114" s="153"/>
      <c r="T114" s="23"/>
    </row>
    <row r="115" spans="1:20" s="20" customFormat="1" ht="19.5" customHeight="1" x14ac:dyDescent="0.25">
      <c r="A115" s="210"/>
      <c r="D115" s="134"/>
      <c r="E115" s="134"/>
      <c r="G115" s="153"/>
      <c r="H115" s="23"/>
      <c r="I115" s="23"/>
      <c r="J115" s="23"/>
      <c r="O115" s="153"/>
      <c r="T115" s="23"/>
    </row>
    <row r="116" spans="1:20" s="20" customFormat="1" ht="19.5" customHeight="1" x14ac:dyDescent="0.25">
      <c r="A116" s="210"/>
      <c r="D116" s="134"/>
      <c r="E116" s="134"/>
      <c r="G116" s="153"/>
      <c r="H116" s="23"/>
      <c r="I116" s="23"/>
      <c r="J116" s="23"/>
      <c r="O116" s="153"/>
      <c r="T116" s="23"/>
    </row>
    <row r="117" spans="1:20" s="20" customFormat="1" ht="19.5" customHeight="1" x14ac:dyDescent="0.25">
      <c r="A117" s="210"/>
      <c r="D117" s="134"/>
      <c r="E117" s="134"/>
      <c r="G117" s="153"/>
      <c r="H117" s="23"/>
      <c r="I117" s="23"/>
      <c r="J117" s="23"/>
      <c r="O117" s="153"/>
      <c r="T117" s="23"/>
    </row>
    <row r="118" spans="1:20" s="20" customFormat="1" ht="19.5" customHeight="1" x14ac:dyDescent="0.25">
      <c r="A118" s="210"/>
      <c r="D118" s="134"/>
      <c r="E118" s="134"/>
      <c r="G118" s="153"/>
      <c r="H118" s="23"/>
      <c r="I118" s="23"/>
      <c r="J118" s="23"/>
      <c r="O118" s="153"/>
      <c r="T118" s="23"/>
    </row>
    <row r="119" spans="1:20" s="20" customFormat="1" ht="19.5" customHeight="1" x14ac:dyDescent="0.25">
      <c r="A119" s="210"/>
      <c r="D119" s="134"/>
      <c r="E119" s="134"/>
      <c r="G119" s="153"/>
      <c r="H119" s="23"/>
      <c r="I119" s="23"/>
      <c r="J119" s="23"/>
      <c r="O119" s="153"/>
      <c r="T119" s="23"/>
    </row>
    <row r="120" spans="1:20" s="20" customFormat="1" ht="24.75" customHeight="1" x14ac:dyDescent="0.25">
      <c r="A120" s="210"/>
      <c r="D120" s="134"/>
      <c r="E120" s="134"/>
      <c r="G120" s="153"/>
      <c r="H120" s="23"/>
      <c r="I120" s="23"/>
      <c r="J120" s="23"/>
      <c r="O120" s="153"/>
      <c r="T120" s="23"/>
    </row>
    <row r="121" spans="1:20" s="20" customFormat="1" ht="12" customHeight="1" x14ac:dyDescent="0.25">
      <c r="A121" s="210"/>
      <c r="D121" s="134"/>
      <c r="E121" s="134"/>
      <c r="G121" s="217"/>
      <c r="H121" s="23"/>
      <c r="I121" s="23"/>
      <c r="J121" s="23"/>
      <c r="O121" s="153"/>
      <c r="T121" s="23"/>
    </row>
    <row r="122" spans="1:20" s="20" customFormat="1" ht="25.5" customHeight="1" x14ac:dyDescent="0.25">
      <c r="A122" s="210"/>
      <c r="D122" s="134"/>
      <c r="E122" s="134"/>
      <c r="G122" s="217"/>
      <c r="H122" s="23"/>
      <c r="I122" s="23"/>
      <c r="J122" s="23"/>
      <c r="O122" s="153"/>
      <c r="T122" s="23"/>
    </row>
    <row r="123" spans="1:20" s="20" customFormat="1" ht="19.5" customHeight="1" x14ac:dyDescent="0.25">
      <c r="A123" s="210"/>
      <c r="D123" s="134"/>
      <c r="E123" s="134"/>
      <c r="G123" s="153"/>
      <c r="H123" s="23"/>
      <c r="I123" s="23"/>
      <c r="J123" s="23"/>
      <c r="O123" s="153"/>
      <c r="T123" s="23"/>
    </row>
    <row r="124" spans="1:20" s="20" customFormat="1" ht="19.5" customHeight="1" x14ac:dyDescent="0.25">
      <c r="A124" s="210"/>
      <c r="D124" s="134"/>
      <c r="E124" s="134"/>
      <c r="G124" s="153"/>
      <c r="H124" s="23"/>
      <c r="I124" s="23"/>
      <c r="J124" s="23"/>
      <c r="O124" s="153"/>
      <c r="T124" s="23"/>
    </row>
    <row r="125" spans="1:20" s="20" customFormat="1" ht="19.5" customHeight="1" x14ac:dyDescent="0.25">
      <c r="A125" s="210"/>
      <c r="D125" s="134"/>
      <c r="E125" s="134"/>
      <c r="G125" s="153"/>
      <c r="H125" s="23"/>
      <c r="I125" s="23"/>
      <c r="J125" s="23"/>
      <c r="O125" s="153"/>
      <c r="T125" s="23"/>
    </row>
    <row r="126" spans="1:20" s="20" customFormat="1" ht="19.5" customHeight="1" x14ac:dyDescent="0.25">
      <c r="A126" s="210"/>
      <c r="D126" s="134"/>
      <c r="E126" s="134"/>
      <c r="G126" s="153"/>
      <c r="H126" s="23"/>
      <c r="I126" s="23"/>
      <c r="J126" s="23"/>
      <c r="O126" s="153"/>
      <c r="T126" s="23"/>
    </row>
    <row r="127" spans="1:20" s="20" customFormat="1" ht="19.5" customHeight="1" x14ac:dyDescent="0.25">
      <c r="A127" s="210"/>
      <c r="D127" s="134"/>
      <c r="E127" s="134"/>
      <c r="G127" s="153"/>
      <c r="H127" s="23"/>
      <c r="I127" s="23"/>
      <c r="J127" s="23"/>
      <c r="O127" s="153"/>
      <c r="T127" s="23"/>
    </row>
    <row r="128" spans="1:20" s="20" customFormat="1" ht="19.5" customHeight="1" x14ac:dyDescent="0.25">
      <c r="A128" s="210"/>
      <c r="D128" s="134"/>
      <c r="E128" s="134"/>
      <c r="G128" s="153"/>
      <c r="H128" s="23"/>
      <c r="I128" s="23"/>
      <c r="J128" s="23"/>
      <c r="O128" s="153"/>
      <c r="T128" s="23"/>
    </row>
    <row r="129" spans="1:20" s="20" customFormat="1" ht="19.5" customHeight="1" x14ac:dyDescent="0.25">
      <c r="A129" s="210"/>
      <c r="D129" s="134"/>
      <c r="E129" s="134"/>
      <c r="G129" s="217"/>
      <c r="H129" s="23"/>
      <c r="I129" s="23"/>
      <c r="J129" s="23"/>
      <c r="O129" s="153"/>
      <c r="T129" s="23"/>
    </row>
    <row r="130" spans="1:20" s="20" customFormat="1" ht="19.5" customHeight="1" x14ac:dyDescent="0.25">
      <c r="A130" s="210"/>
      <c r="D130" s="134"/>
      <c r="E130" s="134"/>
      <c r="G130" s="153"/>
      <c r="H130" s="23"/>
      <c r="I130" s="23"/>
      <c r="J130" s="23"/>
      <c r="O130" s="153"/>
      <c r="T130" s="23"/>
    </row>
    <row r="131" spans="1:20" s="20" customFormat="1" ht="19.5" customHeight="1" x14ac:dyDescent="0.25">
      <c r="A131" s="210"/>
      <c r="D131" s="134"/>
      <c r="E131" s="134"/>
      <c r="G131" s="217"/>
      <c r="H131" s="23"/>
      <c r="I131" s="23"/>
      <c r="J131" s="23"/>
      <c r="O131" s="153"/>
      <c r="T131" s="23"/>
    </row>
    <row r="132" spans="1:20" s="20" customFormat="1" ht="19.5" customHeight="1" x14ac:dyDescent="0.25">
      <c r="A132" s="210"/>
      <c r="D132" s="134"/>
      <c r="E132" s="134"/>
      <c r="G132" s="153"/>
      <c r="H132" s="23"/>
      <c r="I132" s="23"/>
      <c r="J132" s="23"/>
      <c r="O132" s="153"/>
      <c r="T132" s="23"/>
    </row>
    <row r="133" spans="1:20" s="20" customFormat="1" ht="19.5" customHeight="1" x14ac:dyDescent="0.25">
      <c r="A133" s="210"/>
      <c r="D133" s="134"/>
      <c r="E133" s="134"/>
      <c r="G133" s="217"/>
      <c r="H133" s="23"/>
      <c r="I133" s="23"/>
      <c r="J133" s="23"/>
      <c r="O133" s="153"/>
      <c r="T133" s="23"/>
    </row>
    <row r="134" spans="1:20" s="20" customFormat="1" ht="19.5" customHeight="1" x14ac:dyDescent="0.25">
      <c r="A134" s="210"/>
      <c r="D134" s="134"/>
      <c r="E134" s="134"/>
      <c r="G134" s="217"/>
      <c r="H134" s="23"/>
      <c r="I134" s="23"/>
      <c r="J134" s="23"/>
      <c r="O134" s="153"/>
      <c r="T134" s="23"/>
    </row>
    <row r="135" spans="1:20" s="20" customFormat="1" ht="19.5" customHeight="1" x14ac:dyDescent="0.25">
      <c r="A135" s="210"/>
      <c r="D135" s="134"/>
      <c r="E135" s="134"/>
      <c r="G135" s="217"/>
      <c r="H135" s="23"/>
      <c r="I135" s="23"/>
      <c r="J135" s="23"/>
      <c r="O135" s="153"/>
      <c r="T135" s="23"/>
    </row>
    <row r="136" spans="1:20" s="20" customFormat="1" x14ac:dyDescent="0.25">
      <c r="A136" s="210"/>
      <c r="D136" s="134"/>
      <c r="E136" s="134"/>
      <c r="G136" s="153"/>
      <c r="H136" s="23"/>
      <c r="I136" s="23"/>
      <c r="J136" s="23"/>
      <c r="O136" s="153"/>
      <c r="T136" s="23"/>
    </row>
    <row r="137" spans="1:20" s="20" customFormat="1" x14ac:dyDescent="0.25">
      <c r="A137" s="210"/>
      <c r="D137" s="134"/>
      <c r="E137" s="134"/>
      <c r="G137" s="153"/>
      <c r="H137" s="23"/>
      <c r="I137" s="23"/>
      <c r="J137" s="23"/>
      <c r="O137" s="153"/>
      <c r="T137" s="23"/>
    </row>
    <row r="138" spans="1:20" s="20" customFormat="1" x14ac:dyDescent="0.25">
      <c r="A138" s="210"/>
      <c r="D138" s="134"/>
      <c r="E138" s="134"/>
      <c r="G138" s="153"/>
      <c r="H138" s="23"/>
      <c r="I138" s="23"/>
      <c r="J138" s="23"/>
      <c r="O138" s="153"/>
      <c r="T138" s="23"/>
    </row>
    <row r="139" spans="1:20" x14ac:dyDescent="0.25">
      <c r="A139" s="210"/>
      <c r="D139" s="135"/>
      <c r="E139" s="135"/>
      <c r="G139" s="153"/>
      <c r="H139" s="23"/>
      <c r="I139" s="23"/>
      <c r="J139" s="23"/>
      <c r="O139" s="153"/>
      <c r="T139" s="23"/>
    </row>
    <row r="140" spans="1:20" x14ac:dyDescent="0.25">
      <c r="A140" s="210"/>
      <c r="D140" s="135"/>
      <c r="E140" s="135"/>
      <c r="G140" s="153"/>
      <c r="H140" s="23"/>
      <c r="I140" s="23"/>
      <c r="J140" s="23"/>
      <c r="O140" s="153"/>
      <c r="T140" s="23"/>
    </row>
    <row r="141" spans="1:20" x14ac:dyDescent="0.25">
      <c r="A141" s="210"/>
      <c r="D141" s="135"/>
      <c r="E141" s="135"/>
      <c r="G141" s="153"/>
      <c r="H141" s="23"/>
      <c r="I141" s="23"/>
      <c r="J141" s="23"/>
      <c r="O141" s="153"/>
      <c r="T141" s="23"/>
    </row>
    <row r="142" spans="1:20" x14ac:dyDescent="0.25">
      <c r="A142" s="210"/>
      <c r="D142" s="135"/>
      <c r="E142" s="135"/>
      <c r="G142" s="153"/>
      <c r="H142" s="23"/>
      <c r="I142" s="23"/>
      <c r="J142" s="23"/>
      <c r="O142" s="153"/>
      <c r="T142" s="23"/>
    </row>
    <row r="143" spans="1:20" x14ac:dyDescent="0.25">
      <c r="A143" s="210"/>
      <c r="D143" s="135"/>
      <c r="E143" s="135"/>
      <c r="G143" s="153"/>
      <c r="H143" s="23"/>
      <c r="I143" s="23"/>
      <c r="J143" s="23"/>
      <c r="O143" s="153"/>
      <c r="T143" s="23"/>
    </row>
    <row r="144" spans="1:20" x14ac:dyDescent="0.25">
      <c r="A144" s="210"/>
      <c r="D144" s="135"/>
      <c r="E144" s="135"/>
      <c r="G144" s="153"/>
      <c r="H144" s="23"/>
      <c r="I144" s="23"/>
      <c r="J144" s="23"/>
      <c r="O144" s="153"/>
      <c r="T144" s="23"/>
    </row>
    <row r="145" spans="1:20" x14ac:dyDescent="0.25">
      <c r="A145" s="210"/>
      <c r="D145" s="135"/>
      <c r="E145" s="135"/>
      <c r="G145" s="153"/>
      <c r="H145" s="23"/>
      <c r="I145" s="23"/>
      <c r="J145" s="23"/>
      <c r="O145" s="153"/>
      <c r="T145" s="23"/>
    </row>
    <row r="146" spans="1:20" x14ac:dyDescent="0.25">
      <c r="A146" s="210"/>
      <c r="D146" s="135"/>
      <c r="E146" s="135"/>
      <c r="G146" s="153"/>
      <c r="H146" s="23"/>
      <c r="I146" s="23"/>
      <c r="J146" s="23"/>
      <c r="O146" s="153"/>
      <c r="T146" s="23"/>
    </row>
    <row r="147" spans="1:20" x14ac:dyDescent="0.25">
      <c r="A147" s="210"/>
      <c r="D147" s="135"/>
      <c r="E147" s="135"/>
      <c r="G147" s="153"/>
      <c r="H147" s="23"/>
      <c r="I147" s="23"/>
      <c r="J147" s="23"/>
      <c r="O147" s="153"/>
      <c r="T147" s="23"/>
    </row>
    <row r="148" spans="1:20" x14ac:dyDescent="0.25">
      <c r="A148" s="210"/>
      <c r="D148" s="135"/>
      <c r="E148" s="135"/>
      <c r="G148" s="153"/>
      <c r="H148" s="23"/>
      <c r="I148" s="23"/>
      <c r="J148" s="23"/>
      <c r="O148" s="153"/>
      <c r="T148" s="23"/>
    </row>
    <row r="149" spans="1:20" x14ac:dyDescent="0.25">
      <c r="A149" s="210"/>
      <c r="D149" s="135"/>
      <c r="E149" s="135"/>
      <c r="G149" s="153"/>
      <c r="H149" s="23"/>
      <c r="I149" s="23"/>
      <c r="J149" s="23"/>
      <c r="O149" s="153"/>
      <c r="T149" s="23"/>
    </row>
    <row r="150" spans="1:20" x14ac:dyDescent="0.25">
      <c r="A150" s="210"/>
      <c r="D150" s="135"/>
      <c r="E150" s="135"/>
      <c r="G150" s="153"/>
      <c r="H150" s="23"/>
      <c r="I150" s="23"/>
      <c r="J150" s="23"/>
      <c r="O150" s="153"/>
      <c r="T150" s="23"/>
    </row>
    <row r="151" spans="1:20" x14ac:dyDescent="0.25">
      <c r="A151" s="210"/>
      <c r="D151" s="135"/>
      <c r="E151" s="135"/>
      <c r="G151" s="153"/>
      <c r="H151" s="23"/>
      <c r="I151" s="23"/>
      <c r="J151" s="23"/>
      <c r="O151" s="153"/>
      <c r="T151" s="23"/>
    </row>
    <row r="152" spans="1:20" x14ac:dyDescent="0.25">
      <c r="A152" s="210"/>
      <c r="D152" s="135"/>
      <c r="E152" s="135"/>
      <c r="G152" s="153"/>
      <c r="H152" s="23"/>
      <c r="I152" s="23"/>
      <c r="J152" s="23"/>
      <c r="O152" s="153"/>
      <c r="T152" s="23"/>
    </row>
    <row r="153" spans="1:20" x14ac:dyDescent="0.25">
      <c r="A153" s="210"/>
      <c r="D153" s="135"/>
      <c r="E153" s="135"/>
      <c r="G153" s="153"/>
      <c r="H153" s="23"/>
      <c r="I153" s="23"/>
      <c r="J153" s="23"/>
      <c r="O153" s="153"/>
      <c r="T153" s="23"/>
    </row>
    <row r="154" spans="1:20" x14ac:dyDescent="0.25">
      <c r="A154" s="210"/>
      <c r="D154" s="135"/>
      <c r="E154" s="135"/>
      <c r="G154" s="153"/>
      <c r="H154" s="23"/>
      <c r="I154" s="23"/>
      <c r="J154" s="23"/>
      <c r="O154" s="153"/>
      <c r="T154" s="23"/>
    </row>
    <row r="155" spans="1:20" x14ac:dyDescent="0.25">
      <c r="A155" s="210"/>
      <c r="D155" s="135"/>
      <c r="E155" s="135"/>
      <c r="G155" s="153"/>
      <c r="H155" s="23"/>
      <c r="I155" s="23"/>
      <c r="J155" s="23"/>
      <c r="O155" s="153"/>
      <c r="T155" s="23"/>
    </row>
    <row r="156" spans="1:20" x14ac:dyDescent="0.25">
      <c r="A156" s="210"/>
      <c r="D156" s="135"/>
      <c r="E156" s="135"/>
      <c r="G156" s="153"/>
      <c r="H156" s="23"/>
      <c r="I156" s="23"/>
      <c r="J156" s="23"/>
      <c r="O156" s="153"/>
      <c r="T156" s="23"/>
    </row>
    <row r="157" spans="1:20" x14ac:dyDescent="0.25">
      <c r="A157" s="210"/>
      <c r="D157" s="135"/>
      <c r="E157" s="135"/>
      <c r="G157" s="153"/>
      <c r="H157" s="23"/>
      <c r="I157" s="23"/>
      <c r="J157" s="23"/>
      <c r="O157" s="153"/>
      <c r="T157" s="23"/>
    </row>
    <row r="158" spans="1:20" x14ac:dyDescent="0.25">
      <c r="A158" s="210"/>
      <c r="D158" s="135"/>
      <c r="E158" s="135"/>
      <c r="G158" s="153"/>
      <c r="H158" s="23"/>
      <c r="I158" s="23"/>
      <c r="J158" s="23"/>
      <c r="O158" s="153"/>
      <c r="T158" s="23"/>
    </row>
    <row r="159" spans="1:20" x14ac:dyDescent="0.25">
      <c r="A159" s="210"/>
      <c r="D159" s="135"/>
      <c r="E159" s="135"/>
      <c r="G159" s="153"/>
      <c r="H159" s="23"/>
      <c r="I159" s="23"/>
      <c r="J159" s="23"/>
      <c r="O159" s="153"/>
      <c r="T159" s="23"/>
    </row>
    <row r="160" spans="1:20" x14ac:dyDescent="0.25">
      <c r="A160" s="210"/>
      <c r="D160" s="135"/>
      <c r="E160" s="135"/>
      <c r="G160" s="153"/>
      <c r="H160" s="23"/>
      <c r="I160" s="23"/>
      <c r="J160" s="23"/>
      <c r="O160" s="153"/>
      <c r="T160" s="23"/>
    </row>
    <row r="161" spans="1:20" x14ac:dyDescent="0.25">
      <c r="A161" s="210"/>
      <c r="D161" s="135"/>
      <c r="E161" s="135"/>
      <c r="G161" s="153"/>
      <c r="H161" s="23"/>
      <c r="I161" s="23"/>
      <c r="J161" s="23"/>
      <c r="O161" s="153"/>
      <c r="T161" s="23"/>
    </row>
    <row r="162" spans="1:20" x14ac:dyDescent="0.25">
      <c r="A162" s="210"/>
      <c r="D162" s="135"/>
      <c r="E162" s="135"/>
      <c r="G162" s="153"/>
      <c r="H162" s="23"/>
      <c r="I162" s="23"/>
      <c r="J162" s="23"/>
      <c r="O162" s="153"/>
      <c r="T162" s="23"/>
    </row>
    <row r="163" spans="1:20" x14ac:dyDescent="0.25">
      <c r="A163" s="210"/>
      <c r="D163" s="135"/>
      <c r="E163" s="135"/>
      <c r="G163" s="153"/>
      <c r="H163" s="23"/>
      <c r="I163" s="23"/>
      <c r="J163" s="23"/>
      <c r="O163" s="153"/>
      <c r="T163" s="23"/>
    </row>
    <row r="164" spans="1:20" x14ac:dyDescent="0.25">
      <c r="A164" s="210"/>
      <c r="D164" s="135"/>
      <c r="E164" s="135"/>
      <c r="G164" s="153"/>
      <c r="H164" s="23"/>
      <c r="I164" s="23"/>
      <c r="J164" s="23"/>
      <c r="O164" s="153"/>
      <c r="T164" s="23"/>
    </row>
    <row r="165" spans="1:20" x14ac:dyDescent="0.25">
      <c r="A165" s="210"/>
      <c r="D165" s="135"/>
      <c r="E165" s="135"/>
      <c r="G165" s="153"/>
      <c r="H165" s="23"/>
      <c r="I165" s="23"/>
      <c r="J165" s="23"/>
      <c r="O165" s="153"/>
      <c r="T165" s="23"/>
    </row>
    <row r="166" spans="1:20" x14ac:dyDescent="0.25">
      <c r="A166" s="210"/>
      <c r="D166" s="135"/>
      <c r="E166" s="135"/>
      <c r="G166" s="153"/>
      <c r="H166" s="23"/>
      <c r="I166" s="23"/>
      <c r="J166" s="23"/>
      <c r="O166" s="153"/>
      <c r="T166" s="23"/>
    </row>
    <row r="167" spans="1:20" x14ac:dyDescent="0.25">
      <c r="A167" s="210"/>
      <c r="D167" s="135"/>
      <c r="E167" s="135"/>
      <c r="G167" s="153"/>
      <c r="H167" s="23"/>
      <c r="I167" s="23"/>
      <c r="J167" s="23"/>
      <c r="O167" s="153"/>
      <c r="T167" s="23"/>
    </row>
    <row r="168" spans="1:20" x14ac:dyDescent="0.25">
      <c r="A168" s="210"/>
      <c r="D168" s="135"/>
      <c r="E168" s="135"/>
      <c r="G168" s="153"/>
      <c r="H168" s="23"/>
      <c r="I168" s="23"/>
      <c r="J168" s="23"/>
      <c r="O168" s="153"/>
      <c r="T168" s="23"/>
    </row>
    <row r="169" spans="1:20" x14ac:dyDescent="0.25">
      <c r="A169" s="210"/>
      <c r="D169" s="135"/>
      <c r="E169" s="135"/>
      <c r="G169" s="153"/>
      <c r="H169" s="23"/>
      <c r="I169" s="23"/>
      <c r="J169" s="23"/>
      <c r="O169" s="153"/>
      <c r="T169" s="23"/>
    </row>
    <row r="170" spans="1:20" x14ac:dyDescent="0.25">
      <c r="A170" s="210"/>
      <c r="D170" s="135"/>
      <c r="E170" s="135"/>
      <c r="G170" s="153"/>
      <c r="H170" s="23"/>
      <c r="I170" s="23"/>
      <c r="J170" s="23"/>
      <c r="O170" s="153"/>
      <c r="T170" s="23"/>
    </row>
    <row r="171" spans="1:20" x14ac:dyDescent="0.25">
      <c r="A171" s="210"/>
      <c r="D171" s="135"/>
      <c r="E171" s="135"/>
      <c r="G171" s="153"/>
      <c r="H171" s="23"/>
      <c r="I171" s="23"/>
      <c r="J171" s="23"/>
      <c r="O171" s="153"/>
      <c r="T171" s="23"/>
    </row>
    <row r="172" spans="1:20" x14ac:dyDescent="0.25">
      <c r="A172" s="210"/>
      <c r="D172" s="135"/>
      <c r="E172" s="135"/>
      <c r="G172" s="153"/>
      <c r="H172" s="23"/>
      <c r="I172" s="23"/>
      <c r="J172" s="23"/>
      <c r="O172" s="153"/>
      <c r="T172" s="23"/>
    </row>
    <row r="173" spans="1:20" x14ac:dyDescent="0.25">
      <c r="A173" s="210"/>
      <c r="D173" s="135"/>
      <c r="E173" s="135"/>
      <c r="G173" s="153"/>
      <c r="H173" s="23"/>
      <c r="I173" s="23"/>
      <c r="J173" s="23"/>
      <c r="O173" s="153"/>
      <c r="T173" s="23"/>
    </row>
    <row r="174" spans="1:20" x14ac:dyDescent="0.25">
      <c r="A174" s="210"/>
      <c r="D174" s="135"/>
      <c r="E174" s="135"/>
      <c r="G174" s="153"/>
      <c r="H174" s="23"/>
      <c r="I174" s="23"/>
      <c r="J174" s="23"/>
      <c r="O174" s="153"/>
      <c r="T174" s="23"/>
    </row>
    <row r="175" spans="1:20" x14ac:dyDescent="0.25">
      <c r="A175" s="210"/>
      <c r="D175" s="135"/>
      <c r="E175" s="135"/>
      <c r="G175" s="153"/>
      <c r="H175" s="23"/>
      <c r="I175" s="23"/>
      <c r="J175" s="23"/>
      <c r="O175" s="153"/>
      <c r="T175" s="23"/>
    </row>
    <row r="176" spans="1:20" x14ac:dyDescent="0.25">
      <c r="A176" s="210"/>
      <c r="D176" s="135"/>
      <c r="E176" s="135"/>
      <c r="G176" s="153"/>
      <c r="H176" s="23"/>
      <c r="I176" s="23"/>
      <c r="J176" s="23"/>
      <c r="O176" s="153"/>
      <c r="T176" s="23"/>
    </row>
    <row r="177" spans="1:20" x14ac:dyDescent="0.25">
      <c r="A177" s="210"/>
      <c r="D177" s="135"/>
      <c r="E177" s="135"/>
      <c r="G177" s="153"/>
      <c r="H177" s="23"/>
      <c r="I177" s="23"/>
      <c r="J177" s="23"/>
      <c r="O177" s="153"/>
      <c r="T177" s="23"/>
    </row>
    <row r="178" spans="1:20" x14ac:dyDescent="0.25">
      <c r="A178" s="210"/>
      <c r="D178" s="135"/>
      <c r="E178" s="135"/>
      <c r="G178" s="153"/>
      <c r="H178" s="23"/>
      <c r="I178" s="23"/>
      <c r="J178" s="23"/>
      <c r="O178" s="153"/>
      <c r="T178" s="23"/>
    </row>
    <row r="179" spans="1:20" x14ac:dyDescent="0.25">
      <c r="A179" s="210"/>
      <c r="D179" s="135"/>
      <c r="E179" s="135"/>
      <c r="G179" s="153"/>
      <c r="H179" s="23"/>
      <c r="I179" s="23"/>
      <c r="J179" s="23"/>
      <c r="O179" s="153"/>
      <c r="T179" s="23"/>
    </row>
    <row r="180" spans="1:20" x14ac:dyDescent="0.25">
      <c r="A180" s="210"/>
      <c r="D180" s="135"/>
      <c r="E180" s="135"/>
      <c r="G180" s="153"/>
      <c r="H180" s="23"/>
      <c r="I180" s="23"/>
      <c r="J180" s="23"/>
      <c r="O180" s="153"/>
      <c r="T180" s="23"/>
    </row>
    <row r="181" spans="1:20" x14ac:dyDescent="0.25">
      <c r="A181" s="210"/>
      <c r="D181" s="135"/>
      <c r="E181" s="135"/>
      <c r="G181" s="153"/>
      <c r="H181" s="23"/>
      <c r="I181" s="23"/>
      <c r="J181" s="23"/>
      <c r="O181" s="153"/>
      <c r="T181" s="23"/>
    </row>
    <row r="182" spans="1:20" x14ac:dyDescent="0.25">
      <c r="A182" s="210"/>
      <c r="D182" s="135"/>
      <c r="E182" s="135"/>
      <c r="G182" s="153"/>
      <c r="H182" s="23"/>
      <c r="I182" s="23"/>
      <c r="J182" s="23"/>
      <c r="O182" s="153"/>
      <c r="T182" s="23"/>
    </row>
    <row r="183" spans="1:20" x14ac:dyDescent="0.25">
      <c r="A183" s="210"/>
      <c r="D183" s="135"/>
      <c r="E183" s="135"/>
      <c r="G183" s="153"/>
      <c r="H183" s="23"/>
      <c r="I183" s="23"/>
      <c r="J183" s="23"/>
      <c r="O183" s="153"/>
      <c r="T183" s="23"/>
    </row>
    <row r="184" spans="1:20" x14ac:dyDescent="0.25">
      <c r="A184" s="210"/>
      <c r="D184" s="135"/>
      <c r="E184" s="135"/>
      <c r="G184" s="153"/>
      <c r="H184" s="23"/>
      <c r="I184" s="23"/>
      <c r="J184" s="23"/>
      <c r="O184" s="153"/>
      <c r="T184" s="23"/>
    </row>
    <row r="185" spans="1:20" x14ac:dyDescent="0.25">
      <c r="A185" s="210"/>
      <c r="D185" s="135"/>
      <c r="E185" s="135"/>
      <c r="G185" s="153"/>
      <c r="H185" s="23"/>
      <c r="I185" s="23"/>
      <c r="J185" s="23"/>
      <c r="O185" s="153"/>
      <c r="T185" s="23"/>
    </row>
    <row r="186" spans="1:20" x14ac:dyDescent="0.25">
      <c r="A186" s="210"/>
      <c r="D186" s="135"/>
      <c r="E186" s="135"/>
      <c r="G186" s="153"/>
      <c r="H186" s="23"/>
      <c r="I186" s="23"/>
      <c r="J186" s="23"/>
      <c r="O186" s="153"/>
      <c r="T186" s="23"/>
    </row>
    <row r="187" spans="1:20" x14ac:dyDescent="0.25">
      <c r="A187" s="210"/>
      <c r="D187" s="135"/>
      <c r="E187" s="135"/>
      <c r="G187" s="153"/>
      <c r="H187" s="23"/>
      <c r="I187" s="23"/>
      <c r="J187" s="23"/>
      <c r="O187" s="153"/>
      <c r="T187" s="23"/>
    </row>
    <row r="188" spans="1:20" x14ac:dyDescent="0.25">
      <c r="A188" s="210"/>
      <c r="D188" s="135"/>
      <c r="E188" s="135"/>
      <c r="G188" s="153"/>
      <c r="H188" s="23"/>
      <c r="I188" s="23"/>
      <c r="J188" s="23"/>
      <c r="O188" s="153"/>
      <c r="T188" s="23"/>
    </row>
    <row r="189" spans="1:20" x14ac:dyDescent="0.25">
      <c r="A189" s="210"/>
      <c r="D189" s="135"/>
      <c r="E189" s="135"/>
      <c r="G189" s="153"/>
      <c r="H189" s="23"/>
      <c r="I189" s="23"/>
      <c r="J189" s="23"/>
      <c r="O189" s="153"/>
      <c r="T189" s="23"/>
    </row>
    <row r="190" spans="1:20" x14ac:dyDescent="0.25">
      <c r="A190" s="210"/>
      <c r="D190" s="135"/>
      <c r="E190" s="135"/>
      <c r="G190" s="153"/>
      <c r="H190" s="23"/>
      <c r="I190" s="23"/>
      <c r="J190" s="23"/>
      <c r="O190" s="153"/>
      <c r="T190" s="23"/>
    </row>
    <row r="191" spans="1:20" x14ac:dyDescent="0.25">
      <c r="A191" s="210"/>
      <c r="D191" s="135"/>
      <c r="E191" s="135"/>
      <c r="G191" s="153"/>
      <c r="H191" s="23"/>
      <c r="I191" s="23"/>
      <c r="J191" s="23"/>
      <c r="O191" s="153"/>
      <c r="T191" s="23"/>
    </row>
    <row r="192" spans="1:20" x14ac:dyDescent="0.25">
      <c r="A192" s="210"/>
      <c r="D192" s="135"/>
      <c r="E192" s="135"/>
      <c r="G192" s="153"/>
      <c r="H192" s="23"/>
      <c r="I192" s="23"/>
      <c r="J192" s="23"/>
      <c r="O192" s="153"/>
      <c r="T192" s="23"/>
    </row>
    <row r="193" spans="1:20" x14ac:dyDescent="0.25">
      <c r="A193" s="210"/>
      <c r="D193" s="135"/>
      <c r="E193" s="135"/>
      <c r="G193" s="153"/>
      <c r="H193" s="23"/>
      <c r="I193" s="23"/>
      <c r="J193" s="23"/>
      <c r="O193" s="153"/>
      <c r="T193" s="23"/>
    </row>
    <row r="194" spans="1:20" x14ac:dyDescent="0.25">
      <c r="A194" s="210"/>
      <c r="D194" s="135"/>
      <c r="E194" s="135"/>
      <c r="G194" s="153"/>
      <c r="H194" s="23"/>
      <c r="I194" s="23"/>
      <c r="J194" s="23"/>
      <c r="O194" s="153"/>
      <c r="T194" s="23"/>
    </row>
    <row r="195" spans="1:20" x14ac:dyDescent="0.25">
      <c r="A195" s="210"/>
      <c r="D195" s="135"/>
      <c r="E195" s="135"/>
      <c r="G195" s="153"/>
      <c r="H195" s="23"/>
      <c r="I195" s="23"/>
      <c r="J195" s="23"/>
      <c r="O195" s="153"/>
      <c r="T195" s="23"/>
    </row>
    <row r="196" spans="1:20" x14ac:dyDescent="0.25">
      <c r="A196" s="210"/>
      <c r="D196" s="135"/>
      <c r="E196" s="135"/>
      <c r="G196" s="153"/>
      <c r="H196" s="23"/>
      <c r="I196" s="23"/>
      <c r="J196" s="23"/>
      <c r="O196" s="153"/>
      <c r="T196" s="23"/>
    </row>
    <row r="197" spans="1:20" x14ac:dyDescent="0.25">
      <c r="A197" s="210"/>
      <c r="D197" s="135"/>
      <c r="E197" s="135"/>
      <c r="G197" s="153"/>
      <c r="H197" s="23"/>
      <c r="I197" s="23"/>
      <c r="J197" s="23"/>
      <c r="O197" s="153"/>
      <c r="T197" s="23"/>
    </row>
    <row r="198" spans="1:20" x14ac:dyDescent="0.25">
      <c r="A198" s="210"/>
      <c r="D198" s="135"/>
      <c r="E198" s="135"/>
      <c r="G198" s="153"/>
      <c r="H198" s="23"/>
      <c r="I198" s="23"/>
      <c r="J198" s="23"/>
      <c r="O198" s="153"/>
      <c r="T198" s="23"/>
    </row>
    <row r="199" spans="1:20" x14ac:dyDescent="0.25">
      <c r="A199" s="210"/>
      <c r="D199" s="135"/>
      <c r="E199" s="135"/>
      <c r="G199" s="153"/>
      <c r="H199" s="23"/>
      <c r="I199" s="23"/>
      <c r="J199" s="23"/>
      <c r="O199" s="153"/>
      <c r="T199" s="23"/>
    </row>
    <row r="200" spans="1:20" x14ac:dyDescent="0.25">
      <c r="A200" s="210"/>
      <c r="D200" s="135"/>
      <c r="E200" s="135"/>
      <c r="G200" s="153"/>
      <c r="H200" s="23"/>
      <c r="I200" s="23"/>
      <c r="J200" s="23"/>
      <c r="O200" s="153"/>
      <c r="T200" s="23"/>
    </row>
    <row r="201" spans="1:20" x14ac:dyDescent="0.25">
      <c r="A201" s="210"/>
      <c r="D201" s="135"/>
      <c r="E201" s="135"/>
      <c r="G201" s="153"/>
      <c r="H201" s="23"/>
      <c r="I201" s="23"/>
      <c r="J201" s="23"/>
      <c r="O201" s="153"/>
      <c r="T201" s="23"/>
    </row>
    <row r="202" spans="1:20" x14ac:dyDescent="0.25">
      <c r="A202" s="210"/>
      <c r="D202" s="135"/>
      <c r="E202" s="135"/>
      <c r="G202" s="153"/>
      <c r="H202" s="23"/>
      <c r="I202" s="23"/>
      <c r="J202" s="23"/>
      <c r="O202" s="153"/>
      <c r="T202" s="23"/>
    </row>
    <row r="203" spans="1:20" x14ac:dyDescent="0.25">
      <c r="A203" s="210"/>
      <c r="D203" s="135"/>
      <c r="E203" s="135"/>
      <c r="G203" s="153"/>
      <c r="H203" s="23"/>
      <c r="I203" s="23"/>
      <c r="J203" s="23"/>
      <c r="O203" s="153"/>
      <c r="T203" s="23"/>
    </row>
    <row r="204" spans="1:20" x14ac:dyDescent="0.25">
      <c r="A204" s="210"/>
      <c r="D204" s="135"/>
      <c r="E204" s="135"/>
      <c r="G204" s="153"/>
      <c r="H204" s="23"/>
      <c r="I204" s="23"/>
      <c r="J204" s="23"/>
      <c r="O204" s="153"/>
      <c r="T204" s="23"/>
    </row>
    <row r="205" spans="1:20" x14ac:dyDescent="0.25">
      <c r="A205" s="210"/>
      <c r="D205" s="135"/>
      <c r="E205" s="135"/>
      <c r="G205" s="153"/>
      <c r="H205" s="23"/>
      <c r="I205" s="23"/>
      <c r="J205" s="23"/>
      <c r="O205" s="153"/>
      <c r="T205" s="23"/>
    </row>
    <row r="206" spans="1:20" x14ac:dyDescent="0.25">
      <c r="A206" s="210"/>
      <c r="D206" s="135"/>
      <c r="E206" s="135"/>
      <c r="G206" s="153"/>
      <c r="H206" s="23"/>
      <c r="I206" s="23"/>
      <c r="J206" s="23"/>
      <c r="O206" s="153"/>
      <c r="T206" s="23"/>
    </row>
    <row r="207" spans="1:20" x14ac:dyDescent="0.25">
      <c r="A207" s="210"/>
      <c r="D207" s="135"/>
      <c r="E207" s="135"/>
      <c r="G207" s="153"/>
      <c r="H207" s="23"/>
      <c r="I207" s="23"/>
      <c r="J207" s="23"/>
      <c r="O207" s="153"/>
      <c r="T207" s="23"/>
    </row>
    <row r="208" spans="1:20" x14ac:dyDescent="0.25">
      <c r="A208" s="210"/>
      <c r="D208" s="135"/>
      <c r="E208" s="135"/>
      <c r="G208" s="153"/>
      <c r="H208" s="23"/>
      <c r="I208" s="23"/>
      <c r="J208" s="23"/>
      <c r="O208" s="153"/>
      <c r="T208" s="23"/>
    </row>
    <row r="209" spans="1:20" x14ac:dyDescent="0.25">
      <c r="A209" s="210"/>
      <c r="D209" s="135"/>
      <c r="E209" s="135"/>
      <c r="G209" s="153"/>
      <c r="H209" s="23"/>
      <c r="I209" s="23"/>
      <c r="J209" s="23"/>
      <c r="O209" s="153"/>
      <c r="T209" s="23"/>
    </row>
    <row r="210" spans="1:20" x14ac:dyDescent="0.25">
      <c r="A210" s="210"/>
      <c r="D210" s="135"/>
      <c r="E210" s="135"/>
      <c r="G210" s="153"/>
      <c r="H210" s="23"/>
      <c r="I210" s="23"/>
      <c r="J210" s="23"/>
      <c r="O210" s="153"/>
      <c r="T210" s="23"/>
    </row>
    <row r="211" spans="1:20" x14ac:dyDescent="0.25">
      <c r="A211" s="210"/>
      <c r="D211" s="135"/>
      <c r="E211" s="135"/>
      <c r="G211" s="153"/>
      <c r="H211" s="23"/>
      <c r="I211" s="23"/>
      <c r="J211" s="23"/>
      <c r="O211" s="153"/>
      <c r="T211" s="23"/>
    </row>
    <row r="212" spans="1:20" x14ac:dyDescent="0.25">
      <c r="A212" s="210"/>
      <c r="D212" s="135"/>
      <c r="E212" s="135"/>
      <c r="G212" s="153"/>
      <c r="H212" s="23"/>
      <c r="I212" s="23"/>
      <c r="J212" s="23"/>
      <c r="O212" s="153"/>
      <c r="T212" s="23"/>
    </row>
    <row r="213" spans="1:20" x14ac:dyDescent="0.25">
      <c r="A213" s="210"/>
      <c r="D213" s="135"/>
      <c r="E213" s="135"/>
      <c r="G213" s="153"/>
      <c r="H213" s="23"/>
      <c r="I213" s="23"/>
      <c r="J213" s="23"/>
      <c r="O213" s="153"/>
      <c r="T213" s="23"/>
    </row>
    <row r="214" spans="1:20" x14ac:dyDescent="0.25">
      <c r="A214" s="210"/>
      <c r="D214" s="135"/>
      <c r="E214" s="135"/>
      <c r="G214" s="153"/>
      <c r="H214" s="23"/>
      <c r="I214" s="23"/>
      <c r="J214" s="23"/>
      <c r="O214" s="153"/>
      <c r="T214" s="23"/>
    </row>
    <row r="215" spans="1:20" x14ac:dyDescent="0.25">
      <c r="A215" s="210"/>
      <c r="D215" s="135"/>
      <c r="E215" s="135"/>
      <c r="G215" s="153"/>
      <c r="H215" s="23"/>
      <c r="I215" s="23"/>
      <c r="J215" s="23"/>
      <c r="O215" s="153"/>
      <c r="T215" s="23"/>
    </row>
    <row r="216" spans="1:20" x14ac:dyDescent="0.25">
      <c r="A216" s="210"/>
      <c r="D216" s="135"/>
      <c r="E216" s="135"/>
      <c r="G216" s="153"/>
      <c r="H216" s="23"/>
      <c r="I216" s="23"/>
      <c r="J216" s="23"/>
      <c r="O216" s="153"/>
      <c r="T216" s="23"/>
    </row>
    <row r="217" spans="1:20" x14ac:dyDescent="0.25">
      <c r="A217" s="210"/>
      <c r="G217" s="153"/>
      <c r="H217" s="23"/>
      <c r="I217" s="23"/>
      <c r="J217" s="23"/>
      <c r="O217" s="153"/>
      <c r="T217" s="23"/>
    </row>
    <row r="218" spans="1:20" x14ac:dyDescent="0.25">
      <c r="A218" s="210"/>
      <c r="G218" s="153"/>
      <c r="H218" s="23"/>
      <c r="I218" s="23"/>
      <c r="J218" s="23"/>
      <c r="O218" s="153"/>
      <c r="T218" s="23"/>
    </row>
    <row r="219" spans="1:20" x14ac:dyDescent="0.25">
      <c r="A219" s="210"/>
      <c r="G219" s="153"/>
      <c r="H219" s="23"/>
      <c r="I219" s="23"/>
      <c r="J219" s="23"/>
      <c r="O219" s="153"/>
      <c r="T219" s="23"/>
    </row>
    <row r="220" spans="1:20" x14ac:dyDescent="0.25">
      <c r="A220" s="210"/>
      <c r="G220" s="153"/>
      <c r="H220" s="23"/>
      <c r="I220" s="23"/>
      <c r="J220" s="23"/>
      <c r="O220" s="153"/>
      <c r="T220" s="23"/>
    </row>
    <row r="221" spans="1:20" x14ac:dyDescent="0.25">
      <c r="A221" s="210"/>
      <c r="G221" s="153"/>
      <c r="H221" s="23"/>
      <c r="I221" s="23"/>
      <c r="J221" s="23"/>
      <c r="O221" s="153"/>
      <c r="T221" s="23"/>
    </row>
    <row r="222" spans="1:20" x14ac:dyDescent="0.25">
      <c r="A222" s="210"/>
      <c r="G222" s="153"/>
      <c r="H222" s="23"/>
      <c r="I222" s="23"/>
      <c r="J222" s="23"/>
      <c r="O222" s="153"/>
      <c r="T222" s="23"/>
    </row>
    <row r="223" spans="1:20" x14ac:dyDescent="0.25">
      <c r="A223" s="210"/>
      <c r="G223" s="153"/>
      <c r="H223" s="23"/>
      <c r="I223" s="23"/>
      <c r="J223" s="23"/>
      <c r="O223" s="153"/>
      <c r="T223" s="23"/>
    </row>
    <row r="224" spans="1:20" x14ac:dyDescent="0.25">
      <c r="A224" s="210"/>
      <c r="G224" s="153"/>
      <c r="H224" s="23"/>
      <c r="I224" s="23"/>
      <c r="J224" s="23"/>
      <c r="O224" s="153"/>
      <c r="T224" s="23"/>
    </row>
    <row r="225" spans="1:20" x14ac:dyDescent="0.25">
      <c r="A225" s="210"/>
      <c r="G225" s="153"/>
      <c r="H225" s="23"/>
      <c r="I225" s="23"/>
      <c r="J225" s="23"/>
      <c r="O225" s="153"/>
      <c r="T225" s="23"/>
    </row>
    <row r="226" spans="1:20" x14ac:dyDescent="0.25">
      <c r="A226" s="210"/>
      <c r="G226" s="153"/>
      <c r="H226" s="23"/>
      <c r="I226" s="23"/>
      <c r="J226" s="23"/>
      <c r="O226" s="153"/>
      <c r="T226" s="23"/>
    </row>
    <row r="227" spans="1:20" x14ac:dyDescent="0.25">
      <c r="A227" s="210"/>
      <c r="G227" s="153"/>
      <c r="H227" s="23"/>
      <c r="I227" s="23"/>
      <c r="J227" s="23"/>
      <c r="O227" s="153"/>
      <c r="T227" s="23"/>
    </row>
    <row r="228" spans="1:20" x14ac:dyDescent="0.25">
      <c r="A228" s="210"/>
      <c r="G228" s="153"/>
      <c r="H228" s="23"/>
      <c r="I228" s="23"/>
      <c r="J228" s="23"/>
      <c r="O228" s="153"/>
      <c r="T228" s="23"/>
    </row>
    <row r="229" spans="1:20" x14ac:dyDescent="0.25">
      <c r="A229" s="210"/>
      <c r="G229" s="153"/>
      <c r="H229" s="23"/>
      <c r="I229" s="23"/>
      <c r="J229" s="23"/>
      <c r="O229" s="153"/>
      <c r="T229" s="23"/>
    </row>
    <row r="230" spans="1:20" x14ac:dyDescent="0.25">
      <c r="A230" s="210"/>
      <c r="G230" s="153"/>
      <c r="H230" s="23"/>
      <c r="I230" s="23"/>
      <c r="J230" s="23"/>
      <c r="O230" s="153"/>
      <c r="T230" s="23"/>
    </row>
    <row r="231" spans="1:20" x14ac:dyDescent="0.25">
      <c r="A231" s="210"/>
      <c r="G231" s="153"/>
      <c r="H231" s="23"/>
      <c r="I231" s="23"/>
      <c r="J231" s="23"/>
      <c r="O231" s="153"/>
      <c r="T231" s="23"/>
    </row>
    <row r="232" spans="1:20" x14ac:dyDescent="0.25">
      <c r="A232" s="210"/>
      <c r="G232" s="153"/>
      <c r="H232" s="23"/>
      <c r="I232" s="23"/>
      <c r="J232" s="23"/>
      <c r="O232" s="153"/>
      <c r="T232" s="23"/>
    </row>
    <row r="233" spans="1:20" x14ac:dyDescent="0.25">
      <c r="A233" s="210"/>
      <c r="G233" s="153"/>
      <c r="H233" s="23"/>
      <c r="I233" s="23"/>
      <c r="J233" s="23"/>
      <c r="O233" s="153"/>
      <c r="T233" s="23"/>
    </row>
    <row r="234" spans="1:20" x14ac:dyDescent="0.25">
      <c r="A234" s="210"/>
      <c r="G234" s="153"/>
      <c r="H234" s="23"/>
      <c r="I234" s="23"/>
      <c r="J234" s="23"/>
      <c r="O234" s="153"/>
      <c r="T234" s="23"/>
    </row>
    <row r="235" spans="1:20" x14ac:dyDescent="0.25">
      <c r="A235" s="210"/>
      <c r="G235" s="153"/>
      <c r="H235" s="23"/>
      <c r="I235" s="23"/>
      <c r="J235" s="23"/>
      <c r="O235" s="153"/>
      <c r="T235" s="23"/>
    </row>
    <row r="236" spans="1:20" x14ac:dyDescent="0.25">
      <c r="A236" s="210"/>
      <c r="G236" s="153"/>
      <c r="H236" s="23"/>
      <c r="I236" s="23"/>
      <c r="J236" s="23"/>
      <c r="O236" s="153"/>
      <c r="T236" s="23"/>
    </row>
    <row r="237" spans="1:20" x14ac:dyDescent="0.25">
      <c r="A237" s="210"/>
      <c r="G237" s="153"/>
      <c r="H237" s="23"/>
      <c r="I237" s="23"/>
      <c r="J237" s="23"/>
      <c r="O237" s="153"/>
      <c r="T237" s="23"/>
    </row>
    <row r="238" spans="1:20" x14ac:dyDescent="0.25">
      <c r="A238" s="210"/>
      <c r="G238" s="153"/>
      <c r="H238" s="23"/>
      <c r="I238" s="23"/>
      <c r="J238" s="23"/>
      <c r="O238" s="153"/>
      <c r="T238" s="23"/>
    </row>
    <row r="239" spans="1:20" x14ac:dyDescent="0.25">
      <c r="A239" s="210"/>
      <c r="G239" s="153"/>
      <c r="H239" s="23"/>
      <c r="I239" s="23"/>
      <c r="J239" s="23"/>
      <c r="O239" s="153"/>
      <c r="T239" s="23"/>
    </row>
    <row r="240" spans="1:20" x14ac:dyDescent="0.25">
      <c r="A240" s="210"/>
      <c r="G240" s="153"/>
      <c r="H240" s="23"/>
      <c r="I240" s="23"/>
      <c r="J240" s="23"/>
      <c r="O240" s="153"/>
      <c r="T240" s="23"/>
    </row>
    <row r="241" spans="1:20" x14ac:dyDescent="0.25">
      <c r="A241" s="210"/>
      <c r="G241" s="153"/>
      <c r="H241" s="23"/>
      <c r="I241" s="23"/>
      <c r="J241" s="23"/>
      <c r="O241" s="153"/>
      <c r="T241" s="23"/>
    </row>
    <row r="242" spans="1:20" x14ac:dyDescent="0.25">
      <c r="A242" s="210"/>
      <c r="G242" s="153"/>
      <c r="H242" s="23"/>
      <c r="I242" s="23"/>
      <c r="J242" s="23"/>
      <c r="O242" s="153"/>
      <c r="T242" s="23"/>
    </row>
    <row r="243" spans="1:20" x14ac:dyDescent="0.25">
      <c r="A243" s="210"/>
      <c r="G243" s="153"/>
      <c r="H243" s="23"/>
      <c r="I243" s="23"/>
      <c r="J243" s="23"/>
      <c r="O243" s="153"/>
      <c r="T243" s="23"/>
    </row>
    <row r="244" spans="1:20" x14ac:dyDescent="0.25">
      <c r="A244" s="210"/>
      <c r="G244" s="153"/>
      <c r="H244" s="23"/>
      <c r="I244" s="23"/>
      <c r="J244" s="23"/>
      <c r="O244" s="153"/>
      <c r="T244" s="23"/>
    </row>
    <row r="245" spans="1:20" x14ac:dyDescent="0.25">
      <c r="A245" s="210"/>
      <c r="G245" s="153"/>
      <c r="H245" s="23"/>
      <c r="I245" s="23"/>
      <c r="J245" s="23"/>
      <c r="O245" s="153"/>
      <c r="T245" s="23"/>
    </row>
    <row r="246" spans="1:20" x14ac:dyDescent="0.25">
      <c r="A246" s="210"/>
      <c r="G246" s="153"/>
      <c r="H246" s="23"/>
      <c r="I246" s="23"/>
      <c r="J246" s="23"/>
      <c r="O246" s="153"/>
      <c r="T246" s="23"/>
    </row>
    <row r="247" spans="1:20" x14ac:dyDescent="0.25">
      <c r="A247" s="210"/>
      <c r="G247" s="153"/>
      <c r="H247" s="23"/>
      <c r="I247" s="23"/>
      <c r="J247" s="23"/>
      <c r="O247" s="153"/>
      <c r="T247" s="23"/>
    </row>
    <row r="248" spans="1:20" x14ac:dyDescent="0.25">
      <c r="A248" s="210"/>
      <c r="G248" s="153"/>
      <c r="H248" s="23"/>
      <c r="I248" s="23"/>
      <c r="J248" s="23"/>
      <c r="O248" s="153"/>
      <c r="T248" s="23"/>
    </row>
    <row r="249" spans="1:20" x14ac:dyDescent="0.25">
      <c r="A249" s="210"/>
      <c r="G249" s="153"/>
      <c r="H249" s="23"/>
      <c r="I249" s="23"/>
      <c r="J249" s="23"/>
      <c r="O249" s="153"/>
      <c r="T249" s="23"/>
    </row>
    <row r="250" spans="1:20" x14ac:dyDescent="0.25">
      <c r="A250" s="210"/>
      <c r="G250" s="153"/>
      <c r="H250" s="23"/>
      <c r="I250" s="23"/>
      <c r="J250" s="23"/>
      <c r="O250" s="153"/>
      <c r="T250" s="23"/>
    </row>
    <row r="251" spans="1:20" x14ac:dyDescent="0.25">
      <c r="A251" s="210"/>
      <c r="G251" s="153"/>
      <c r="H251" s="23"/>
      <c r="I251" s="23"/>
      <c r="J251" s="23"/>
      <c r="O251" s="153"/>
      <c r="T251" s="23"/>
    </row>
    <row r="252" spans="1:20" x14ac:dyDescent="0.25">
      <c r="A252" s="210"/>
      <c r="G252" s="153"/>
      <c r="H252" s="23"/>
      <c r="I252" s="23"/>
      <c r="J252" s="23"/>
      <c r="O252" s="153"/>
      <c r="T252" s="23"/>
    </row>
    <row r="253" spans="1:20" x14ac:dyDescent="0.25">
      <c r="A253" s="210"/>
      <c r="G253" s="153"/>
      <c r="H253" s="23"/>
      <c r="I253" s="23"/>
      <c r="J253" s="23"/>
      <c r="O253" s="153"/>
      <c r="T253" s="23"/>
    </row>
    <row r="254" spans="1:20" x14ac:dyDescent="0.25">
      <c r="A254" s="210"/>
      <c r="G254" s="153"/>
      <c r="H254" s="23"/>
      <c r="I254" s="23"/>
      <c r="J254" s="23"/>
      <c r="O254" s="153"/>
      <c r="T254" s="23"/>
    </row>
    <row r="255" spans="1:20" x14ac:dyDescent="0.25">
      <c r="A255" s="210"/>
      <c r="G255" s="153"/>
      <c r="H255" s="23"/>
      <c r="I255" s="23"/>
      <c r="J255" s="23"/>
      <c r="O255" s="153"/>
      <c r="T255" s="23"/>
    </row>
    <row r="256" spans="1:20" x14ac:dyDescent="0.25">
      <c r="A256" s="210"/>
      <c r="G256" s="153"/>
      <c r="H256" s="23"/>
      <c r="I256" s="23"/>
      <c r="J256" s="23"/>
      <c r="O256" s="153"/>
      <c r="T256" s="23"/>
    </row>
    <row r="257" spans="1:20" x14ac:dyDescent="0.25">
      <c r="A257" s="210"/>
      <c r="G257" s="153"/>
      <c r="H257" s="23"/>
      <c r="I257" s="23"/>
      <c r="J257" s="23"/>
      <c r="O257" s="153"/>
      <c r="T257" s="23"/>
    </row>
    <row r="258" spans="1:20" x14ac:dyDescent="0.25">
      <c r="A258" s="210"/>
      <c r="G258" s="153"/>
      <c r="H258" s="23"/>
      <c r="I258" s="23"/>
      <c r="J258" s="23"/>
      <c r="O258" s="153"/>
      <c r="T258" s="23"/>
    </row>
    <row r="259" spans="1:20" x14ac:dyDescent="0.25">
      <c r="A259" s="210"/>
      <c r="G259" s="153"/>
      <c r="H259" s="23"/>
      <c r="I259" s="23"/>
      <c r="J259" s="23"/>
      <c r="O259" s="153"/>
      <c r="T259" s="23"/>
    </row>
    <row r="260" spans="1:20" x14ac:dyDescent="0.25">
      <c r="A260" s="210"/>
      <c r="G260" s="153"/>
      <c r="H260" s="23"/>
      <c r="I260" s="23"/>
      <c r="J260" s="23"/>
      <c r="O260" s="153"/>
      <c r="T260" s="23"/>
    </row>
    <row r="261" spans="1:20" x14ac:dyDescent="0.25">
      <c r="A261" s="210"/>
      <c r="G261" s="153"/>
      <c r="H261" s="23"/>
      <c r="I261" s="23"/>
      <c r="J261" s="23"/>
      <c r="O261" s="153"/>
      <c r="T261" s="23"/>
    </row>
    <row r="262" spans="1:20" x14ac:dyDescent="0.25">
      <c r="A262" s="210"/>
      <c r="G262" s="153"/>
      <c r="H262" s="23"/>
      <c r="I262" s="23"/>
      <c r="J262" s="23"/>
      <c r="O262" s="153"/>
      <c r="T262" s="23"/>
    </row>
    <row r="263" spans="1:20" x14ac:dyDescent="0.25">
      <c r="A263" s="210"/>
      <c r="G263" s="153"/>
      <c r="H263" s="23"/>
      <c r="I263" s="23"/>
      <c r="J263" s="23"/>
      <c r="O263" s="153"/>
      <c r="T263" s="23"/>
    </row>
    <row r="264" spans="1:20" x14ac:dyDescent="0.25">
      <c r="A264" s="210"/>
      <c r="G264" s="153"/>
      <c r="H264" s="23"/>
      <c r="I264" s="23"/>
      <c r="J264" s="23"/>
      <c r="O264" s="153"/>
      <c r="T264" s="23"/>
    </row>
    <row r="265" spans="1:20" x14ac:dyDescent="0.25">
      <c r="A265" s="210"/>
      <c r="G265" s="153"/>
      <c r="H265" s="23"/>
      <c r="I265" s="23"/>
      <c r="J265" s="23"/>
      <c r="O265" s="153"/>
      <c r="T265" s="23"/>
    </row>
    <row r="266" spans="1:20" x14ac:dyDescent="0.25">
      <c r="A266" s="210"/>
      <c r="G266" s="153"/>
      <c r="H266" s="23"/>
      <c r="I266" s="23"/>
      <c r="J266" s="23"/>
      <c r="O266" s="153"/>
      <c r="T266" s="23"/>
    </row>
    <row r="267" spans="1:20" x14ac:dyDescent="0.25">
      <c r="A267" s="210"/>
      <c r="G267" s="153"/>
      <c r="H267" s="23"/>
      <c r="I267" s="23"/>
      <c r="J267" s="23"/>
      <c r="O267" s="153"/>
      <c r="T267" s="23"/>
    </row>
    <row r="268" spans="1:20" x14ac:dyDescent="0.25">
      <c r="A268" s="210"/>
      <c r="G268" s="153"/>
      <c r="H268" s="23"/>
      <c r="I268" s="23"/>
      <c r="J268" s="23"/>
      <c r="O268" s="153"/>
      <c r="T268" s="23"/>
    </row>
    <row r="269" spans="1:20" x14ac:dyDescent="0.25">
      <c r="A269" s="210"/>
      <c r="G269" s="153"/>
      <c r="H269" s="23"/>
      <c r="I269" s="23"/>
      <c r="J269" s="23"/>
      <c r="O269" s="153"/>
      <c r="T269" s="23"/>
    </row>
    <row r="270" spans="1:20" x14ac:dyDescent="0.25">
      <c r="A270" s="210"/>
      <c r="G270" s="153"/>
      <c r="H270" s="23"/>
      <c r="I270" s="23"/>
      <c r="J270" s="23"/>
      <c r="O270" s="153"/>
      <c r="T270" s="23"/>
    </row>
    <row r="271" spans="1:20" x14ac:dyDescent="0.25">
      <c r="A271" s="210"/>
      <c r="G271" s="153"/>
      <c r="H271" s="23"/>
      <c r="I271" s="23"/>
      <c r="J271" s="23"/>
      <c r="O271" s="153"/>
      <c r="T271" s="23"/>
    </row>
    <row r="272" spans="1:20" x14ac:dyDescent="0.25">
      <c r="A272" s="210"/>
      <c r="G272" s="153"/>
      <c r="H272" s="23"/>
      <c r="I272" s="23"/>
      <c r="J272" s="23"/>
      <c r="O272" s="153"/>
      <c r="T272" s="23"/>
    </row>
    <row r="273" spans="1:20" x14ac:dyDescent="0.25">
      <c r="A273" s="210"/>
      <c r="G273" s="153"/>
      <c r="H273" s="23"/>
      <c r="I273" s="23"/>
      <c r="J273" s="23"/>
      <c r="O273" s="153"/>
      <c r="T273" s="23"/>
    </row>
    <row r="274" spans="1:20" x14ac:dyDescent="0.25">
      <c r="A274" s="210"/>
      <c r="G274" s="153"/>
      <c r="H274" s="23"/>
      <c r="I274" s="23"/>
      <c r="J274" s="23"/>
      <c r="O274" s="153"/>
      <c r="T274" s="23"/>
    </row>
    <row r="275" spans="1:20" x14ac:dyDescent="0.25">
      <c r="A275" s="210"/>
      <c r="G275" s="153"/>
      <c r="H275" s="23"/>
      <c r="I275" s="23"/>
      <c r="J275" s="23"/>
      <c r="O275" s="153"/>
      <c r="T275" s="23"/>
    </row>
    <row r="276" spans="1:20" x14ac:dyDescent="0.25">
      <c r="A276" s="210"/>
      <c r="G276" s="153"/>
      <c r="H276" s="23"/>
      <c r="I276" s="23"/>
      <c r="J276" s="23"/>
      <c r="O276" s="153"/>
      <c r="T276" s="23"/>
    </row>
    <row r="277" spans="1:20" x14ac:dyDescent="0.25">
      <c r="A277" s="210"/>
      <c r="G277" s="153"/>
      <c r="H277" s="23"/>
      <c r="I277" s="23"/>
      <c r="J277" s="23"/>
      <c r="O277" s="153"/>
      <c r="T277" s="23"/>
    </row>
    <row r="278" spans="1:20" x14ac:dyDescent="0.25">
      <c r="A278" s="210"/>
      <c r="G278" s="153"/>
      <c r="H278" s="23"/>
      <c r="I278" s="23"/>
      <c r="J278" s="23"/>
      <c r="O278" s="153"/>
      <c r="T278" s="23"/>
    </row>
    <row r="279" spans="1:20" x14ac:dyDescent="0.25">
      <c r="A279" s="210"/>
      <c r="G279" s="153"/>
      <c r="H279" s="23"/>
      <c r="I279" s="23"/>
      <c r="J279" s="23"/>
      <c r="O279" s="153"/>
      <c r="T279" s="23"/>
    </row>
    <row r="280" spans="1:20" x14ac:dyDescent="0.25">
      <c r="A280" s="210"/>
      <c r="G280" s="153"/>
      <c r="H280" s="23"/>
      <c r="I280" s="23"/>
      <c r="J280" s="23"/>
      <c r="O280" s="153"/>
      <c r="T280" s="23"/>
    </row>
    <row r="281" spans="1:20" x14ac:dyDescent="0.25">
      <c r="A281" s="210"/>
      <c r="G281" s="153"/>
      <c r="H281" s="23"/>
      <c r="I281" s="23"/>
      <c r="J281" s="23"/>
      <c r="O281" s="153"/>
      <c r="T281" s="23"/>
    </row>
    <row r="282" spans="1:20" x14ac:dyDescent="0.25">
      <c r="A282" s="210"/>
      <c r="G282" s="153"/>
      <c r="H282" s="23"/>
      <c r="I282" s="23"/>
      <c r="J282" s="23"/>
      <c r="O282" s="153"/>
      <c r="T282" s="23"/>
    </row>
    <row r="283" spans="1:20" x14ac:dyDescent="0.25">
      <c r="A283" s="210"/>
      <c r="G283" s="153"/>
      <c r="H283" s="23"/>
      <c r="I283" s="23"/>
      <c r="J283" s="23"/>
      <c r="O283" s="153"/>
      <c r="T283" s="23"/>
    </row>
    <row r="284" spans="1:20" x14ac:dyDescent="0.25">
      <c r="A284" s="210"/>
      <c r="G284" s="153"/>
      <c r="H284" s="23"/>
      <c r="I284" s="23"/>
      <c r="J284" s="23"/>
      <c r="O284" s="153"/>
      <c r="T284" s="23"/>
    </row>
    <row r="285" spans="1:20" x14ac:dyDescent="0.25">
      <c r="A285" s="210"/>
      <c r="G285" s="153"/>
      <c r="H285" s="23"/>
      <c r="I285" s="23"/>
      <c r="J285" s="23"/>
      <c r="O285" s="153"/>
      <c r="T285" s="23"/>
    </row>
    <row r="286" spans="1:20" x14ac:dyDescent="0.25">
      <c r="A286" s="210"/>
      <c r="G286" s="153"/>
      <c r="H286" s="23"/>
      <c r="I286" s="23"/>
      <c r="J286" s="23"/>
      <c r="O286" s="153"/>
      <c r="T286" s="23"/>
    </row>
    <row r="287" spans="1:20" x14ac:dyDescent="0.25">
      <c r="A287" s="210"/>
      <c r="G287" s="153"/>
      <c r="H287" s="23"/>
      <c r="I287" s="23"/>
      <c r="J287" s="23"/>
      <c r="O287" s="153"/>
      <c r="T287" s="23"/>
    </row>
    <row r="288" spans="1:20" x14ac:dyDescent="0.25">
      <c r="A288" s="210"/>
      <c r="G288" s="153"/>
      <c r="H288" s="23"/>
      <c r="I288" s="23"/>
      <c r="J288" s="23"/>
      <c r="O288" s="153"/>
      <c r="T288" s="23"/>
    </row>
    <row r="289" spans="1:20" x14ac:dyDescent="0.25">
      <c r="A289" s="210"/>
      <c r="G289" s="153"/>
      <c r="H289" s="23"/>
      <c r="I289" s="23"/>
      <c r="J289" s="23"/>
      <c r="O289" s="153"/>
      <c r="T289" s="23"/>
    </row>
    <row r="290" spans="1:20" x14ac:dyDescent="0.25">
      <c r="A290" s="210"/>
      <c r="G290" s="153"/>
      <c r="H290" s="23"/>
      <c r="I290" s="23"/>
      <c r="J290" s="23"/>
      <c r="O290" s="153"/>
      <c r="T290" s="23"/>
    </row>
    <row r="291" spans="1:20" x14ac:dyDescent="0.25">
      <c r="A291" s="210"/>
      <c r="G291" s="153"/>
      <c r="H291" s="23"/>
      <c r="I291" s="23"/>
      <c r="J291" s="23"/>
      <c r="O291" s="153"/>
      <c r="T291" s="23"/>
    </row>
    <row r="292" spans="1:20" x14ac:dyDescent="0.25">
      <c r="A292" s="210"/>
      <c r="G292" s="153"/>
      <c r="H292" s="23"/>
      <c r="I292" s="23"/>
      <c r="J292" s="23"/>
      <c r="O292" s="153"/>
      <c r="T292" s="23"/>
    </row>
    <row r="293" spans="1:20" x14ac:dyDescent="0.25">
      <c r="A293" s="210"/>
      <c r="G293" s="153"/>
      <c r="H293" s="23"/>
      <c r="I293" s="23"/>
      <c r="J293" s="23"/>
      <c r="O293" s="153"/>
      <c r="T293" s="23"/>
    </row>
    <row r="294" spans="1:20" x14ac:dyDescent="0.25">
      <c r="A294" s="210"/>
      <c r="G294" s="153"/>
      <c r="H294" s="23"/>
      <c r="I294" s="23"/>
      <c r="J294" s="23"/>
      <c r="O294" s="153"/>
      <c r="T294" s="23"/>
    </row>
    <row r="295" spans="1:20" x14ac:dyDescent="0.25">
      <c r="A295" s="210"/>
      <c r="G295" s="153"/>
      <c r="H295" s="23"/>
      <c r="I295" s="23"/>
      <c r="J295" s="23"/>
      <c r="O295" s="153"/>
      <c r="T295" s="23"/>
    </row>
    <row r="296" spans="1:20" x14ac:dyDescent="0.25">
      <c r="A296" s="210"/>
      <c r="G296" s="153"/>
      <c r="H296" s="23"/>
      <c r="I296" s="23"/>
      <c r="J296" s="23"/>
      <c r="O296" s="153"/>
      <c r="T296" s="23"/>
    </row>
    <row r="297" spans="1:20" x14ac:dyDescent="0.25">
      <c r="A297" s="210"/>
      <c r="G297" s="153"/>
      <c r="H297" s="23"/>
      <c r="I297" s="23"/>
      <c r="J297" s="23"/>
      <c r="O297" s="153"/>
      <c r="T297" s="23"/>
    </row>
    <row r="298" spans="1:20" x14ac:dyDescent="0.25">
      <c r="A298" s="210"/>
      <c r="G298" s="153"/>
      <c r="H298" s="23"/>
      <c r="I298" s="23"/>
      <c r="J298" s="23"/>
      <c r="O298" s="153"/>
      <c r="T298" s="23"/>
    </row>
    <row r="299" spans="1:20" x14ac:dyDescent="0.25">
      <c r="A299" s="210"/>
      <c r="G299" s="153"/>
      <c r="H299" s="23"/>
      <c r="I299" s="23"/>
      <c r="J299" s="23"/>
      <c r="O299" s="153"/>
      <c r="T299" s="23"/>
    </row>
    <row r="300" spans="1:20" x14ac:dyDescent="0.25">
      <c r="A300" s="210"/>
      <c r="G300" s="153"/>
      <c r="H300" s="23"/>
      <c r="I300" s="23"/>
      <c r="J300" s="23"/>
      <c r="O300" s="153"/>
      <c r="T300" s="23"/>
    </row>
    <row r="301" spans="1:20" x14ac:dyDescent="0.25">
      <c r="A301" s="210"/>
      <c r="G301" s="153"/>
      <c r="H301" s="23"/>
      <c r="I301" s="23"/>
      <c r="J301" s="23"/>
      <c r="O301" s="153"/>
      <c r="T301" s="23"/>
    </row>
    <row r="302" spans="1:20" x14ac:dyDescent="0.25">
      <c r="A302" s="210"/>
      <c r="G302" s="153"/>
      <c r="H302" s="23"/>
      <c r="I302" s="23"/>
      <c r="J302" s="23"/>
      <c r="O302" s="153"/>
      <c r="T302" s="23"/>
    </row>
    <row r="303" spans="1:20" x14ac:dyDescent="0.25">
      <c r="A303" s="210"/>
      <c r="G303" s="153"/>
      <c r="H303" s="23"/>
      <c r="I303" s="23"/>
      <c r="J303" s="23"/>
      <c r="O303" s="153"/>
      <c r="T303" s="23"/>
    </row>
    <row r="304" spans="1:20" x14ac:dyDescent="0.25">
      <c r="A304" s="210"/>
      <c r="G304" s="153"/>
      <c r="H304" s="23"/>
      <c r="I304" s="23"/>
      <c r="J304" s="23"/>
      <c r="O304" s="153"/>
      <c r="T304" s="23"/>
    </row>
    <row r="305" spans="1:20" x14ac:dyDescent="0.25">
      <c r="A305" s="210"/>
      <c r="G305" s="153"/>
      <c r="H305" s="23"/>
      <c r="I305" s="23"/>
      <c r="J305" s="23"/>
      <c r="O305" s="153"/>
      <c r="T305" s="23"/>
    </row>
    <row r="306" spans="1:20" x14ac:dyDescent="0.25">
      <c r="A306" s="210"/>
      <c r="G306" s="153"/>
      <c r="H306" s="23"/>
      <c r="I306" s="23"/>
      <c r="J306" s="23"/>
      <c r="O306" s="153"/>
      <c r="T306" s="23"/>
    </row>
    <row r="307" spans="1:20" x14ac:dyDescent="0.25">
      <c r="A307" s="210"/>
      <c r="G307" s="153"/>
      <c r="H307" s="23"/>
      <c r="I307" s="23"/>
      <c r="J307" s="23"/>
      <c r="O307" s="153"/>
      <c r="T307" s="23"/>
    </row>
    <row r="308" spans="1:20" x14ac:dyDescent="0.25">
      <c r="A308" s="210"/>
      <c r="G308" s="153"/>
      <c r="H308" s="23"/>
      <c r="I308" s="23"/>
      <c r="J308" s="23"/>
      <c r="O308" s="153"/>
      <c r="T308" s="23"/>
    </row>
    <row r="309" spans="1:20" x14ac:dyDescent="0.25">
      <c r="A309" s="210"/>
      <c r="G309" s="153"/>
      <c r="H309" s="23"/>
      <c r="I309" s="23"/>
      <c r="J309" s="23"/>
      <c r="O309" s="153"/>
      <c r="T309" s="23"/>
    </row>
    <row r="310" spans="1:20" x14ac:dyDescent="0.25">
      <c r="A310" s="210"/>
      <c r="G310" s="153"/>
      <c r="H310" s="23"/>
      <c r="I310" s="23"/>
      <c r="J310" s="23"/>
      <c r="O310" s="153"/>
      <c r="T310" s="23"/>
    </row>
    <row r="311" spans="1:20" x14ac:dyDescent="0.25">
      <c r="A311" s="210"/>
      <c r="G311" s="153"/>
      <c r="H311" s="23"/>
      <c r="I311" s="23"/>
      <c r="J311" s="23"/>
      <c r="O311" s="153"/>
      <c r="T311" s="23"/>
    </row>
    <row r="312" spans="1:20" x14ac:dyDescent="0.25">
      <c r="A312" s="210"/>
      <c r="G312" s="153"/>
      <c r="H312" s="23"/>
      <c r="I312" s="23"/>
      <c r="J312" s="23"/>
      <c r="O312" s="153"/>
      <c r="T312" s="23"/>
    </row>
    <row r="313" spans="1:20" x14ac:dyDescent="0.25">
      <c r="A313" s="210"/>
      <c r="G313" s="153"/>
      <c r="H313" s="23"/>
      <c r="I313" s="23"/>
      <c r="J313" s="23"/>
      <c r="O313" s="153"/>
      <c r="T313" s="23"/>
    </row>
    <row r="314" spans="1:20" x14ac:dyDescent="0.25">
      <c r="A314" s="210"/>
      <c r="G314" s="153"/>
      <c r="H314" s="23"/>
      <c r="I314" s="23"/>
      <c r="J314" s="23"/>
      <c r="O314" s="153"/>
      <c r="T314" s="23"/>
    </row>
    <row r="315" spans="1:20" x14ac:dyDescent="0.25">
      <c r="A315" s="210"/>
      <c r="G315" s="153"/>
      <c r="H315" s="23"/>
      <c r="I315" s="23"/>
      <c r="J315" s="23"/>
      <c r="O315" s="153"/>
      <c r="T315" s="23"/>
    </row>
    <row r="316" spans="1:20" x14ac:dyDescent="0.25">
      <c r="A316" s="210"/>
      <c r="G316" s="153"/>
      <c r="H316" s="23"/>
      <c r="I316" s="23"/>
      <c r="J316" s="23"/>
      <c r="O316" s="153"/>
      <c r="T316" s="23"/>
    </row>
    <row r="317" spans="1:20" x14ac:dyDescent="0.25">
      <c r="A317" s="210"/>
      <c r="G317" s="153"/>
      <c r="H317" s="23"/>
      <c r="I317" s="23"/>
      <c r="J317" s="23"/>
      <c r="O317" s="153"/>
      <c r="T317" s="23"/>
    </row>
    <row r="318" spans="1:20" x14ac:dyDescent="0.25">
      <c r="A318" s="210"/>
      <c r="G318" s="153"/>
      <c r="H318" s="23"/>
      <c r="I318" s="23"/>
      <c r="J318" s="23"/>
      <c r="O318" s="153"/>
      <c r="T318" s="23"/>
    </row>
    <row r="319" spans="1:20" x14ac:dyDescent="0.25">
      <c r="A319" s="210"/>
      <c r="G319" s="153"/>
      <c r="H319" s="23"/>
      <c r="I319" s="23"/>
      <c r="J319" s="23"/>
      <c r="O319" s="153"/>
      <c r="T319" s="23"/>
    </row>
    <row r="320" spans="1:20" x14ac:dyDescent="0.25">
      <c r="A320" s="210"/>
      <c r="G320" s="153"/>
      <c r="H320" s="23"/>
      <c r="I320" s="23"/>
      <c r="J320" s="23"/>
      <c r="O320" s="153"/>
      <c r="T320" s="23"/>
    </row>
    <row r="321" spans="1:20" x14ac:dyDescent="0.25">
      <c r="A321" s="210"/>
      <c r="G321" s="153"/>
      <c r="H321" s="23"/>
      <c r="I321" s="23"/>
      <c r="J321" s="23"/>
      <c r="O321" s="153"/>
      <c r="T321" s="23"/>
    </row>
    <row r="322" spans="1:20" x14ac:dyDescent="0.25">
      <c r="A322" s="210"/>
      <c r="G322" s="153"/>
      <c r="H322" s="23"/>
      <c r="I322" s="23"/>
      <c r="J322" s="23"/>
      <c r="O322" s="153"/>
      <c r="T322" s="23"/>
    </row>
    <row r="323" spans="1:20" x14ac:dyDescent="0.25">
      <c r="A323" s="210"/>
      <c r="G323" s="153"/>
      <c r="H323" s="23"/>
      <c r="I323" s="23"/>
      <c r="J323" s="23"/>
      <c r="O323" s="153"/>
      <c r="T323" s="23"/>
    </row>
    <row r="324" spans="1:20" x14ac:dyDescent="0.25">
      <c r="A324" s="210"/>
      <c r="G324" s="153"/>
      <c r="H324" s="23"/>
      <c r="I324" s="23"/>
      <c r="J324" s="23"/>
      <c r="O324" s="153"/>
      <c r="T324" s="23"/>
    </row>
    <row r="325" spans="1:20" x14ac:dyDescent="0.25">
      <c r="A325" s="210"/>
      <c r="G325" s="153"/>
      <c r="H325" s="23"/>
      <c r="I325" s="23"/>
      <c r="J325" s="23"/>
      <c r="O325" s="153"/>
      <c r="T325" s="23"/>
    </row>
    <row r="326" spans="1:20" x14ac:dyDescent="0.25">
      <c r="A326" s="210"/>
      <c r="G326" s="153"/>
      <c r="H326" s="23"/>
      <c r="I326" s="23"/>
      <c r="J326" s="23"/>
      <c r="O326" s="153"/>
      <c r="T326" s="23"/>
    </row>
    <row r="327" spans="1:20" x14ac:dyDescent="0.25">
      <c r="A327" s="210"/>
      <c r="G327" s="153"/>
      <c r="H327" s="23"/>
      <c r="I327" s="23"/>
      <c r="J327" s="23"/>
      <c r="O327" s="153"/>
      <c r="T327" s="23"/>
    </row>
    <row r="328" spans="1:20" x14ac:dyDescent="0.25">
      <c r="A328" s="210"/>
      <c r="G328" s="153"/>
      <c r="H328" s="23"/>
      <c r="I328" s="23"/>
      <c r="J328" s="23"/>
      <c r="O328" s="153"/>
      <c r="T328" s="23"/>
    </row>
    <row r="329" spans="1:20" x14ac:dyDescent="0.25">
      <c r="A329" s="210"/>
      <c r="G329" s="153"/>
      <c r="H329" s="23"/>
      <c r="I329" s="23"/>
      <c r="J329" s="23"/>
      <c r="O329" s="153"/>
      <c r="T329" s="23"/>
    </row>
    <row r="330" spans="1:20" x14ac:dyDescent="0.25">
      <c r="A330" s="210"/>
      <c r="G330" s="153"/>
      <c r="H330" s="23"/>
      <c r="I330" s="23"/>
      <c r="J330" s="23"/>
      <c r="O330" s="153"/>
      <c r="T330" s="23"/>
    </row>
    <row r="331" spans="1:20" x14ac:dyDescent="0.25">
      <c r="A331" s="210"/>
      <c r="G331" s="153"/>
      <c r="H331" s="23"/>
      <c r="I331" s="23"/>
      <c r="J331" s="23"/>
      <c r="O331" s="153"/>
      <c r="T331" s="23"/>
    </row>
    <row r="332" spans="1:20" x14ac:dyDescent="0.25">
      <c r="A332" s="210"/>
      <c r="G332" s="153"/>
      <c r="H332" s="23"/>
      <c r="I332" s="23"/>
      <c r="J332" s="23"/>
      <c r="O332" s="153"/>
      <c r="T332" s="23"/>
    </row>
    <row r="333" spans="1:20" x14ac:dyDescent="0.25">
      <c r="A333" s="210"/>
      <c r="G333" s="153"/>
      <c r="H333" s="23"/>
      <c r="I333" s="23"/>
      <c r="J333" s="23"/>
      <c r="O333" s="153"/>
      <c r="T333" s="23"/>
    </row>
    <row r="334" spans="1:20" x14ac:dyDescent="0.25">
      <c r="A334" s="210"/>
      <c r="G334" s="153"/>
      <c r="H334" s="23"/>
      <c r="I334" s="23"/>
      <c r="J334" s="23"/>
      <c r="O334" s="153"/>
      <c r="T334" s="23"/>
    </row>
    <row r="335" spans="1:20" x14ac:dyDescent="0.25">
      <c r="A335" s="210"/>
      <c r="G335" s="153"/>
      <c r="H335" s="23"/>
      <c r="I335" s="23"/>
      <c r="J335" s="23"/>
      <c r="O335" s="153"/>
      <c r="T335" s="23"/>
    </row>
    <row r="336" spans="1:20" x14ac:dyDescent="0.25">
      <c r="A336" s="210"/>
      <c r="G336" s="153"/>
      <c r="H336" s="23"/>
      <c r="I336" s="23"/>
      <c r="J336" s="23"/>
      <c r="O336" s="153"/>
      <c r="T336" s="23"/>
    </row>
    <row r="337" spans="1:20" x14ac:dyDescent="0.25">
      <c r="A337" s="210"/>
      <c r="G337" s="153"/>
      <c r="H337" s="23"/>
      <c r="I337" s="23"/>
      <c r="J337" s="23"/>
      <c r="O337" s="153"/>
      <c r="T337" s="23"/>
    </row>
    <row r="338" spans="1:20" x14ac:dyDescent="0.25">
      <c r="A338" s="210"/>
      <c r="G338" s="153"/>
      <c r="H338" s="23"/>
      <c r="I338" s="23"/>
      <c r="J338" s="23"/>
      <c r="O338" s="153"/>
      <c r="T338" s="23"/>
    </row>
    <row r="339" spans="1:20" x14ac:dyDescent="0.25">
      <c r="A339" s="210"/>
      <c r="G339" s="153"/>
      <c r="H339" s="23"/>
      <c r="I339" s="23"/>
      <c r="J339" s="23"/>
      <c r="O339" s="153"/>
      <c r="T339" s="23"/>
    </row>
    <row r="340" spans="1:20" x14ac:dyDescent="0.25">
      <c r="A340" s="210"/>
      <c r="G340" s="153"/>
      <c r="H340" s="23"/>
      <c r="I340" s="23"/>
      <c r="J340" s="23"/>
      <c r="O340" s="153"/>
      <c r="T340" s="23"/>
    </row>
    <row r="341" spans="1:20" x14ac:dyDescent="0.25">
      <c r="A341" s="210"/>
      <c r="G341" s="153"/>
      <c r="H341" s="23"/>
      <c r="I341" s="23"/>
      <c r="J341" s="23"/>
      <c r="O341" s="153"/>
      <c r="T341" s="23"/>
    </row>
    <row r="342" spans="1:20" x14ac:dyDescent="0.25">
      <c r="A342" s="210"/>
      <c r="G342" s="153"/>
      <c r="H342" s="23"/>
      <c r="I342" s="23"/>
      <c r="J342" s="23"/>
      <c r="O342" s="153"/>
      <c r="T342" s="23"/>
    </row>
    <row r="343" spans="1:20" x14ac:dyDescent="0.25">
      <c r="A343" s="210"/>
      <c r="G343" s="153"/>
      <c r="H343" s="23"/>
      <c r="I343" s="23"/>
      <c r="J343" s="23"/>
      <c r="O343" s="153"/>
      <c r="T343" s="23"/>
    </row>
    <row r="344" spans="1:20" x14ac:dyDescent="0.25">
      <c r="A344" s="210"/>
      <c r="G344" s="153"/>
      <c r="H344" s="23"/>
      <c r="I344" s="23"/>
      <c r="J344" s="23"/>
      <c r="O344" s="153"/>
      <c r="T344" s="23"/>
    </row>
    <row r="345" spans="1:20" x14ac:dyDescent="0.25">
      <c r="A345" s="210"/>
      <c r="G345" s="153"/>
      <c r="H345" s="23"/>
      <c r="I345" s="23"/>
      <c r="J345" s="23"/>
      <c r="O345" s="153"/>
      <c r="T345" s="23"/>
    </row>
    <row r="346" spans="1:20" x14ac:dyDescent="0.25">
      <c r="A346" s="210"/>
      <c r="G346" s="153"/>
      <c r="H346" s="23"/>
      <c r="I346" s="23"/>
      <c r="J346" s="23"/>
      <c r="O346" s="153"/>
      <c r="T346" s="23"/>
    </row>
    <row r="347" spans="1:20" x14ac:dyDescent="0.25">
      <c r="A347" s="210"/>
      <c r="G347" s="153"/>
      <c r="H347" s="23"/>
      <c r="I347" s="23"/>
      <c r="J347" s="23"/>
      <c r="O347" s="153"/>
      <c r="T347" s="23"/>
    </row>
    <row r="348" spans="1:20" x14ac:dyDescent="0.25">
      <c r="A348" s="210"/>
      <c r="G348" s="153"/>
      <c r="H348" s="23"/>
      <c r="I348" s="23"/>
      <c r="J348" s="23"/>
      <c r="O348" s="153"/>
      <c r="T348" s="23"/>
    </row>
    <row r="349" spans="1:20" x14ac:dyDescent="0.25">
      <c r="A349" s="210"/>
      <c r="G349" s="153"/>
      <c r="H349" s="23"/>
      <c r="I349" s="23"/>
      <c r="J349" s="23"/>
      <c r="O349" s="153"/>
      <c r="T349" s="23"/>
    </row>
    <row r="350" spans="1:20" x14ac:dyDescent="0.25">
      <c r="A350" s="210"/>
      <c r="G350" s="153"/>
      <c r="H350" s="23"/>
      <c r="I350" s="23"/>
      <c r="J350" s="23"/>
      <c r="O350" s="153"/>
      <c r="T350" s="23"/>
    </row>
    <row r="351" spans="1:20" x14ac:dyDescent="0.25">
      <c r="A351" s="210"/>
      <c r="G351" s="153"/>
      <c r="H351" s="23"/>
      <c r="I351" s="23"/>
      <c r="J351" s="23"/>
      <c r="O351" s="153"/>
      <c r="T351" s="23"/>
    </row>
    <row r="352" spans="1:20" x14ac:dyDescent="0.25">
      <c r="A352" s="210"/>
      <c r="G352" s="153"/>
      <c r="H352" s="23"/>
      <c r="I352" s="23"/>
      <c r="J352" s="23"/>
      <c r="O352" s="153"/>
      <c r="T352" s="23"/>
    </row>
    <row r="353" spans="1:20" x14ac:dyDescent="0.25">
      <c r="A353" s="210"/>
      <c r="G353" s="153"/>
      <c r="H353" s="23"/>
      <c r="I353" s="23"/>
      <c r="J353" s="23"/>
      <c r="O353" s="153"/>
      <c r="T353" s="23"/>
    </row>
    <row r="354" spans="1:20" x14ac:dyDescent="0.25">
      <c r="A354" s="210"/>
      <c r="G354" s="153"/>
      <c r="H354" s="23"/>
      <c r="I354" s="23"/>
      <c r="J354" s="23"/>
      <c r="O354" s="153"/>
      <c r="T354" s="23"/>
    </row>
    <row r="355" spans="1:20" x14ac:dyDescent="0.25">
      <c r="A355" s="210"/>
      <c r="G355" s="153"/>
      <c r="H355" s="23"/>
      <c r="I355" s="23"/>
      <c r="J355" s="23"/>
      <c r="O355" s="153"/>
      <c r="T355" s="23"/>
    </row>
    <row r="356" spans="1:20" x14ac:dyDescent="0.25">
      <c r="A356" s="210"/>
      <c r="G356" s="153"/>
      <c r="H356" s="23"/>
      <c r="I356" s="23"/>
      <c r="J356" s="23"/>
      <c r="O356" s="153"/>
      <c r="T356" s="23"/>
    </row>
    <row r="357" spans="1:20" x14ac:dyDescent="0.25">
      <c r="A357" s="210"/>
      <c r="G357" s="153"/>
      <c r="H357" s="23"/>
      <c r="I357" s="23"/>
      <c r="J357" s="23"/>
      <c r="O357" s="153"/>
      <c r="T357" s="23"/>
    </row>
    <row r="358" spans="1:20" x14ac:dyDescent="0.25">
      <c r="A358" s="210"/>
      <c r="G358" s="153"/>
      <c r="H358" s="23"/>
      <c r="I358" s="23"/>
      <c r="J358" s="23"/>
      <c r="O358" s="153"/>
      <c r="T358" s="23"/>
    </row>
    <row r="359" spans="1:20" x14ac:dyDescent="0.25">
      <c r="A359" s="210"/>
      <c r="G359" s="153"/>
      <c r="H359" s="23"/>
      <c r="I359" s="23"/>
      <c r="J359" s="23"/>
      <c r="O359" s="153"/>
      <c r="T359" s="23"/>
    </row>
    <row r="360" spans="1:20" x14ac:dyDescent="0.25">
      <c r="A360" s="210"/>
      <c r="G360" s="153"/>
      <c r="H360" s="23"/>
      <c r="I360" s="23"/>
      <c r="J360" s="23"/>
      <c r="O360" s="153"/>
      <c r="T360" s="23"/>
    </row>
    <row r="361" spans="1:20" x14ac:dyDescent="0.25">
      <c r="A361" s="210"/>
      <c r="G361" s="153"/>
      <c r="H361" s="23"/>
      <c r="I361" s="23"/>
      <c r="J361" s="23"/>
      <c r="O361" s="153"/>
      <c r="T361" s="23"/>
    </row>
    <row r="362" spans="1:20" x14ac:dyDescent="0.25">
      <c r="A362" s="210"/>
      <c r="G362" s="153"/>
      <c r="H362" s="23"/>
      <c r="I362" s="23"/>
      <c r="J362" s="23"/>
      <c r="O362" s="153"/>
      <c r="T362" s="23"/>
    </row>
    <row r="363" spans="1:20" x14ac:dyDescent="0.25">
      <c r="A363" s="210"/>
      <c r="G363" s="153"/>
      <c r="H363" s="23"/>
      <c r="I363" s="23"/>
      <c r="J363" s="23"/>
      <c r="O363" s="153"/>
      <c r="T363" s="23"/>
    </row>
    <row r="364" spans="1:20" x14ac:dyDescent="0.25">
      <c r="A364" s="210"/>
      <c r="G364" s="153"/>
      <c r="H364" s="23"/>
      <c r="I364" s="23"/>
      <c r="J364" s="23"/>
      <c r="O364" s="153"/>
      <c r="T364" s="23"/>
    </row>
    <row r="365" spans="1:20" x14ac:dyDescent="0.25">
      <c r="A365" s="210"/>
      <c r="G365" s="153"/>
      <c r="H365" s="23"/>
      <c r="I365" s="23"/>
      <c r="J365" s="23"/>
      <c r="O365" s="153"/>
      <c r="T365" s="23"/>
    </row>
    <row r="366" spans="1:20" x14ac:dyDescent="0.25">
      <c r="A366" s="210"/>
      <c r="G366" s="153"/>
      <c r="H366" s="23"/>
      <c r="I366" s="23"/>
      <c r="J366" s="23"/>
      <c r="O366" s="153"/>
      <c r="T366" s="23"/>
    </row>
    <row r="367" spans="1:20" x14ac:dyDescent="0.25">
      <c r="A367" s="210"/>
      <c r="G367" s="153"/>
      <c r="H367" s="23"/>
      <c r="I367" s="23"/>
      <c r="J367" s="23"/>
      <c r="O367" s="153"/>
      <c r="T367" s="23"/>
    </row>
    <row r="368" spans="1:20" x14ac:dyDescent="0.25">
      <c r="A368" s="210"/>
      <c r="G368" s="153"/>
      <c r="H368" s="23"/>
      <c r="I368" s="23"/>
      <c r="J368" s="23"/>
      <c r="O368" s="153"/>
      <c r="T368" s="23"/>
    </row>
    <row r="369" spans="1:20" x14ac:dyDescent="0.25">
      <c r="A369" s="210"/>
      <c r="G369" s="153"/>
      <c r="H369" s="23"/>
      <c r="I369" s="23"/>
      <c r="J369" s="23"/>
      <c r="O369" s="153"/>
      <c r="T369" s="23"/>
    </row>
    <row r="370" spans="1:20" x14ac:dyDescent="0.25">
      <c r="A370" s="210"/>
      <c r="G370" s="153"/>
      <c r="H370" s="23"/>
      <c r="I370" s="23"/>
      <c r="J370" s="23"/>
      <c r="O370" s="153"/>
      <c r="T370" s="23"/>
    </row>
    <row r="371" spans="1:20" x14ac:dyDescent="0.25">
      <c r="A371" s="210"/>
      <c r="G371" s="153"/>
      <c r="H371" s="23"/>
      <c r="I371" s="23"/>
      <c r="J371" s="23"/>
      <c r="O371" s="153"/>
      <c r="T371" s="23"/>
    </row>
    <row r="372" spans="1:20" x14ac:dyDescent="0.25">
      <c r="A372" s="210"/>
      <c r="G372" s="153"/>
      <c r="H372" s="23"/>
      <c r="I372" s="23"/>
      <c r="J372" s="23"/>
      <c r="O372" s="153"/>
      <c r="T372" s="23"/>
    </row>
    <row r="373" spans="1:20" x14ac:dyDescent="0.25">
      <c r="A373" s="210"/>
      <c r="G373" s="153"/>
      <c r="H373" s="23"/>
      <c r="I373" s="23"/>
      <c r="J373" s="23"/>
      <c r="O373" s="153"/>
      <c r="T373" s="23"/>
    </row>
    <row r="374" spans="1:20" x14ac:dyDescent="0.25">
      <c r="A374" s="210"/>
      <c r="G374" s="153"/>
      <c r="H374" s="23"/>
      <c r="I374" s="23"/>
      <c r="J374" s="23"/>
      <c r="O374" s="153"/>
      <c r="T374" s="23"/>
    </row>
    <row r="375" spans="1:20" x14ac:dyDescent="0.25">
      <c r="A375" s="210"/>
      <c r="G375" s="153"/>
      <c r="H375" s="23"/>
      <c r="I375" s="23"/>
      <c r="J375" s="23"/>
      <c r="O375" s="153"/>
      <c r="T375" s="23"/>
    </row>
    <row r="376" spans="1:20" x14ac:dyDescent="0.25">
      <c r="A376" s="210"/>
      <c r="G376" s="153"/>
      <c r="H376" s="23"/>
      <c r="I376" s="23"/>
      <c r="J376" s="23"/>
      <c r="O376" s="153"/>
      <c r="T376" s="23"/>
    </row>
    <row r="377" spans="1:20" x14ac:dyDescent="0.25">
      <c r="A377" s="210"/>
      <c r="G377" s="153"/>
      <c r="H377" s="23"/>
      <c r="I377" s="23"/>
      <c r="J377" s="23"/>
      <c r="O377" s="153"/>
      <c r="T377" s="23"/>
    </row>
    <row r="378" spans="1:20" x14ac:dyDescent="0.25">
      <c r="A378" s="210"/>
      <c r="G378" s="153"/>
      <c r="H378" s="23"/>
      <c r="I378" s="23"/>
      <c r="J378" s="23"/>
      <c r="O378" s="153"/>
      <c r="T378" s="23"/>
    </row>
    <row r="379" spans="1:20" x14ac:dyDescent="0.25">
      <c r="A379" s="210"/>
      <c r="G379" s="153"/>
      <c r="H379" s="23"/>
      <c r="I379" s="23"/>
      <c r="J379" s="23"/>
      <c r="O379" s="153"/>
      <c r="T379" s="23"/>
    </row>
    <row r="380" spans="1:20" x14ac:dyDescent="0.25">
      <c r="A380" s="210"/>
      <c r="G380" s="153"/>
      <c r="H380" s="23"/>
      <c r="I380" s="23"/>
      <c r="J380" s="23"/>
      <c r="O380" s="153"/>
      <c r="T380" s="23"/>
    </row>
    <row r="381" spans="1:20" x14ac:dyDescent="0.25">
      <c r="A381" s="210"/>
      <c r="G381" s="153"/>
      <c r="H381" s="23"/>
      <c r="I381" s="23"/>
      <c r="J381" s="23"/>
      <c r="O381" s="153"/>
      <c r="T381" s="23"/>
    </row>
    <row r="382" spans="1:20" x14ac:dyDescent="0.25">
      <c r="A382" s="210"/>
      <c r="G382" s="153"/>
      <c r="H382" s="23"/>
      <c r="I382" s="23"/>
      <c r="J382" s="23"/>
      <c r="O382" s="153"/>
      <c r="T382" s="23"/>
    </row>
    <row r="383" spans="1:20" x14ac:dyDescent="0.25">
      <c r="A383" s="210"/>
      <c r="G383" s="153"/>
      <c r="H383" s="23"/>
      <c r="I383" s="23"/>
      <c r="J383" s="23"/>
      <c r="O383" s="153"/>
      <c r="T383" s="23"/>
    </row>
    <row r="384" spans="1:20" x14ac:dyDescent="0.25">
      <c r="A384" s="210"/>
      <c r="G384" s="153"/>
      <c r="H384" s="23"/>
      <c r="I384" s="23"/>
      <c r="J384" s="23"/>
      <c r="O384" s="153"/>
      <c r="T384" s="23"/>
    </row>
    <row r="385" spans="1:20" x14ac:dyDescent="0.25">
      <c r="A385" s="210"/>
      <c r="G385" s="153"/>
      <c r="H385" s="23"/>
      <c r="I385" s="23"/>
      <c r="J385" s="23"/>
      <c r="O385" s="153"/>
      <c r="T385" s="23"/>
    </row>
    <row r="386" spans="1:20" x14ac:dyDescent="0.25">
      <c r="A386" s="210"/>
      <c r="G386" s="153"/>
      <c r="H386" s="23"/>
      <c r="I386" s="23"/>
      <c r="J386" s="23"/>
      <c r="O386" s="153"/>
      <c r="T386" s="23"/>
    </row>
    <row r="387" spans="1:20" x14ac:dyDescent="0.25">
      <c r="A387" s="210"/>
      <c r="G387" s="153"/>
      <c r="H387" s="23"/>
      <c r="I387" s="23"/>
      <c r="J387" s="23"/>
      <c r="O387" s="153"/>
      <c r="T387" s="23"/>
    </row>
    <row r="388" spans="1:20" x14ac:dyDescent="0.25">
      <c r="A388" s="210"/>
      <c r="G388" s="153"/>
      <c r="H388" s="23"/>
      <c r="I388" s="23"/>
      <c r="J388" s="23"/>
      <c r="O388" s="153"/>
      <c r="T388" s="23"/>
    </row>
    <row r="389" spans="1:20" x14ac:dyDescent="0.25">
      <c r="A389" s="210"/>
      <c r="G389" s="153"/>
      <c r="H389" s="23"/>
      <c r="I389" s="23"/>
      <c r="J389" s="23"/>
      <c r="O389" s="153"/>
      <c r="T389" s="23"/>
    </row>
    <row r="390" spans="1:20" x14ac:dyDescent="0.25">
      <c r="A390" s="210"/>
      <c r="G390" s="153"/>
      <c r="H390" s="23"/>
      <c r="I390" s="23"/>
      <c r="J390" s="23"/>
      <c r="O390" s="153"/>
      <c r="T390" s="23"/>
    </row>
    <row r="391" spans="1:20" x14ac:dyDescent="0.25">
      <c r="A391" s="210"/>
      <c r="G391" s="153"/>
      <c r="H391" s="23"/>
      <c r="I391" s="23"/>
      <c r="J391" s="23"/>
      <c r="O391" s="153"/>
      <c r="T391" s="23"/>
    </row>
    <row r="392" spans="1:20" x14ac:dyDescent="0.25">
      <c r="A392" s="210"/>
      <c r="G392" s="153"/>
      <c r="H392" s="23"/>
      <c r="I392" s="23"/>
      <c r="J392" s="23"/>
      <c r="O392" s="153"/>
      <c r="T392" s="23"/>
    </row>
    <row r="393" spans="1:20" x14ac:dyDescent="0.25">
      <c r="A393" s="210"/>
      <c r="G393" s="153"/>
      <c r="H393" s="23"/>
      <c r="I393" s="23"/>
      <c r="J393" s="23"/>
      <c r="O393" s="153"/>
      <c r="T393" s="23"/>
    </row>
    <row r="394" spans="1:20" x14ac:dyDescent="0.25">
      <c r="A394" s="210"/>
      <c r="G394" s="153"/>
      <c r="H394" s="23"/>
      <c r="I394" s="23"/>
      <c r="J394" s="23"/>
      <c r="O394" s="153"/>
      <c r="T394" s="23"/>
    </row>
    <row r="395" spans="1:20" x14ac:dyDescent="0.25">
      <c r="A395" s="210"/>
      <c r="G395" s="153"/>
      <c r="H395" s="23"/>
      <c r="I395" s="23"/>
      <c r="J395" s="23"/>
      <c r="O395" s="153"/>
      <c r="T395" s="23"/>
    </row>
    <row r="396" spans="1:20" x14ac:dyDescent="0.25">
      <c r="A396" s="210"/>
      <c r="G396" s="153"/>
      <c r="H396" s="23"/>
      <c r="I396" s="23"/>
      <c r="J396" s="23"/>
      <c r="O396" s="153"/>
      <c r="T396" s="23"/>
    </row>
    <row r="397" spans="1:20" x14ac:dyDescent="0.25">
      <c r="A397" s="210"/>
      <c r="G397" s="153"/>
      <c r="H397" s="23"/>
      <c r="I397" s="23"/>
      <c r="J397" s="23"/>
      <c r="O397" s="153"/>
      <c r="T397" s="23"/>
    </row>
    <row r="398" spans="1:20" x14ac:dyDescent="0.25">
      <c r="A398" s="210"/>
      <c r="G398" s="153"/>
      <c r="H398" s="23"/>
      <c r="I398" s="23"/>
      <c r="J398" s="23"/>
      <c r="O398" s="153"/>
      <c r="T398" s="23"/>
    </row>
    <row r="399" spans="1:20" x14ac:dyDescent="0.25">
      <c r="A399" s="210"/>
      <c r="G399" s="153"/>
      <c r="H399" s="23"/>
      <c r="I399" s="23"/>
      <c r="J399" s="23"/>
      <c r="O399" s="153"/>
      <c r="T399" s="23"/>
    </row>
    <row r="400" spans="1:20" x14ac:dyDescent="0.25">
      <c r="A400" s="210"/>
      <c r="G400" s="153"/>
      <c r="H400" s="23"/>
      <c r="I400" s="23"/>
      <c r="J400" s="23"/>
      <c r="O400" s="153"/>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1" sqref="G1:J1"/>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2"/>
      <c r="H1" s="252"/>
      <c r="I1" s="252"/>
      <c r="J1" s="252"/>
      <c r="T1" s="154"/>
    </row>
    <row r="2" spans="1:20" s="18" customFormat="1" ht="24"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688</v>
      </c>
      <c r="H4" s="161" t="s">
        <v>687</v>
      </c>
      <c r="I4" s="162" t="s">
        <v>686</v>
      </c>
      <c r="J4" s="162" t="s">
        <v>328</v>
      </c>
      <c r="K4" s="162" t="s">
        <v>689</v>
      </c>
      <c r="L4" s="162" t="s">
        <v>347</v>
      </c>
    </row>
    <row r="5" spans="1:20" s="20" customFormat="1" ht="19.5" customHeight="1" thickTop="1" x14ac:dyDescent="0.25">
      <c r="A5" s="210"/>
      <c r="C5" s="21"/>
      <c r="D5" s="21"/>
      <c r="E5" s="21"/>
      <c r="F5" s="21"/>
      <c r="G5" s="153">
        <v>1</v>
      </c>
      <c r="H5" s="153" t="s">
        <v>349</v>
      </c>
      <c r="I5" s="153" t="s">
        <v>427</v>
      </c>
      <c r="J5" s="153" t="s">
        <v>427</v>
      </c>
      <c r="K5" s="153">
        <v>1111</v>
      </c>
      <c r="L5" s="153" t="s">
        <v>386</v>
      </c>
    </row>
    <row r="6" spans="1:20" s="20" customFormat="1" ht="19.5" customHeight="1" x14ac:dyDescent="0.25">
      <c r="A6" s="210"/>
      <c r="C6" s="21"/>
      <c r="D6" s="21"/>
      <c r="E6" s="21"/>
      <c r="F6" s="21"/>
      <c r="G6" s="153">
        <v>2</v>
      </c>
      <c r="H6" s="153" t="s">
        <v>348</v>
      </c>
      <c r="I6" s="153" t="s">
        <v>428</v>
      </c>
      <c r="J6" s="153" t="s">
        <v>428</v>
      </c>
      <c r="K6" s="153">
        <v>3222056</v>
      </c>
      <c r="L6" s="153" t="s">
        <v>389</v>
      </c>
    </row>
    <row r="7" spans="1:20" s="20" customFormat="1" ht="19.5" customHeight="1" x14ac:dyDescent="0.25">
      <c r="A7" s="210"/>
      <c r="C7" s="21"/>
      <c r="D7" s="21"/>
      <c r="E7" s="21"/>
      <c r="F7" s="21"/>
      <c r="G7" s="153">
        <v>3</v>
      </c>
      <c r="H7" s="153" t="s">
        <v>350</v>
      </c>
      <c r="I7" s="153" t="s">
        <v>2282</v>
      </c>
      <c r="J7" s="153" t="s">
        <v>432</v>
      </c>
      <c r="K7" s="153">
        <v>3333</v>
      </c>
      <c r="L7" s="153" t="s">
        <v>391</v>
      </c>
    </row>
    <row r="8" spans="1:20" s="20" customFormat="1" ht="19.5" customHeight="1" x14ac:dyDescent="0.25">
      <c r="A8" s="210"/>
      <c r="C8" s="21"/>
      <c r="D8" s="21"/>
      <c r="E8" s="21"/>
      <c r="F8" s="21"/>
      <c r="G8" s="153">
        <v>1</v>
      </c>
      <c r="H8" s="153" t="s">
        <v>423</v>
      </c>
      <c r="I8" s="153" t="s">
        <v>429</v>
      </c>
      <c r="J8" s="153" t="s">
        <v>429</v>
      </c>
      <c r="K8" s="153">
        <v>4444</v>
      </c>
      <c r="L8" s="153" t="s">
        <v>392</v>
      </c>
    </row>
    <row r="9" spans="1:20" s="20" customFormat="1" ht="19.5" customHeight="1" x14ac:dyDescent="0.25">
      <c r="A9" s="210"/>
      <c r="C9" s="21"/>
      <c r="D9" s="21"/>
      <c r="E9" s="21"/>
      <c r="F9" s="21"/>
      <c r="G9" s="153">
        <v>3</v>
      </c>
      <c r="H9" s="153" t="s">
        <v>422</v>
      </c>
      <c r="I9" s="153" t="s">
        <v>430</v>
      </c>
      <c r="J9" s="153" t="s">
        <v>430</v>
      </c>
      <c r="K9" s="153">
        <v>5555</v>
      </c>
      <c r="L9" s="153" t="s">
        <v>393</v>
      </c>
    </row>
    <row r="10" spans="1:20" s="20" customFormat="1" ht="19.5" customHeight="1" x14ac:dyDescent="0.25">
      <c r="A10" s="210"/>
      <c r="C10" s="21"/>
      <c r="D10" s="21"/>
      <c r="E10" s="21"/>
      <c r="F10" s="21"/>
      <c r="G10" s="153">
        <v>2</v>
      </c>
      <c r="H10" s="153" t="s">
        <v>424</v>
      </c>
      <c r="I10" s="153" t="s">
        <v>431</v>
      </c>
      <c r="J10" s="153" t="s">
        <v>431</v>
      </c>
      <c r="K10" s="153">
        <v>6666</v>
      </c>
      <c r="L10" s="153" t="s">
        <v>387</v>
      </c>
    </row>
    <row r="11" spans="1:20" s="20" customFormat="1" ht="19.5" customHeight="1" x14ac:dyDescent="0.25">
      <c r="A11" s="210"/>
      <c r="C11" s="21"/>
      <c r="D11" s="21"/>
      <c r="E11" s="21"/>
      <c r="F11" s="21"/>
      <c r="G11" s="153">
        <v>1234456</v>
      </c>
      <c r="H11" s="153" t="s">
        <v>690</v>
      </c>
      <c r="I11" s="153" t="s">
        <v>433</v>
      </c>
      <c r="J11" s="153" t="s">
        <v>433</v>
      </c>
      <c r="K11" s="153">
        <v>7777</v>
      </c>
      <c r="L11" s="153" t="s">
        <v>388</v>
      </c>
    </row>
    <row r="12" spans="1:20" s="20" customFormat="1" ht="19.5" customHeight="1" x14ac:dyDescent="0.25">
      <c r="A12" s="210"/>
      <c r="C12" s="21"/>
      <c r="D12" s="21"/>
      <c r="E12" s="21"/>
      <c r="F12" s="21"/>
      <c r="G12" s="153">
        <v>124455</v>
      </c>
      <c r="H12" s="153" t="s">
        <v>705</v>
      </c>
      <c r="I12" s="153" t="s">
        <v>435</v>
      </c>
      <c r="J12" s="153" t="s">
        <v>435</v>
      </c>
      <c r="K12" s="153">
        <v>8888</v>
      </c>
      <c r="L12" s="153" t="s">
        <v>390</v>
      </c>
    </row>
    <row r="13" spans="1:20" s="20" customFormat="1" ht="19.5" customHeight="1" x14ac:dyDescent="0.25">
      <c r="A13" s="210"/>
      <c r="C13" s="21"/>
      <c r="D13" s="21"/>
      <c r="E13" s="21"/>
      <c r="F13" s="21"/>
      <c r="G13" s="153">
        <v>1243455</v>
      </c>
      <c r="H13" s="153" t="s">
        <v>697</v>
      </c>
      <c r="I13" s="153">
        <v>14521</v>
      </c>
      <c r="J13" s="153">
        <v>14521</v>
      </c>
      <c r="K13" s="153">
        <v>9999</v>
      </c>
      <c r="L13" s="153" t="s">
        <v>383</v>
      </c>
    </row>
    <row r="14" spans="1:20" s="20" customFormat="1" ht="19.5" customHeight="1" x14ac:dyDescent="0.25">
      <c r="A14" s="210"/>
      <c r="C14" s="21"/>
      <c r="D14" s="21"/>
      <c r="E14" s="21"/>
      <c r="F14" s="21"/>
      <c r="G14" s="153"/>
      <c r="H14" s="153"/>
      <c r="I14" s="153">
        <v>14524</v>
      </c>
      <c r="J14" s="153">
        <v>14524</v>
      </c>
      <c r="K14" s="153">
        <v>3222056</v>
      </c>
      <c r="L14" s="153" t="s">
        <v>382</v>
      </c>
    </row>
    <row r="15" spans="1:20" s="20" customFormat="1" ht="19.5" customHeight="1" x14ac:dyDescent="0.25">
      <c r="A15" s="210"/>
      <c r="C15" s="21"/>
      <c r="D15" s="21"/>
      <c r="E15" s="21"/>
      <c r="F15" s="21"/>
      <c r="G15" s="153"/>
      <c r="H15" s="153"/>
      <c r="I15" s="153">
        <v>14717</v>
      </c>
      <c r="J15" s="153" t="s">
        <v>439</v>
      </c>
      <c r="K15" s="153">
        <v>11111111</v>
      </c>
      <c r="L15" s="153" t="s">
        <v>396</v>
      </c>
    </row>
    <row r="16" spans="1:20" s="20" customFormat="1" ht="19.5" customHeight="1" x14ac:dyDescent="0.25">
      <c r="A16" s="210"/>
      <c r="C16" s="21"/>
      <c r="D16" s="21"/>
      <c r="E16" s="21"/>
      <c r="F16" s="21"/>
      <c r="G16" s="153"/>
      <c r="H16" s="153"/>
      <c r="I16" s="153" t="s">
        <v>535</v>
      </c>
      <c r="J16" s="153" t="s">
        <v>441</v>
      </c>
      <c r="K16" s="153">
        <v>22222222</v>
      </c>
      <c r="L16" s="153" t="s">
        <v>399</v>
      </c>
    </row>
    <row r="17" spans="1:12" s="20" customFormat="1" ht="19.5" customHeight="1" x14ac:dyDescent="0.25">
      <c r="A17" s="210"/>
      <c r="C17" s="21"/>
      <c r="D17" s="132"/>
      <c r="E17" s="133"/>
      <c r="F17" s="21"/>
      <c r="G17" s="153"/>
      <c r="H17" s="153"/>
      <c r="I17" s="153" t="s">
        <v>536</v>
      </c>
      <c r="J17" s="153" t="s">
        <v>442</v>
      </c>
      <c r="K17" s="153">
        <v>33333333</v>
      </c>
      <c r="L17" s="153" t="s">
        <v>400</v>
      </c>
    </row>
    <row r="18" spans="1:12" s="20" customFormat="1" ht="19.5" customHeight="1" x14ac:dyDescent="0.25">
      <c r="A18" s="210"/>
      <c r="C18" s="21"/>
      <c r="D18" s="132"/>
      <c r="E18" s="133"/>
      <c r="F18" s="21"/>
      <c r="G18" s="153"/>
      <c r="H18" s="153"/>
      <c r="I18" s="153" t="s">
        <v>537</v>
      </c>
      <c r="J18" s="153" t="s">
        <v>443</v>
      </c>
      <c r="K18" s="153">
        <v>44444444</v>
      </c>
      <c r="L18" s="153" t="s">
        <v>323</v>
      </c>
    </row>
    <row r="19" spans="1:12" s="20" customFormat="1" ht="19.5" customHeight="1" x14ac:dyDescent="0.25">
      <c r="A19" s="210"/>
      <c r="C19" s="21"/>
      <c r="D19" s="132"/>
      <c r="E19" s="133"/>
      <c r="F19" s="21"/>
      <c r="G19" s="153"/>
      <c r="H19" s="153"/>
      <c r="I19" s="153" t="s">
        <v>538</v>
      </c>
      <c r="J19" s="153">
        <v>14489</v>
      </c>
      <c r="K19" s="153">
        <v>55555555</v>
      </c>
      <c r="L19" s="153" t="s">
        <v>394</v>
      </c>
    </row>
    <row r="20" spans="1:12" s="20" customFormat="1" ht="19.5" customHeight="1" x14ac:dyDescent="0.25">
      <c r="A20" s="210"/>
      <c r="C20" s="21"/>
      <c r="D20" s="132"/>
      <c r="E20" s="133"/>
      <c r="F20" s="21"/>
      <c r="G20" s="153"/>
      <c r="H20" s="153"/>
      <c r="I20" s="153" t="s">
        <v>439</v>
      </c>
      <c r="J20" s="153" t="s">
        <v>449</v>
      </c>
      <c r="K20" s="153">
        <v>66666666</v>
      </c>
      <c r="L20" s="153" t="s">
        <v>397</v>
      </c>
    </row>
    <row r="21" spans="1:12" s="20" customFormat="1" ht="19.5" customHeight="1" x14ac:dyDescent="0.25">
      <c r="A21" s="210"/>
      <c r="C21" s="21"/>
      <c r="D21" s="132"/>
      <c r="E21" s="133"/>
      <c r="F21" s="21"/>
      <c r="G21" s="153"/>
      <c r="H21" s="153"/>
      <c r="I21" s="153" t="s">
        <v>441</v>
      </c>
      <c r="J21" s="153" t="s">
        <v>446</v>
      </c>
      <c r="K21" s="153">
        <v>77777777</v>
      </c>
      <c r="L21" s="153" t="s">
        <v>322</v>
      </c>
    </row>
    <row r="22" spans="1:12" s="20" customFormat="1" ht="19.5" customHeight="1" x14ac:dyDescent="0.25">
      <c r="A22" s="210"/>
      <c r="C22" s="21"/>
      <c r="D22" s="132"/>
      <c r="E22" s="133"/>
      <c r="F22" s="21"/>
      <c r="G22" s="153"/>
      <c r="H22" s="153"/>
      <c r="I22" s="153" t="s">
        <v>442</v>
      </c>
      <c r="J22" s="153">
        <v>14533</v>
      </c>
      <c r="K22" s="153"/>
      <c r="L22" s="153"/>
    </row>
    <row r="23" spans="1:12" s="20" customFormat="1" ht="19.5" customHeight="1" x14ac:dyDescent="0.25">
      <c r="A23" s="210"/>
      <c r="C23" s="21"/>
      <c r="D23" s="132"/>
      <c r="E23" s="133"/>
      <c r="F23" s="21"/>
      <c r="G23" s="153"/>
      <c r="H23" s="153"/>
      <c r="I23" s="153" t="s">
        <v>443</v>
      </c>
      <c r="J23" s="153" t="s">
        <v>437</v>
      </c>
      <c r="K23" s="153"/>
      <c r="L23" s="153"/>
    </row>
    <row r="24" spans="1:12" s="20" customFormat="1" ht="19.5" customHeight="1" x14ac:dyDescent="0.25">
      <c r="A24" s="210"/>
      <c r="C24" s="21"/>
      <c r="D24" s="132"/>
      <c r="E24" s="133"/>
      <c r="F24" s="21"/>
      <c r="G24" s="153"/>
      <c r="H24" s="153"/>
      <c r="I24" s="153">
        <v>14489</v>
      </c>
      <c r="J24" s="153" t="s">
        <v>438</v>
      </c>
      <c r="K24" s="153"/>
      <c r="L24" s="153"/>
    </row>
    <row r="25" spans="1:12" s="20" customFormat="1" ht="19.5" customHeight="1" x14ac:dyDescent="0.25">
      <c r="A25" s="210"/>
      <c r="C25" s="21"/>
      <c r="D25" s="132"/>
      <c r="E25" s="133"/>
      <c r="F25" s="21"/>
      <c r="G25" s="153"/>
      <c r="H25" s="153"/>
      <c r="I25" s="153" t="s">
        <v>449</v>
      </c>
      <c r="J25" s="153" t="s">
        <v>440</v>
      </c>
      <c r="K25" s="153"/>
      <c r="L25" s="153"/>
    </row>
    <row r="26" spans="1:12" s="20" customFormat="1" ht="19.5" customHeight="1" x14ac:dyDescent="0.25">
      <c r="A26" s="210"/>
      <c r="C26" s="21"/>
      <c r="D26" s="132"/>
      <c r="E26" s="133"/>
      <c r="F26" s="21"/>
      <c r="G26" s="153"/>
      <c r="H26" s="153"/>
      <c r="I26" s="153">
        <v>14527</v>
      </c>
      <c r="J26" s="153" t="s">
        <v>444</v>
      </c>
      <c r="K26" s="153"/>
      <c r="L26" s="153"/>
    </row>
    <row r="27" spans="1:12" s="20" customFormat="1" ht="19.5" customHeight="1" x14ac:dyDescent="0.25">
      <c r="A27" s="210"/>
      <c r="C27" s="21"/>
      <c r="D27" s="132"/>
      <c r="E27" s="133"/>
      <c r="F27" s="21"/>
      <c r="G27" s="153"/>
      <c r="H27" s="153"/>
      <c r="I27" s="153" t="s">
        <v>463</v>
      </c>
      <c r="J27" s="153" t="s">
        <v>445</v>
      </c>
      <c r="K27" s="153"/>
      <c r="L27" s="153"/>
    </row>
    <row r="28" spans="1:12" s="20" customFormat="1" ht="19.5" customHeight="1" x14ac:dyDescent="0.25">
      <c r="A28" s="210"/>
      <c r="C28" s="21"/>
      <c r="D28" s="132"/>
      <c r="E28" s="133"/>
      <c r="F28" s="21"/>
      <c r="G28" s="153"/>
      <c r="H28" s="153"/>
      <c r="I28" s="153" t="s">
        <v>539</v>
      </c>
      <c r="J28" s="153">
        <v>14540</v>
      </c>
      <c r="K28" s="153"/>
      <c r="L28" s="153"/>
    </row>
    <row r="29" spans="1:12" s="20" customFormat="1" ht="19.5" customHeight="1" x14ac:dyDescent="0.25">
      <c r="A29" s="210"/>
      <c r="C29" s="21"/>
      <c r="D29" s="132"/>
      <c r="E29" s="133"/>
      <c r="F29" s="21"/>
      <c r="G29" s="153"/>
      <c r="H29" s="153"/>
      <c r="I29" s="153" t="s">
        <v>540</v>
      </c>
      <c r="J29" s="153" t="s">
        <v>450</v>
      </c>
      <c r="K29" s="153"/>
      <c r="L29" s="153"/>
    </row>
    <row r="30" spans="1:12" s="20" customFormat="1" ht="19.5" customHeight="1" x14ac:dyDescent="0.25">
      <c r="A30" s="210"/>
      <c r="C30" s="21"/>
      <c r="D30" s="132"/>
      <c r="E30" s="133"/>
      <c r="F30" s="21"/>
      <c r="G30" s="153"/>
      <c r="H30" s="153"/>
      <c r="I30" s="153" t="s">
        <v>541</v>
      </c>
      <c r="J30" s="153">
        <v>14528</v>
      </c>
      <c r="K30" s="153"/>
      <c r="L30" s="153"/>
    </row>
    <row r="31" spans="1:12" s="20" customFormat="1" ht="19.5" customHeight="1" x14ac:dyDescent="0.25">
      <c r="A31" s="210"/>
      <c r="C31" s="21"/>
      <c r="D31" s="132"/>
      <c r="E31" s="133"/>
      <c r="F31" s="21"/>
      <c r="G31" s="153"/>
      <c r="H31" s="153"/>
      <c r="I31" s="153" t="s">
        <v>542</v>
      </c>
      <c r="J31" s="153">
        <v>14531</v>
      </c>
      <c r="K31" s="153"/>
      <c r="L31" s="153"/>
    </row>
    <row r="32" spans="1:12" s="20" customFormat="1" ht="19.5" customHeight="1" x14ac:dyDescent="0.25">
      <c r="A32" s="210"/>
      <c r="C32" s="21"/>
      <c r="D32" s="132"/>
      <c r="E32" s="133"/>
      <c r="F32" s="21"/>
      <c r="G32" s="153"/>
      <c r="H32" s="153"/>
      <c r="I32" s="153" t="s">
        <v>543</v>
      </c>
      <c r="J32" s="153">
        <v>14534</v>
      </c>
      <c r="K32" s="153"/>
      <c r="L32" s="153"/>
    </row>
    <row r="33" spans="1:12" s="20" customFormat="1" ht="19.5" customHeight="1" x14ac:dyDescent="0.25">
      <c r="A33" s="210"/>
      <c r="C33" s="21"/>
      <c r="D33" s="132"/>
      <c r="E33" s="133"/>
      <c r="F33" s="21"/>
      <c r="G33" s="153"/>
      <c r="H33" s="153"/>
      <c r="I33" s="153" t="s">
        <v>544</v>
      </c>
      <c r="J33" s="153">
        <v>14544</v>
      </c>
      <c r="K33" s="153"/>
      <c r="L33" s="153"/>
    </row>
    <row r="34" spans="1:12" s="20" customFormat="1" ht="19.5" customHeight="1" x14ac:dyDescent="0.25">
      <c r="A34" s="210"/>
      <c r="C34" s="21"/>
      <c r="D34" s="132"/>
      <c r="E34" s="133"/>
      <c r="F34" s="21"/>
      <c r="G34" s="153"/>
      <c r="H34" s="153"/>
      <c r="I34" s="153" t="s">
        <v>446</v>
      </c>
      <c r="J34" s="153" t="s">
        <v>452</v>
      </c>
      <c r="K34" s="153"/>
      <c r="L34" s="153"/>
    </row>
    <row r="35" spans="1:12" s="20" customFormat="1" ht="19.5" customHeight="1" x14ac:dyDescent="0.25">
      <c r="A35" s="210"/>
      <c r="C35" s="21"/>
      <c r="D35" s="132"/>
      <c r="E35" s="133"/>
      <c r="F35" s="21"/>
      <c r="G35" s="153"/>
      <c r="H35" s="153"/>
      <c r="I35" s="153">
        <v>14533</v>
      </c>
      <c r="J35" s="153">
        <v>14467</v>
      </c>
      <c r="K35" s="153"/>
      <c r="L35" s="153"/>
    </row>
    <row r="36" spans="1:12" s="20" customFormat="1" ht="19.5" customHeight="1" x14ac:dyDescent="0.25">
      <c r="A36" s="210"/>
      <c r="C36" s="21"/>
      <c r="D36" s="132"/>
      <c r="E36" s="133"/>
      <c r="F36" s="21"/>
      <c r="G36" s="153"/>
      <c r="H36" s="153"/>
      <c r="I36" s="153">
        <v>14538</v>
      </c>
      <c r="J36" s="153" t="s">
        <v>453</v>
      </c>
      <c r="K36" s="153"/>
      <c r="L36" s="153"/>
    </row>
    <row r="37" spans="1:12" s="20" customFormat="1" ht="19.5" customHeight="1" x14ac:dyDescent="0.25">
      <c r="A37" s="210"/>
      <c r="C37" s="21"/>
      <c r="D37" s="132"/>
      <c r="E37" s="133"/>
      <c r="F37" s="21"/>
      <c r="G37" s="153"/>
      <c r="H37" s="153"/>
      <c r="I37" s="153">
        <v>14537</v>
      </c>
      <c r="J37" s="153">
        <v>20404</v>
      </c>
      <c r="K37" s="153"/>
      <c r="L37" s="153"/>
    </row>
    <row r="38" spans="1:12" s="20" customFormat="1" ht="19.5" customHeight="1" x14ac:dyDescent="0.25">
      <c r="A38" s="210"/>
      <c r="C38" s="21"/>
      <c r="D38" s="132"/>
      <c r="E38" s="133"/>
      <c r="F38" s="21"/>
      <c r="G38" s="153"/>
      <c r="H38" s="153"/>
      <c r="I38" s="153" t="s">
        <v>545</v>
      </c>
      <c r="J38" s="153">
        <v>775091</v>
      </c>
      <c r="K38" s="153"/>
      <c r="L38" s="153"/>
    </row>
    <row r="39" spans="1:12" s="20" customFormat="1" ht="19.5" customHeight="1" x14ac:dyDescent="0.25">
      <c r="A39" s="210"/>
      <c r="C39" s="21"/>
      <c r="D39" s="132"/>
      <c r="E39" s="133"/>
      <c r="F39" s="21"/>
      <c r="G39" s="153"/>
      <c r="H39" s="153"/>
      <c r="I39" s="153" t="s">
        <v>546</v>
      </c>
      <c r="J39" s="153">
        <v>14650</v>
      </c>
      <c r="K39" s="153"/>
      <c r="L39" s="153"/>
    </row>
    <row r="40" spans="1:12" s="20" customFormat="1" ht="19.5" customHeight="1" x14ac:dyDescent="0.25">
      <c r="A40" s="210"/>
      <c r="C40" s="21"/>
      <c r="D40" s="132"/>
      <c r="E40" s="133"/>
      <c r="F40" s="21"/>
      <c r="G40" s="153"/>
      <c r="H40" s="153"/>
      <c r="I40" s="153" t="s">
        <v>547</v>
      </c>
      <c r="J40" s="153" t="s">
        <v>447</v>
      </c>
      <c r="K40" s="153"/>
      <c r="L40" s="153"/>
    </row>
    <row r="41" spans="1:12" s="20" customFormat="1" ht="19.5" customHeight="1" x14ac:dyDescent="0.25">
      <c r="A41" s="210"/>
      <c r="C41" s="21"/>
      <c r="D41" s="132"/>
      <c r="E41" s="133"/>
      <c r="F41" s="21"/>
      <c r="G41" s="153"/>
      <c r="H41" s="153"/>
      <c r="I41" s="153" t="s">
        <v>548</v>
      </c>
      <c r="J41" s="153">
        <v>14613</v>
      </c>
      <c r="K41" s="153"/>
      <c r="L41" s="153"/>
    </row>
    <row r="42" spans="1:12" s="20" customFormat="1" ht="19.5" customHeight="1" x14ac:dyDescent="0.25">
      <c r="A42" s="210"/>
      <c r="C42" s="21"/>
      <c r="D42" s="132"/>
      <c r="E42" s="133"/>
      <c r="F42" s="21"/>
      <c r="G42" s="153"/>
      <c r="H42" s="153"/>
      <c r="I42" s="153" t="s">
        <v>437</v>
      </c>
      <c r="J42" s="153">
        <v>14494</v>
      </c>
      <c r="K42" s="153"/>
      <c r="L42" s="153"/>
    </row>
    <row r="43" spans="1:12" s="20" customFormat="1" ht="19.5" customHeight="1" x14ac:dyDescent="0.25">
      <c r="A43" s="210"/>
      <c r="C43" s="21"/>
      <c r="D43" s="132"/>
      <c r="E43" s="133"/>
      <c r="F43" s="21"/>
      <c r="G43" s="153"/>
      <c r="H43" s="153"/>
      <c r="I43" s="153" t="s">
        <v>438</v>
      </c>
      <c r="J43" s="153" t="s">
        <v>434</v>
      </c>
      <c r="K43" s="153"/>
      <c r="L43" s="153"/>
    </row>
    <row r="44" spans="1:12" s="20" customFormat="1" ht="19.5" customHeight="1" x14ac:dyDescent="0.25">
      <c r="A44" s="210"/>
      <c r="C44" s="21"/>
      <c r="D44" s="132"/>
      <c r="E44" s="133"/>
      <c r="F44" s="21"/>
      <c r="G44" s="153"/>
      <c r="H44" s="153"/>
      <c r="I44" s="153" t="s">
        <v>440</v>
      </c>
      <c r="J44" s="153">
        <v>14517</v>
      </c>
      <c r="K44" s="153"/>
      <c r="L44" s="153"/>
    </row>
    <row r="45" spans="1:12" s="20" customFormat="1" ht="19.5" customHeight="1" x14ac:dyDescent="0.25">
      <c r="A45" s="210"/>
      <c r="C45" s="21"/>
      <c r="D45" s="132"/>
      <c r="E45" s="133"/>
      <c r="F45" s="21"/>
      <c r="G45" s="153"/>
      <c r="H45" s="153"/>
      <c r="I45" s="153" t="s">
        <v>444</v>
      </c>
      <c r="J45" s="153" t="s">
        <v>436</v>
      </c>
      <c r="K45" s="153"/>
      <c r="L45" s="153"/>
    </row>
    <row r="46" spans="1:12" s="20" customFormat="1" ht="19.5" customHeight="1" x14ac:dyDescent="0.25">
      <c r="A46" s="210"/>
      <c r="C46" s="21"/>
      <c r="D46" s="132"/>
      <c r="E46" s="133"/>
      <c r="F46" s="21"/>
      <c r="G46" s="153"/>
      <c r="H46" s="153"/>
      <c r="I46" s="153" t="s">
        <v>445</v>
      </c>
      <c r="J46" s="153">
        <v>14515</v>
      </c>
      <c r="K46" s="153"/>
      <c r="L46" s="153"/>
    </row>
    <row r="47" spans="1:12" s="20" customFormat="1" ht="19.5" customHeight="1" x14ac:dyDescent="0.25">
      <c r="A47" s="210"/>
      <c r="C47" s="21"/>
      <c r="D47" s="132"/>
      <c r="E47" s="133"/>
      <c r="F47" s="21"/>
      <c r="G47" s="153"/>
      <c r="H47" s="153"/>
      <c r="I47" s="153">
        <v>14540</v>
      </c>
      <c r="J47" s="153">
        <v>14649</v>
      </c>
      <c r="K47" s="153"/>
      <c r="L47" s="153"/>
    </row>
    <row r="48" spans="1:12" s="20" customFormat="1" ht="19.5" customHeight="1" x14ac:dyDescent="0.25">
      <c r="A48" s="210"/>
      <c r="C48" s="21"/>
      <c r="D48" s="132"/>
      <c r="E48" s="133"/>
      <c r="F48" s="21"/>
      <c r="G48" s="153"/>
      <c r="H48" s="153"/>
      <c r="I48" s="153" t="s">
        <v>450</v>
      </c>
      <c r="J48" s="153" t="s">
        <v>450</v>
      </c>
      <c r="K48" s="153"/>
      <c r="L48" s="153"/>
    </row>
    <row r="49" spans="1:12" s="20" customFormat="1" ht="19.5" customHeight="1" x14ac:dyDescent="0.25">
      <c r="A49" s="210"/>
      <c r="C49" s="21"/>
      <c r="D49" s="132"/>
      <c r="E49" s="133"/>
      <c r="F49" s="21"/>
      <c r="G49" s="153"/>
      <c r="H49" s="153"/>
      <c r="I49" s="153" t="s">
        <v>451</v>
      </c>
      <c r="J49" s="153" t="s">
        <v>451</v>
      </c>
      <c r="K49" s="153"/>
      <c r="L49" s="153"/>
    </row>
    <row r="50" spans="1:12" s="20" customFormat="1" ht="19.5" customHeight="1" x14ac:dyDescent="0.25">
      <c r="A50" s="210"/>
      <c r="C50" s="21"/>
      <c r="D50" s="132"/>
      <c r="E50" s="133"/>
      <c r="F50" s="21"/>
      <c r="G50" s="153"/>
      <c r="H50" s="153"/>
      <c r="I50" s="153">
        <v>14528</v>
      </c>
      <c r="J50" s="153">
        <v>14528</v>
      </c>
      <c r="K50" s="153"/>
      <c r="L50" s="153"/>
    </row>
    <row r="51" spans="1:12" s="20" customFormat="1" ht="19.5" customHeight="1" x14ac:dyDescent="0.25">
      <c r="A51" s="210"/>
      <c r="C51" s="21"/>
      <c r="D51" s="132"/>
      <c r="E51" s="133"/>
      <c r="F51" s="21"/>
      <c r="G51" s="153"/>
      <c r="H51" s="153"/>
      <c r="I51" s="153">
        <v>14531</v>
      </c>
      <c r="J51" s="153">
        <v>14531</v>
      </c>
      <c r="K51" s="153"/>
      <c r="L51" s="153"/>
    </row>
    <row r="52" spans="1:12" s="20" customFormat="1" ht="19.5" customHeight="1" x14ac:dyDescent="0.25">
      <c r="A52" s="210"/>
      <c r="C52" s="21"/>
      <c r="D52" s="132"/>
      <c r="E52" s="133"/>
      <c r="F52" s="21"/>
      <c r="G52" s="153"/>
      <c r="H52" s="153"/>
      <c r="I52" s="153">
        <v>14534</v>
      </c>
      <c r="J52" s="153">
        <v>14534</v>
      </c>
      <c r="K52" s="153"/>
      <c r="L52" s="153"/>
    </row>
    <row r="53" spans="1:12" s="20" customFormat="1" ht="19.5" customHeight="1" x14ac:dyDescent="0.25">
      <c r="A53" s="210"/>
      <c r="C53" s="21"/>
      <c r="D53" s="132"/>
      <c r="E53" s="133"/>
      <c r="F53" s="21"/>
      <c r="G53" s="153"/>
      <c r="H53" s="153"/>
      <c r="I53" s="153">
        <v>14544</v>
      </c>
      <c r="J53" s="153">
        <v>14544</v>
      </c>
      <c r="K53" s="153"/>
      <c r="L53" s="153"/>
    </row>
    <row r="54" spans="1:12" s="20" customFormat="1" ht="19.5" customHeight="1" x14ac:dyDescent="0.25">
      <c r="A54" s="210"/>
      <c r="C54" s="21"/>
      <c r="D54" s="132"/>
      <c r="E54" s="133"/>
      <c r="F54" s="21"/>
      <c r="G54" s="153"/>
      <c r="H54" s="153"/>
      <c r="I54" s="153" t="s">
        <v>452</v>
      </c>
      <c r="J54" s="153" t="s">
        <v>452</v>
      </c>
      <c r="K54" s="153"/>
      <c r="L54" s="153"/>
    </row>
    <row r="55" spans="1:12" s="20" customFormat="1" ht="19.5" customHeight="1" x14ac:dyDescent="0.25">
      <c r="A55" s="210"/>
      <c r="C55" s="21"/>
      <c r="D55" s="132"/>
      <c r="E55" s="133"/>
      <c r="F55" s="21"/>
      <c r="G55" s="153"/>
      <c r="H55" s="153"/>
      <c r="I55" s="153">
        <v>14467</v>
      </c>
      <c r="J55" s="153">
        <v>14467</v>
      </c>
      <c r="K55" s="153"/>
      <c r="L55" s="153"/>
    </row>
    <row r="56" spans="1:12" s="20" customFormat="1" ht="19.5" customHeight="1" x14ac:dyDescent="0.25">
      <c r="A56" s="210"/>
      <c r="C56" s="21"/>
      <c r="D56" s="132"/>
      <c r="E56" s="133"/>
      <c r="F56" s="21"/>
      <c r="G56" s="153"/>
      <c r="H56" s="153"/>
      <c r="I56" s="153" t="s">
        <v>453</v>
      </c>
      <c r="J56" s="153" t="s">
        <v>453</v>
      </c>
      <c r="K56" s="153"/>
      <c r="L56" s="153"/>
    </row>
    <row r="57" spans="1:12" s="20" customFormat="1" ht="19.5" customHeight="1" x14ac:dyDescent="0.25">
      <c r="A57" s="210"/>
      <c r="C57" s="21"/>
      <c r="D57" s="132"/>
      <c r="E57" s="133"/>
      <c r="F57" s="21"/>
      <c r="G57" s="153"/>
      <c r="H57" s="153"/>
      <c r="I57" s="153" t="s">
        <v>549</v>
      </c>
      <c r="J57" s="153" t="s">
        <v>549</v>
      </c>
      <c r="K57" s="153"/>
      <c r="L57" s="153"/>
    </row>
    <row r="58" spans="1:12" s="20" customFormat="1" ht="19.5" customHeight="1" x14ac:dyDescent="0.25">
      <c r="A58" s="210"/>
      <c r="C58" s="21"/>
      <c r="D58" s="132"/>
      <c r="E58" s="133"/>
      <c r="F58" s="21"/>
      <c r="G58" s="153"/>
      <c r="H58" s="153"/>
      <c r="I58" s="153" t="s">
        <v>550</v>
      </c>
      <c r="J58" s="153" t="s">
        <v>550</v>
      </c>
      <c r="K58" s="153"/>
      <c r="L58" s="153"/>
    </row>
    <row r="59" spans="1:12" s="20" customFormat="1" ht="19.5" customHeight="1" x14ac:dyDescent="0.25">
      <c r="A59" s="210"/>
      <c r="C59" s="21"/>
      <c r="D59" s="132"/>
      <c r="E59" s="133"/>
      <c r="F59" s="21"/>
      <c r="G59" s="153"/>
      <c r="H59" s="153"/>
      <c r="I59" s="153" t="s">
        <v>551</v>
      </c>
      <c r="J59" s="153" t="s">
        <v>551</v>
      </c>
      <c r="K59" s="153"/>
      <c r="L59" s="153"/>
    </row>
    <row r="60" spans="1:12" s="20" customFormat="1" ht="19.5" customHeight="1" x14ac:dyDescent="0.25">
      <c r="A60" s="210"/>
      <c r="C60" s="21"/>
      <c r="D60" s="132"/>
      <c r="E60" s="133"/>
      <c r="F60" s="21"/>
      <c r="G60" s="153"/>
      <c r="H60" s="153"/>
      <c r="I60" s="153" t="s">
        <v>552</v>
      </c>
      <c r="J60" s="153" t="s">
        <v>552</v>
      </c>
      <c r="K60" s="153"/>
      <c r="L60" s="153"/>
    </row>
    <row r="61" spans="1:12" s="20" customFormat="1" ht="19.5" customHeight="1" x14ac:dyDescent="0.25">
      <c r="A61" s="210"/>
      <c r="C61" s="21"/>
      <c r="D61" s="132"/>
      <c r="E61" s="133"/>
      <c r="F61" s="21"/>
      <c r="G61" s="153"/>
      <c r="H61" s="153"/>
      <c r="I61" s="153" t="s">
        <v>553</v>
      </c>
      <c r="J61" s="153" t="s">
        <v>553</v>
      </c>
      <c r="K61" s="153"/>
      <c r="L61" s="153"/>
    </row>
    <row r="62" spans="1:12" s="20" customFormat="1" ht="19.5" customHeight="1" x14ac:dyDescent="0.25">
      <c r="A62" s="210"/>
      <c r="C62" s="21"/>
      <c r="D62" s="132"/>
      <c r="E62" s="133"/>
      <c r="F62" s="21"/>
      <c r="G62" s="153"/>
      <c r="H62" s="153"/>
      <c r="I62" s="153" t="s">
        <v>554</v>
      </c>
      <c r="J62" s="153" t="s">
        <v>554</v>
      </c>
      <c r="K62" s="153"/>
      <c r="L62" s="153"/>
    </row>
    <row r="63" spans="1:12" s="20" customFormat="1" ht="19.5" customHeight="1" x14ac:dyDescent="0.25">
      <c r="A63" s="210"/>
      <c r="C63" s="21"/>
      <c r="D63" s="132"/>
      <c r="E63" s="133"/>
      <c r="F63" s="21"/>
      <c r="G63" s="153"/>
      <c r="H63" s="153"/>
      <c r="I63" s="153" t="s">
        <v>555</v>
      </c>
      <c r="J63" s="153" t="s">
        <v>555</v>
      </c>
      <c r="K63" s="153"/>
      <c r="L63" s="153"/>
    </row>
    <row r="64" spans="1:12" s="20" customFormat="1" ht="19.5" customHeight="1" x14ac:dyDescent="0.25">
      <c r="A64" s="210"/>
      <c r="C64" s="21"/>
      <c r="D64" s="132"/>
      <c r="E64" s="133"/>
      <c r="F64" s="21"/>
      <c r="G64" s="153"/>
      <c r="H64" s="153"/>
      <c r="I64" s="153">
        <v>20404</v>
      </c>
      <c r="J64" s="153">
        <v>20404</v>
      </c>
      <c r="K64" s="153"/>
      <c r="L64" s="153"/>
    </row>
    <row r="65" spans="1:12" s="20" customFormat="1" ht="19.5" customHeight="1" x14ac:dyDescent="0.25">
      <c r="A65" s="210"/>
      <c r="C65" s="21"/>
      <c r="D65" s="132"/>
      <c r="E65" s="133"/>
      <c r="F65" s="21"/>
      <c r="G65" s="153"/>
      <c r="H65" s="153"/>
      <c r="I65" s="153">
        <v>775091</v>
      </c>
      <c r="J65" s="153">
        <v>775091</v>
      </c>
      <c r="K65" s="153"/>
      <c r="L65" s="153"/>
    </row>
    <row r="66" spans="1:12" s="20" customFormat="1" ht="19.5" customHeight="1" x14ac:dyDescent="0.25">
      <c r="A66" s="210"/>
      <c r="C66" s="21"/>
      <c r="D66" s="132"/>
      <c r="E66" s="133"/>
      <c r="F66" s="21"/>
      <c r="G66" s="153"/>
      <c r="H66" s="153"/>
      <c r="I66" s="153">
        <v>14650</v>
      </c>
      <c r="J66" s="153">
        <v>14650</v>
      </c>
      <c r="K66" s="153"/>
      <c r="L66" s="153"/>
    </row>
    <row r="67" spans="1:12" s="20" customFormat="1" ht="19.5" customHeight="1" x14ac:dyDescent="0.25">
      <c r="A67" s="210"/>
      <c r="C67" s="21"/>
      <c r="D67" s="132"/>
      <c r="E67" s="133"/>
      <c r="F67" s="21"/>
      <c r="G67" s="153"/>
      <c r="H67" s="153"/>
      <c r="I67" s="153" t="s">
        <v>447</v>
      </c>
      <c r="J67" s="153" t="s">
        <v>447</v>
      </c>
      <c r="K67" s="153"/>
      <c r="L67" s="153"/>
    </row>
    <row r="68" spans="1:12" s="20" customFormat="1" ht="19.5" customHeight="1" x14ac:dyDescent="0.25">
      <c r="A68" s="210"/>
      <c r="C68" s="21"/>
      <c r="D68" s="132"/>
      <c r="E68" s="133"/>
      <c r="F68" s="21"/>
      <c r="G68" s="153"/>
      <c r="H68" s="153"/>
      <c r="I68" s="153" t="s">
        <v>456</v>
      </c>
      <c r="J68" s="153" t="s">
        <v>456</v>
      </c>
      <c r="K68" s="153"/>
      <c r="L68" s="153"/>
    </row>
    <row r="69" spans="1:12" s="20" customFormat="1" ht="19.5" customHeight="1" x14ac:dyDescent="0.25">
      <c r="A69" s="210"/>
      <c r="C69" s="21"/>
      <c r="D69" s="132"/>
      <c r="E69" s="133"/>
      <c r="F69" s="21"/>
      <c r="G69" s="153"/>
      <c r="H69" s="153"/>
      <c r="I69" s="153" t="s">
        <v>556</v>
      </c>
      <c r="J69" s="153" t="s">
        <v>556</v>
      </c>
      <c r="K69" s="153"/>
      <c r="L69" s="153"/>
    </row>
    <row r="70" spans="1:12" s="20" customFormat="1" ht="19.5" customHeight="1" x14ac:dyDescent="0.25">
      <c r="A70" s="210"/>
      <c r="C70" s="21"/>
      <c r="D70" s="132"/>
      <c r="E70" s="133"/>
      <c r="F70" s="21"/>
      <c r="G70" s="153"/>
      <c r="H70" s="153"/>
      <c r="I70" s="153" t="s">
        <v>557</v>
      </c>
      <c r="J70" s="153" t="s">
        <v>557</v>
      </c>
      <c r="K70" s="153"/>
      <c r="L70" s="153"/>
    </row>
    <row r="71" spans="1:12" s="20" customFormat="1" ht="19.5" customHeight="1" x14ac:dyDescent="0.25">
      <c r="A71" s="210"/>
      <c r="C71" s="21"/>
      <c r="D71" s="132"/>
      <c r="E71" s="133"/>
      <c r="F71" s="21"/>
      <c r="G71" s="153"/>
      <c r="H71" s="153"/>
      <c r="I71" s="153" t="s">
        <v>558</v>
      </c>
      <c r="J71" s="153" t="s">
        <v>558</v>
      </c>
      <c r="K71" s="153"/>
      <c r="L71" s="153"/>
    </row>
    <row r="72" spans="1:12" s="20" customFormat="1" ht="19.5" customHeight="1" x14ac:dyDescent="0.25">
      <c r="A72" s="210"/>
      <c r="C72" s="21"/>
      <c r="D72" s="132"/>
      <c r="E72" s="133"/>
      <c r="F72" s="21"/>
      <c r="G72" s="153"/>
      <c r="H72" s="153"/>
      <c r="I72" s="153" t="s">
        <v>559</v>
      </c>
      <c r="J72" s="153" t="s">
        <v>559</v>
      </c>
      <c r="K72" s="153"/>
      <c r="L72" s="153"/>
    </row>
    <row r="73" spans="1:12" s="20" customFormat="1" ht="19.5" customHeight="1" x14ac:dyDescent="0.25">
      <c r="A73" s="210"/>
      <c r="C73" s="21"/>
      <c r="D73" s="132"/>
      <c r="E73" s="133"/>
      <c r="F73" s="21"/>
      <c r="G73" s="153"/>
      <c r="H73" s="153"/>
      <c r="I73" s="153" t="s">
        <v>560</v>
      </c>
      <c r="J73" s="153" t="s">
        <v>560</v>
      </c>
      <c r="K73" s="153"/>
      <c r="L73" s="153"/>
    </row>
    <row r="74" spans="1:12" s="20" customFormat="1" ht="19.5" customHeight="1" x14ac:dyDescent="0.25">
      <c r="A74" s="210"/>
      <c r="C74" s="21"/>
      <c r="D74" s="132"/>
      <c r="E74" s="133"/>
      <c r="F74" s="21"/>
      <c r="G74" s="153"/>
      <c r="H74" s="153"/>
      <c r="I74" s="153" t="s">
        <v>561</v>
      </c>
      <c r="J74" s="153" t="s">
        <v>561</v>
      </c>
      <c r="K74" s="153"/>
      <c r="L74" s="153"/>
    </row>
    <row r="75" spans="1:12" s="20" customFormat="1" ht="19.5" customHeight="1" x14ac:dyDescent="0.25">
      <c r="A75" s="210"/>
      <c r="C75" s="21"/>
      <c r="D75" s="132"/>
      <c r="E75" s="133"/>
      <c r="F75" s="21"/>
      <c r="G75" s="153"/>
      <c r="H75" s="153"/>
      <c r="I75" s="153" t="s">
        <v>562</v>
      </c>
      <c r="J75" s="153" t="s">
        <v>562</v>
      </c>
      <c r="K75" s="153"/>
      <c r="L75" s="153"/>
    </row>
    <row r="76" spans="1:12" s="20" customFormat="1" ht="19.5" customHeight="1" x14ac:dyDescent="0.25">
      <c r="A76" s="210"/>
      <c r="C76" s="21"/>
      <c r="D76" s="132"/>
      <c r="E76" s="133"/>
      <c r="F76" s="21"/>
      <c r="G76" s="153"/>
      <c r="H76" s="153"/>
      <c r="I76" s="153" t="s">
        <v>563</v>
      </c>
      <c r="J76" s="153" t="s">
        <v>563</v>
      </c>
      <c r="K76" s="153"/>
      <c r="L76" s="153"/>
    </row>
    <row r="77" spans="1:12" s="20" customFormat="1" ht="19.5" customHeight="1" x14ac:dyDescent="0.25">
      <c r="A77" s="210"/>
      <c r="C77" s="21"/>
      <c r="D77" s="132"/>
      <c r="E77" s="133"/>
      <c r="F77" s="21"/>
      <c r="G77" s="153"/>
      <c r="H77" s="153"/>
      <c r="I77" s="153" t="s">
        <v>564</v>
      </c>
      <c r="J77" s="153" t="s">
        <v>564</v>
      </c>
      <c r="K77" s="153"/>
      <c r="L77" s="153"/>
    </row>
    <row r="78" spans="1:12" s="20" customFormat="1" ht="19.5" customHeight="1" x14ac:dyDescent="0.25">
      <c r="A78" s="210"/>
      <c r="C78" s="21"/>
      <c r="D78" s="132"/>
      <c r="E78" s="133"/>
      <c r="F78" s="21"/>
      <c r="G78" s="153"/>
      <c r="H78" s="153"/>
      <c r="I78" s="153" t="s">
        <v>565</v>
      </c>
      <c r="J78" s="153" t="s">
        <v>565</v>
      </c>
      <c r="K78" s="153"/>
      <c r="L78" s="153"/>
    </row>
    <row r="79" spans="1:12" s="20" customFormat="1" ht="19.5" customHeight="1" x14ac:dyDescent="0.25">
      <c r="A79" s="210"/>
      <c r="C79" s="21"/>
      <c r="D79" s="132"/>
      <c r="E79" s="133"/>
      <c r="F79" s="21"/>
      <c r="G79" s="153"/>
      <c r="H79" s="153"/>
      <c r="I79" s="153" t="s">
        <v>566</v>
      </c>
      <c r="J79" s="153" t="s">
        <v>566</v>
      </c>
      <c r="K79" s="153"/>
      <c r="L79" s="153"/>
    </row>
    <row r="80" spans="1:12" s="20" customFormat="1" ht="19.5" customHeight="1" x14ac:dyDescent="0.25">
      <c r="A80" s="210"/>
      <c r="C80" s="21"/>
      <c r="D80" s="132"/>
      <c r="E80" s="133"/>
      <c r="F80" s="21"/>
      <c r="G80" s="153"/>
      <c r="H80" s="153"/>
      <c r="I80" s="153">
        <v>14520</v>
      </c>
      <c r="J80" s="153">
        <v>14520</v>
      </c>
      <c r="K80" s="153"/>
      <c r="L80" s="153"/>
    </row>
    <row r="81" spans="1:12" s="20" customFormat="1" ht="19.5" customHeight="1" x14ac:dyDescent="0.25">
      <c r="A81" s="210"/>
      <c r="C81" s="21"/>
      <c r="D81" s="132"/>
      <c r="E81" s="133"/>
      <c r="F81" s="21"/>
      <c r="G81" s="153"/>
      <c r="H81" s="153"/>
      <c r="I81" s="153">
        <v>14557</v>
      </c>
      <c r="J81" s="153">
        <v>14557</v>
      </c>
      <c r="K81" s="153"/>
      <c r="L81" s="153"/>
    </row>
    <row r="82" spans="1:12" s="20" customFormat="1" ht="19.5" customHeight="1" x14ac:dyDescent="0.25">
      <c r="A82" s="210"/>
      <c r="C82" s="21"/>
      <c r="D82" s="132"/>
      <c r="E82" s="133"/>
      <c r="F82" s="21"/>
      <c r="G82" s="153"/>
      <c r="H82" s="153"/>
      <c r="I82" s="153" t="s">
        <v>454</v>
      </c>
      <c r="J82" s="153" t="s">
        <v>454</v>
      </c>
      <c r="K82" s="153"/>
      <c r="L82" s="153"/>
    </row>
    <row r="83" spans="1:12" s="20" customFormat="1" ht="19.5" customHeight="1" x14ac:dyDescent="0.25">
      <c r="A83" s="210"/>
      <c r="C83" s="21"/>
      <c r="D83" s="132"/>
      <c r="E83" s="133"/>
      <c r="F83" s="21"/>
      <c r="G83" s="153"/>
      <c r="H83" s="153"/>
      <c r="I83" s="153" t="s">
        <v>455</v>
      </c>
      <c r="J83" s="153" t="s">
        <v>455</v>
      </c>
      <c r="K83" s="153"/>
      <c r="L83" s="153"/>
    </row>
    <row r="84" spans="1:12" s="20" customFormat="1" ht="19.5" customHeight="1" x14ac:dyDescent="0.25">
      <c r="A84" s="210"/>
      <c r="C84" s="21"/>
      <c r="D84" s="132"/>
      <c r="E84" s="133"/>
      <c r="F84" s="21"/>
      <c r="G84" s="153"/>
      <c r="H84" s="153"/>
      <c r="I84" s="153">
        <v>95623</v>
      </c>
      <c r="J84" s="153">
        <v>95623</v>
      </c>
      <c r="K84" s="153"/>
      <c r="L84" s="153"/>
    </row>
    <row r="85" spans="1:12" s="20" customFormat="1" ht="19.5" customHeight="1" x14ac:dyDescent="0.25">
      <c r="A85" s="210"/>
      <c r="C85" s="21"/>
      <c r="D85" s="132"/>
      <c r="E85" s="133"/>
      <c r="F85" s="21"/>
      <c r="G85" s="153"/>
      <c r="H85" s="153"/>
      <c r="I85" s="153" t="s">
        <v>457</v>
      </c>
      <c r="J85" s="153" t="s">
        <v>457</v>
      </c>
      <c r="K85" s="153"/>
      <c r="L85" s="153"/>
    </row>
    <row r="86" spans="1:12" s="20" customFormat="1" ht="19.5" customHeight="1" x14ac:dyDescent="0.25">
      <c r="A86" s="210"/>
      <c r="C86" s="21"/>
      <c r="D86" s="132"/>
      <c r="E86" s="133"/>
      <c r="F86" s="21"/>
      <c r="G86" s="153"/>
      <c r="H86" s="153"/>
      <c r="I86" s="153" t="s">
        <v>458</v>
      </c>
      <c r="J86" s="153" t="s">
        <v>458</v>
      </c>
      <c r="K86" s="153"/>
      <c r="L86" s="153"/>
    </row>
    <row r="87" spans="1:12" s="20" customFormat="1" ht="19.5" customHeight="1" x14ac:dyDescent="0.25">
      <c r="A87" s="210"/>
      <c r="C87" s="21"/>
      <c r="D87" s="132"/>
      <c r="E87" s="133"/>
      <c r="F87" s="21"/>
      <c r="G87" s="153"/>
      <c r="H87" s="153"/>
      <c r="I87" s="153">
        <v>14552</v>
      </c>
      <c r="J87" s="153">
        <v>14552</v>
      </c>
      <c r="K87" s="153"/>
      <c r="L87" s="153"/>
    </row>
    <row r="88" spans="1:12" s="20" customFormat="1" ht="19.5" customHeight="1" x14ac:dyDescent="0.25">
      <c r="A88" s="210"/>
      <c r="C88" s="21"/>
      <c r="D88" s="132"/>
      <c r="E88" s="133"/>
      <c r="F88" s="21"/>
      <c r="G88" s="153"/>
      <c r="H88" s="153"/>
      <c r="I88" s="153">
        <v>14562</v>
      </c>
      <c r="J88" s="153">
        <v>14562</v>
      </c>
      <c r="K88" s="153"/>
      <c r="L88" s="153"/>
    </row>
    <row r="89" spans="1:12" s="20" customFormat="1" ht="19.5" customHeight="1" x14ac:dyDescent="0.25">
      <c r="A89" s="210"/>
      <c r="C89" s="21"/>
      <c r="D89" s="132"/>
      <c r="E89" s="133"/>
      <c r="F89" s="21"/>
      <c r="G89" s="153"/>
      <c r="H89" s="153"/>
      <c r="I89" s="153" t="s">
        <v>459</v>
      </c>
      <c r="J89" s="153" t="s">
        <v>459</v>
      </c>
      <c r="K89" s="153"/>
      <c r="L89" s="153"/>
    </row>
    <row r="90" spans="1:12" s="20" customFormat="1" ht="19.5" customHeight="1" x14ac:dyDescent="0.25">
      <c r="A90" s="210"/>
      <c r="C90" s="21"/>
      <c r="D90" s="132"/>
      <c r="E90" s="133"/>
      <c r="F90" s="21"/>
      <c r="G90" s="153"/>
      <c r="H90" s="153"/>
      <c r="I90" s="153">
        <v>14556</v>
      </c>
      <c r="J90" s="153">
        <v>14556</v>
      </c>
      <c r="K90" s="153"/>
      <c r="L90" s="153"/>
    </row>
    <row r="91" spans="1:12" s="20" customFormat="1" ht="19.5" customHeight="1" x14ac:dyDescent="0.25">
      <c r="A91" s="210"/>
      <c r="C91" s="21"/>
      <c r="D91" s="132"/>
      <c r="E91" s="133"/>
      <c r="F91" s="21"/>
      <c r="G91" s="153"/>
      <c r="H91" s="153"/>
      <c r="I91" s="153" t="s">
        <v>567</v>
      </c>
      <c r="J91" s="153" t="s">
        <v>567</v>
      </c>
      <c r="K91" s="153"/>
      <c r="L91" s="153"/>
    </row>
    <row r="92" spans="1:12" s="20" customFormat="1" ht="19.5" customHeight="1" x14ac:dyDescent="0.25">
      <c r="A92" s="210"/>
      <c r="C92" s="21"/>
      <c r="D92" s="132"/>
      <c r="E92" s="133"/>
      <c r="F92" s="21"/>
      <c r="G92" s="153"/>
      <c r="H92" s="153"/>
      <c r="I92" s="153" t="s">
        <v>568</v>
      </c>
      <c r="J92" s="153" t="s">
        <v>568</v>
      </c>
      <c r="K92" s="153"/>
      <c r="L92" s="153"/>
    </row>
    <row r="93" spans="1:12" s="20" customFormat="1" ht="19.5" customHeight="1" x14ac:dyDescent="0.25">
      <c r="A93" s="210"/>
      <c r="C93" s="21"/>
      <c r="D93" s="132"/>
      <c r="E93" s="133"/>
      <c r="F93" s="21"/>
      <c r="G93" s="153"/>
      <c r="H93" s="153"/>
      <c r="I93" s="153" t="s">
        <v>569</v>
      </c>
      <c r="J93" s="153" t="s">
        <v>569</v>
      </c>
      <c r="K93" s="153"/>
      <c r="L93" s="153"/>
    </row>
    <row r="94" spans="1:12" s="20" customFormat="1" ht="19.5" customHeight="1" x14ac:dyDescent="0.25">
      <c r="A94" s="210"/>
      <c r="C94" s="21"/>
      <c r="D94" s="132"/>
      <c r="E94" s="133"/>
      <c r="F94" s="21"/>
      <c r="G94" s="153"/>
      <c r="H94" s="153"/>
      <c r="I94" s="153" t="s">
        <v>570</v>
      </c>
      <c r="J94" s="153" t="s">
        <v>570</v>
      </c>
      <c r="K94" s="153"/>
      <c r="L94" s="153"/>
    </row>
    <row r="95" spans="1:12" s="20" customFormat="1" ht="19.5" customHeight="1" x14ac:dyDescent="0.25">
      <c r="A95" s="210"/>
      <c r="C95" s="21"/>
      <c r="D95" s="132"/>
      <c r="E95" s="133"/>
      <c r="F95" s="21"/>
      <c r="G95" s="153"/>
      <c r="H95" s="153"/>
      <c r="I95" s="153" t="s">
        <v>448</v>
      </c>
      <c r="J95" s="153" t="s">
        <v>448</v>
      </c>
      <c r="K95" s="153"/>
      <c r="L95" s="153"/>
    </row>
    <row r="96" spans="1:12" s="20" customFormat="1" ht="19.5" customHeight="1" x14ac:dyDescent="0.25">
      <c r="A96" s="210"/>
      <c r="C96" s="21"/>
      <c r="D96" s="132"/>
      <c r="E96" s="133"/>
      <c r="F96" s="21"/>
      <c r="G96" s="153"/>
      <c r="H96" s="153"/>
      <c r="I96" s="153">
        <v>5721</v>
      </c>
      <c r="J96" s="153">
        <v>5721</v>
      </c>
      <c r="K96" s="153"/>
      <c r="L96" s="153"/>
    </row>
    <row r="97" spans="1:12" s="20" customFormat="1" ht="19.5" customHeight="1" x14ac:dyDescent="0.25">
      <c r="A97" s="210"/>
      <c r="C97" s="21"/>
      <c r="D97" s="132"/>
      <c r="E97" s="133"/>
      <c r="F97" s="21"/>
      <c r="G97" s="153"/>
      <c r="H97" s="153"/>
      <c r="I97" s="153">
        <v>19760</v>
      </c>
      <c r="J97" s="153">
        <v>19760</v>
      </c>
      <c r="K97" s="153"/>
      <c r="L97" s="153"/>
    </row>
    <row r="98" spans="1:12" s="20" customFormat="1" ht="19.5" customHeight="1" x14ac:dyDescent="0.25">
      <c r="A98" s="210"/>
      <c r="C98" s="21"/>
      <c r="D98" s="132"/>
      <c r="E98" s="133"/>
      <c r="F98" s="21"/>
      <c r="G98" s="153"/>
      <c r="H98" s="153"/>
      <c r="I98" s="153">
        <v>14495</v>
      </c>
      <c r="J98" s="153">
        <v>14495</v>
      </c>
      <c r="K98" s="153"/>
      <c r="L98" s="153"/>
    </row>
    <row r="99" spans="1:12" s="20" customFormat="1" ht="19.5" customHeight="1" x14ac:dyDescent="0.25">
      <c r="A99" s="210"/>
      <c r="C99" s="21"/>
      <c r="D99" s="132"/>
      <c r="E99" s="133"/>
      <c r="F99" s="21"/>
      <c r="G99" s="153"/>
      <c r="H99" s="153"/>
      <c r="I99" s="153" t="s">
        <v>460</v>
      </c>
      <c r="J99" s="153" t="s">
        <v>460</v>
      </c>
      <c r="K99" s="153"/>
      <c r="L99" s="153"/>
    </row>
    <row r="100" spans="1:12" s="20" customFormat="1" ht="19.5" customHeight="1" x14ac:dyDescent="0.25">
      <c r="A100" s="210"/>
      <c r="C100" s="21"/>
      <c r="D100" s="132"/>
      <c r="E100" s="133"/>
      <c r="F100" s="21"/>
      <c r="G100" s="153"/>
      <c r="H100" s="153"/>
      <c r="I100" s="153" t="s">
        <v>461</v>
      </c>
      <c r="J100" s="153" t="s">
        <v>461</v>
      </c>
      <c r="K100" s="153"/>
      <c r="L100" s="153"/>
    </row>
    <row r="101" spans="1:12" s="20" customFormat="1" ht="19.5" customHeight="1" x14ac:dyDescent="0.25">
      <c r="A101" s="210"/>
      <c r="C101" s="21"/>
      <c r="D101" s="132"/>
      <c r="E101" s="133"/>
      <c r="F101" s="21"/>
      <c r="G101" s="153"/>
      <c r="H101" s="153"/>
      <c r="I101" s="153" t="s">
        <v>462</v>
      </c>
      <c r="J101" s="153" t="s">
        <v>462</v>
      </c>
      <c r="K101" s="153"/>
      <c r="L101" s="153"/>
    </row>
    <row r="102" spans="1:12" s="20" customFormat="1" ht="19.5" customHeight="1" x14ac:dyDescent="0.25">
      <c r="A102" s="210"/>
      <c r="C102" s="21"/>
      <c r="D102" s="132"/>
      <c r="E102" s="133"/>
      <c r="F102" s="21"/>
      <c r="G102" s="153"/>
      <c r="H102" s="153"/>
      <c r="I102" s="153" t="s">
        <v>464</v>
      </c>
      <c r="J102" s="153" t="s">
        <v>464</v>
      </c>
      <c r="K102" s="153"/>
      <c r="L102" s="153"/>
    </row>
    <row r="103" spans="1:12" s="20" customFormat="1" ht="19.5" customHeight="1" x14ac:dyDescent="0.25">
      <c r="A103" s="210"/>
      <c r="C103" s="21"/>
      <c r="D103" s="132"/>
      <c r="E103" s="133"/>
      <c r="F103" s="21"/>
      <c r="G103" s="153"/>
      <c r="H103" s="153"/>
      <c r="I103" s="153" t="s">
        <v>465</v>
      </c>
      <c r="J103" s="153" t="s">
        <v>465</v>
      </c>
      <c r="K103" s="153"/>
      <c r="L103" s="153"/>
    </row>
    <row r="104" spans="1:12" s="20" customFormat="1" ht="12" customHeight="1" x14ac:dyDescent="0.25">
      <c r="A104" s="210"/>
      <c r="D104" s="134"/>
      <c r="E104" s="134"/>
      <c r="G104" s="153"/>
      <c r="H104" s="153"/>
      <c r="I104" s="153">
        <v>995509</v>
      </c>
      <c r="J104" s="153">
        <v>995509</v>
      </c>
      <c r="K104" s="153"/>
      <c r="L104" s="153"/>
    </row>
    <row r="105" spans="1:12" s="20" customFormat="1" ht="24.75" customHeight="1" x14ac:dyDescent="0.25">
      <c r="A105" s="210"/>
      <c r="D105" s="134"/>
      <c r="E105" s="134"/>
      <c r="G105" s="153"/>
      <c r="H105" s="153"/>
      <c r="I105" s="153">
        <v>977735</v>
      </c>
      <c r="J105" s="153">
        <v>977735</v>
      </c>
      <c r="K105" s="153"/>
      <c r="L105" s="153"/>
    </row>
    <row r="106" spans="1:12" s="20" customFormat="1" ht="19.5" customHeight="1" x14ac:dyDescent="0.25">
      <c r="A106" s="210"/>
      <c r="D106" s="134"/>
      <c r="E106" s="134"/>
      <c r="G106" s="153"/>
      <c r="H106" s="153"/>
      <c r="I106" s="153">
        <v>989411</v>
      </c>
      <c r="J106" s="153">
        <v>989411</v>
      </c>
      <c r="K106" s="153"/>
      <c r="L106" s="153"/>
    </row>
    <row r="107" spans="1:12" s="20" customFormat="1" ht="19.5" customHeight="1" x14ac:dyDescent="0.25">
      <c r="A107" s="210"/>
      <c r="D107" s="134"/>
      <c r="E107" s="134"/>
      <c r="G107" s="153"/>
      <c r="H107" s="153"/>
      <c r="I107" s="153">
        <v>1207</v>
      </c>
      <c r="J107" s="153">
        <v>1207</v>
      </c>
      <c r="K107" s="153"/>
      <c r="L107" s="153"/>
    </row>
    <row r="108" spans="1:12" s="20" customFormat="1" ht="19.5" customHeight="1" x14ac:dyDescent="0.25">
      <c r="A108" s="210"/>
      <c r="D108" s="134"/>
      <c r="E108" s="134"/>
      <c r="G108" s="153"/>
      <c r="H108" s="153"/>
      <c r="I108" s="153">
        <v>7371</v>
      </c>
      <c r="J108" s="153">
        <v>7371</v>
      </c>
      <c r="K108" s="153"/>
      <c r="L108" s="153"/>
    </row>
    <row r="109" spans="1:12" s="20" customFormat="1" ht="19.5" customHeight="1" x14ac:dyDescent="0.25">
      <c r="A109" s="210"/>
      <c r="D109" s="134"/>
      <c r="E109" s="134"/>
      <c r="G109" s="153"/>
      <c r="H109" s="153"/>
      <c r="I109" s="153">
        <v>55394</v>
      </c>
      <c r="J109" s="153">
        <v>55394</v>
      </c>
      <c r="K109" s="153"/>
      <c r="L109" s="153"/>
    </row>
    <row r="110" spans="1:12" s="20" customFormat="1" ht="19.5" customHeight="1" x14ac:dyDescent="0.25">
      <c r="A110" s="210"/>
      <c r="D110" s="134"/>
      <c r="E110" s="134"/>
      <c r="G110" s="153"/>
      <c r="H110" s="153"/>
      <c r="I110" s="153">
        <v>29930</v>
      </c>
      <c r="J110" s="153">
        <v>29930</v>
      </c>
      <c r="K110" s="153"/>
      <c r="L110" s="153"/>
    </row>
    <row r="111" spans="1:12" s="20" customFormat="1" ht="19.5" customHeight="1" x14ac:dyDescent="0.25">
      <c r="A111" s="210"/>
      <c r="D111" s="134"/>
      <c r="E111" s="134"/>
      <c r="G111" s="153"/>
      <c r="H111" s="153"/>
      <c r="I111" s="153" t="s">
        <v>466</v>
      </c>
      <c r="J111" s="153" t="s">
        <v>466</v>
      </c>
      <c r="K111" s="153"/>
      <c r="L111" s="153"/>
    </row>
    <row r="112" spans="1:12" s="20" customFormat="1" ht="19.5" customHeight="1" x14ac:dyDescent="0.25">
      <c r="A112" s="210"/>
      <c r="D112" s="134"/>
      <c r="E112" s="134"/>
      <c r="G112" s="153"/>
      <c r="H112" s="153"/>
      <c r="I112" s="153">
        <v>126039</v>
      </c>
      <c r="J112" s="153">
        <v>126039</v>
      </c>
      <c r="K112" s="153"/>
      <c r="L112" s="153"/>
    </row>
    <row r="113" spans="1:12" s="20" customFormat="1" ht="19.5" customHeight="1" x14ac:dyDescent="0.25">
      <c r="A113" s="210"/>
      <c r="D113" s="134"/>
      <c r="E113" s="134"/>
      <c r="G113" s="153"/>
      <c r="H113" s="153"/>
      <c r="I113" s="153">
        <v>364902</v>
      </c>
      <c r="J113" s="153">
        <v>364902</v>
      </c>
      <c r="K113" s="153"/>
      <c r="L113" s="153"/>
    </row>
    <row r="114" spans="1:12" s="20" customFormat="1" ht="19.5" customHeight="1" x14ac:dyDescent="0.25">
      <c r="A114" s="210"/>
      <c r="D114" s="134"/>
      <c r="E114" s="134"/>
      <c r="G114" s="153"/>
      <c r="H114" s="153"/>
      <c r="I114" s="153">
        <v>32154475</v>
      </c>
      <c r="J114" s="153">
        <v>32154475</v>
      </c>
      <c r="K114" s="153"/>
      <c r="L114" s="153"/>
    </row>
    <row r="115" spans="1:12" s="20" customFormat="1" ht="19.5" customHeight="1" x14ac:dyDescent="0.25">
      <c r="A115" s="210"/>
      <c r="D115" s="134"/>
      <c r="E115" s="134"/>
      <c r="G115" s="153"/>
      <c r="H115" s="153"/>
      <c r="I115" s="153">
        <v>181058</v>
      </c>
      <c r="J115" s="153">
        <v>181058</v>
      </c>
      <c r="K115" s="153"/>
      <c r="L115" s="153"/>
    </row>
    <row r="116" spans="1:12" s="20" customFormat="1" ht="19.5" customHeight="1" x14ac:dyDescent="0.25">
      <c r="A116" s="210"/>
      <c r="D116" s="134"/>
      <c r="E116" s="134"/>
      <c r="G116" s="153"/>
      <c r="H116" s="153"/>
      <c r="I116" s="153">
        <v>14563</v>
      </c>
      <c r="J116" s="153">
        <v>14563</v>
      </c>
      <c r="K116" s="153"/>
      <c r="L116" s="153"/>
    </row>
    <row r="117" spans="1:12" s="20" customFormat="1" ht="19.5" customHeight="1" x14ac:dyDescent="0.25">
      <c r="A117" s="210"/>
      <c r="D117" s="134"/>
      <c r="E117" s="134"/>
      <c r="G117" s="153"/>
      <c r="H117" s="153"/>
      <c r="I117" s="153">
        <v>14560</v>
      </c>
      <c r="J117" s="153">
        <v>14560</v>
      </c>
      <c r="K117" s="153"/>
      <c r="L117" s="153"/>
    </row>
    <row r="118" spans="1:12" s="20" customFormat="1" ht="19.5" customHeight="1" x14ac:dyDescent="0.25">
      <c r="A118" s="210"/>
      <c r="D118" s="134"/>
      <c r="E118" s="134"/>
      <c r="G118" s="153"/>
      <c r="H118" s="153"/>
      <c r="I118" s="153">
        <v>996116</v>
      </c>
      <c r="J118" s="153">
        <v>996116</v>
      </c>
      <c r="K118" s="153"/>
      <c r="L118" s="153"/>
    </row>
    <row r="119" spans="1:12" s="20" customFormat="1" ht="19.5" customHeight="1" x14ac:dyDescent="0.25">
      <c r="A119" s="210"/>
      <c r="D119" s="134"/>
      <c r="E119" s="134"/>
      <c r="G119" s="153"/>
      <c r="H119" s="153"/>
      <c r="I119" s="153" t="s">
        <v>481</v>
      </c>
      <c r="J119" s="153" t="s">
        <v>481</v>
      </c>
      <c r="K119" s="153"/>
      <c r="L119" s="153"/>
    </row>
    <row r="120" spans="1:12" s="20" customFormat="1" ht="24.75" customHeight="1" x14ac:dyDescent="0.25">
      <c r="A120" s="210"/>
      <c r="D120" s="134"/>
      <c r="E120" s="134"/>
      <c r="G120" s="153"/>
      <c r="H120" s="153"/>
      <c r="I120" s="153" t="s">
        <v>526</v>
      </c>
      <c r="J120" s="153" t="s">
        <v>526</v>
      </c>
      <c r="K120" s="153"/>
      <c r="L120" s="153"/>
    </row>
    <row r="121" spans="1:12" s="20" customFormat="1" ht="12" customHeight="1" x14ac:dyDescent="0.25">
      <c r="A121" s="210"/>
      <c r="D121" s="134"/>
      <c r="E121" s="134"/>
      <c r="G121" s="153"/>
      <c r="H121" s="153"/>
      <c r="I121" s="153" t="s">
        <v>571</v>
      </c>
      <c r="J121" s="153" t="s">
        <v>571</v>
      </c>
      <c r="K121" s="153"/>
      <c r="L121" s="153"/>
    </row>
    <row r="122" spans="1:12" s="20" customFormat="1" ht="25.5" customHeight="1" x14ac:dyDescent="0.25">
      <c r="A122" s="210"/>
      <c r="D122" s="134"/>
      <c r="E122" s="134"/>
      <c r="G122" s="153"/>
      <c r="H122" s="153"/>
      <c r="I122" s="153" t="s">
        <v>572</v>
      </c>
      <c r="J122" s="153" t="s">
        <v>572</v>
      </c>
      <c r="K122" s="153"/>
      <c r="L122" s="153"/>
    </row>
    <row r="123" spans="1:12" s="20" customFormat="1" ht="19.5" customHeight="1" x14ac:dyDescent="0.25">
      <c r="A123" s="210"/>
      <c r="D123" s="134"/>
      <c r="E123" s="134"/>
      <c r="G123" s="153"/>
      <c r="H123" s="153"/>
      <c r="I123" s="153" t="s">
        <v>573</v>
      </c>
      <c r="J123" s="153" t="s">
        <v>573</v>
      </c>
      <c r="K123" s="153"/>
      <c r="L123" s="153"/>
    </row>
    <row r="124" spans="1:12" s="20" customFormat="1" ht="19.5" customHeight="1" x14ac:dyDescent="0.25">
      <c r="A124" s="210"/>
      <c r="D124" s="134"/>
      <c r="E124" s="134"/>
      <c r="G124" s="153"/>
      <c r="H124" s="153"/>
      <c r="I124" s="153" t="s">
        <v>574</v>
      </c>
      <c r="J124" s="153" t="s">
        <v>574</v>
      </c>
      <c r="K124" s="153"/>
      <c r="L124" s="153"/>
    </row>
    <row r="125" spans="1:12" s="20" customFormat="1" ht="19.5" customHeight="1" x14ac:dyDescent="0.25">
      <c r="A125" s="210"/>
      <c r="D125" s="134"/>
      <c r="E125" s="134"/>
      <c r="G125" s="153"/>
      <c r="H125" s="153"/>
      <c r="I125" s="153" t="s">
        <v>575</v>
      </c>
      <c r="J125" s="153" t="s">
        <v>575</v>
      </c>
      <c r="K125" s="153"/>
      <c r="L125" s="153"/>
    </row>
    <row r="126" spans="1:12" s="20" customFormat="1" ht="19.5" customHeight="1" x14ac:dyDescent="0.25">
      <c r="A126" s="210"/>
      <c r="D126" s="134"/>
      <c r="E126" s="134"/>
      <c r="G126" s="153"/>
      <c r="H126" s="153"/>
      <c r="I126" s="153" t="s">
        <v>576</v>
      </c>
      <c r="J126" s="153" t="s">
        <v>576</v>
      </c>
      <c r="K126" s="153"/>
      <c r="L126" s="153"/>
    </row>
    <row r="127" spans="1:12" s="20" customFormat="1" ht="19.5" customHeight="1" x14ac:dyDescent="0.25">
      <c r="A127" s="210"/>
      <c r="D127" s="134"/>
      <c r="E127" s="134"/>
      <c r="G127" s="153"/>
      <c r="H127" s="153"/>
      <c r="I127" s="153" t="s">
        <v>577</v>
      </c>
      <c r="J127" s="153" t="s">
        <v>577</v>
      </c>
      <c r="K127" s="153"/>
      <c r="L127" s="153"/>
    </row>
    <row r="128" spans="1:12" s="20" customFormat="1" ht="19.5" customHeight="1" x14ac:dyDescent="0.25">
      <c r="A128" s="210"/>
      <c r="D128" s="134"/>
      <c r="E128" s="134"/>
      <c r="G128" s="153"/>
      <c r="H128" s="153"/>
      <c r="I128" s="153" t="s">
        <v>578</v>
      </c>
      <c r="J128" s="153" t="s">
        <v>578</v>
      </c>
      <c r="K128" s="153"/>
      <c r="L128" s="153"/>
    </row>
    <row r="129" spans="1:28" s="20" customFormat="1" ht="19.5" customHeight="1" x14ac:dyDescent="0.25">
      <c r="A129" s="210"/>
      <c r="D129" s="134"/>
      <c r="E129" s="134"/>
      <c r="G129" s="153"/>
      <c r="H129" s="153"/>
      <c r="I129" s="153" t="s">
        <v>579</v>
      </c>
      <c r="J129" s="153" t="s">
        <v>579</v>
      </c>
      <c r="K129" s="153"/>
      <c r="L129" s="153"/>
    </row>
    <row r="130" spans="1:28" s="20" customFormat="1" ht="19.5" customHeight="1" x14ac:dyDescent="0.25">
      <c r="A130" s="210"/>
      <c r="D130" s="134"/>
      <c r="E130" s="134"/>
      <c r="G130" s="153"/>
      <c r="H130" s="153"/>
      <c r="I130" s="153" t="s">
        <v>580</v>
      </c>
      <c r="J130" s="153" t="s">
        <v>580</v>
      </c>
      <c r="K130" s="153"/>
      <c r="L130" s="153"/>
    </row>
    <row r="131" spans="1:28" s="20" customFormat="1" ht="19.5" customHeight="1" x14ac:dyDescent="0.25">
      <c r="A131" s="210"/>
      <c r="D131" s="134"/>
      <c r="E131" s="134"/>
      <c r="G131" s="153"/>
      <c r="H131" s="153"/>
      <c r="I131" s="153">
        <v>1580</v>
      </c>
      <c r="J131" s="153">
        <v>1580</v>
      </c>
      <c r="K131" s="153"/>
      <c r="L131" s="153"/>
    </row>
    <row r="132" spans="1:28" s="20" customFormat="1" ht="19.5" customHeight="1" x14ac:dyDescent="0.25">
      <c r="A132" s="210"/>
      <c r="D132" s="134"/>
      <c r="E132" s="134"/>
      <c r="G132" s="153"/>
      <c r="H132" s="153"/>
      <c r="I132" s="153" t="s">
        <v>467</v>
      </c>
      <c r="J132" s="153" t="s">
        <v>467</v>
      </c>
      <c r="K132" s="153"/>
      <c r="L132" s="153"/>
    </row>
    <row r="133" spans="1:28" s="20" customFormat="1" ht="19.5" customHeight="1" x14ac:dyDescent="0.25">
      <c r="A133" s="210"/>
      <c r="D133" s="134"/>
      <c r="E133" s="134"/>
      <c r="G133" s="153"/>
      <c r="H133" s="153"/>
      <c r="I133" s="153" t="s">
        <v>468</v>
      </c>
      <c r="J133" s="153" t="s">
        <v>468</v>
      </c>
      <c r="K133" s="153"/>
      <c r="L133" s="153"/>
    </row>
    <row r="134" spans="1:28" s="20" customFormat="1" ht="19.5" customHeight="1" x14ac:dyDescent="0.25">
      <c r="A134" s="210"/>
      <c r="D134" s="134"/>
      <c r="E134" s="134"/>
      <c r="G134" s="153"/>
      <c r="H134" s="153"/>
      <c r="I134" s="153" t="s">
        <v>469</v>
      </c>
      <c r="J134" s="153" t="s">
        <v>469</v>
      </c>
      <c r="K134" s="153"/>
      <c r="L134" s="153"/>
    </row>
    <row r="135" spans="1:28" s="20" customFormat="1" ht="19.5" customHeight="1" x14ac:dyDescent="0.25">
      <c r="A135" s="210"/>
      <c r="D135" s="134"/>
      <c r="E135" s="134"/>
      <c r="G135" s="153"/>
      <c r="H135" s="153"/>
      <c r="I135" s="153" t="s">
        <v>470</v>
      </c>
      <c r="J135" s="153" t="s">
        <v>470</v>
      </c>
      <c r="K135" s="153"/>
      <c r="L135" s="153"/>
    </row>
    <row r="136" spans="1:28" s="20" customFormat="1" x14ac:dyDescent="0.25">
      <c r="A136" s="210"/>
      <c r="D136" s="134"/>
      <c r="E136" s="134"/>
      <c r="G136" s="153"/>
      <c r="H136" s="153"/>
      <c r="I136" s="153" t="s">
        <v>471</v>
      </c>
      <c r="J136" s="153" t="s">
        <v>471</v>
      </c>
      <c r="K136" s="153"/>
      <c r="L136" s="153"/>
    </row>
    <row r="137" spans="1:28" s="20" customFormat="1" x14ac:dyDescent="0.25">
      <c r="A137" s="210"/>
      <c r="D137" s="134"/>
      <c r="E137" s="134"/>
      <c r="G137" s="153"/>
      <c r="H137" s="153"/>
      <c r="I137" s="153">
        <v>982462</v>
      </c>
      <c r="J137" s="153">
        <v>982462</v>
      </c>
      <c r="K137" s="153"/>
      <c r="L137" s="153"/>
    </row>
    <row r="138" spans="1:28" s="20" customFormat="1" x14ac:dyDescent="0.25">
      <c r="A138" s="210"/>
      <c r="D138" s="134"/>
      <c r="E138" s="134"/>
      <c r="G138" s="153"/>
      <c r="H138" s="153"/>
      <c r="I138" s="153" t="s">
        <v>472</v>
      </c>
      <c r="J138" s="153" t="s">
        <v>472</v>
      </c>
      <c r="K138" s="153"/>
      <c r="L138" s="153"/>
    </row>
    <row r="139" spans="1:28" x14ac:dyDescent="0.25">
      <c r="A139" s="210"/>
      <c r="D139" s="135"/>
      <c r="E139" s="135"/>
      <c r="G139" s="153"/>
      <c r="H139" s="153"/>
      <c r="I139" s="153" t="s">
        <v>473</v>
      </c>
      <c r="J139" s="153" t="s">
        <v>473</v>
      </c>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t="s">
        <v>474</v>
      </c>
      <c r="J140" s="153" t="s">
        <v>474</v>
      </c>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t="s">
        <v>475</v>
      </c>
      <c r="J141" s="153" t="s">
        <v>475</v>
      </c>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t="s">
        <v>476</v>
      </c>
      <c r="J142" s="153" t="s">
        <v>476</v>
      </c>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t="s">
        <v>477</v>
      </c>
      <c r="J143" s="153" t="s">
        <v>477</v>
      </c>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t="s">
        <v>478</v>
      </c>
      <c r="J144" s="153" t="s">
        <v>478</v>
      </c>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t="s">
        <v>479</v>
      </c>
      <c r="J145" s="153" t="s">
        <v>479</v>
      </c>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t="s">
        <v>480</v>
      </c>
      <c r="J146" s="153" t="s">
        <v>480</v>
      </c>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t="s">
        <v>482</v>
      </c>
      <c r="J147" s="153" t="s">
        <v>482</v>
      </c>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t="s">
        <v>483</v>
      </c>
      <c r="J148" s="153" t="s">
        <v>483</v>
      </c>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v>14569</v>
      </c>
      <c r="J149" s="153">
        <v>14569</v>
      </c>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v>14574</v>
      </c>
      <c r="J150" s="153">
        <v>14574</v>
      </c>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v>14575</v>
      </c>
      <c r="J151" s="153">
        <v>14575</v>
      </c>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v>14578</v>
      </c>
      <c r="J152" s="153">
        <v>14578</v>
      </c>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t="s">
        <v>507</v>
      </c>
      <c r="J153" s="153" t="s">
        <v>507</v>
      </c>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t="s">
        <v>581</v>
      </c>
      <c r="J154" s="153" t="s">
        <v>581</v>
      </c>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t="s">
        <v>582</v>
      </c>
      <c r="J155" s="153" t="s">
        <v>582</v>
      </c>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t="s">
        <v>583</v>
      </c>
      <c r="J156" s="153" t="s">
        <v>583</v>
      </c>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t="s">
        <v>584</v>
      </c>
      <c r="J157" s="153" t="s">
        <v>584</v>
      </c>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t="s">
        <v>585</v>
      </c>
      <c r="J158" s="153" t="s">
        <v>585</v>
      </c>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v>14613</v>
      </c>
      <c r="J159" s="153">
        <v>14613</v>
      </c>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v>734</v>
      </c>
      <c r="J160" s="153">
        <v>734</v>
      </c>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v>14579</v>
      </c>
      <c r="J161" s="153">
        <v>14579</v>
      </c>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v>14580</v>
      </c>
      <c r="J162" s="153">
        <v>14580</v>
      </c>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t="s">
        <v>484</v>
      </c>
      <c r="J163" s="153" t="s">
        <v>484</v>
      </c>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t="s">
        <v>485</v>
      </c>
      <c r="J164" s="153" t="s">
        <v>485</v>
      </c>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v>14585</v>
      </c>
      <c r="J165" s="153">
        <v>14585</v>
      </c>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v>14589</v>
      </c>
      <c r="J166" s="153">
        <v>14589</v>
      </c>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v>26</v>
      </c>
      <c r="J167" s="153">
        <v>26</v>
      </c>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v>14584</v>
      </c>
      <c r="J168" s="153">
        <v>14584</v>
      </c>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t="s">
        <v>508</v>
      </c>
      <c r="J169" s="153" t="s">
        <v>508</v>
      </c>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t="s">
        <v>586</v>
      </c>
      <c r="J170" s="153" t="s">
        <v>586</v>
      </c>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t="s">
        <v>587</v>
      </c>
      <c r="J171" s="153" t="s">
        <v>587</v>
      </c>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t="s">
        <v>588</v>
      </c>
      <c r="J172" s="153" t="s">
        <v>588</v>
      </c>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t="s">
        <v>589</v>
      </c>
      <c r="J173" s="153" t="s">
        <v>589</v>
      </c>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t="s">
        <v>590</v>
      </c>
      <c r="J174" s="153" t="s">
        <v>590</v>
      </c>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t="s">
        <v>591</v>
      </c>
      <c r="J175" s="153" t="s">
        <v>591</v>
      </c>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t="s">
        <v>592</v>
      </c>
      <c r="J176" s="153" t="s">
        <v>592</v>
      </c>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t="s">
        <v>486</v>
      </c>
      <c r="J177" s="153" t="s">
        <v>486</v>
      </c>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v>14581</v>
      </c>
      <c r="J178" s="153">
        <v>14581</v>
      </c>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v>14583</v>
      </c>
      <c r="J179" s="153">
        <v>14583</v>
      </c>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t="s">
        <v>487</v>
      </c>
      <c r="J180" s="153" t="s">
        <v>487</v>
      </c>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t="s">
        <v>488</v>
      </c>
      <c r="J181" s="153" t="s">
        <v>488</v>
      </c>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t="s">
        <v>492</v>
      </c>
      <c r="J182" s="153" t="s">
        <v>492</v>
      </c>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t="s">
        <v>493</v>
      </c>
      <c r="J183" s="153" t="s">
        <v>493</v>
      </c>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t="s">
        <v>495</v>
      </c>
      <c r="J184" s="153" t="s">
        <v>495</v>
      </c>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t="s">
        <v>497</v>
      </c>
      <c r="J185" s="153" t="s">
        <v>497</v>
      </c>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t="s">
        <v>593</v>
      </c>
      <c r="J186" s="153" t="s">
        <v>593</v>
      </c>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t="s">
        <v>594</v>
      </c>
      <c r="J187" s="153" t="s">
        <v>594</v>
      </c>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t="s">
        <v>595</v>
      </c>
      <c r="J188" s="153" t="s">
        <v>595</v>
      </c>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t="s">
        <v>596</v>
      </c>
      <c r="J189" s="153" t="s">
        <v>596</v>
      </c>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t="s">
        <v>597</v>
      </c>
      <c r="J190" s="153" t="s">
        <v>597</v>
      </c>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t="s">
        <v>598</v>
      </c>
      <c r="J191" s="153" t="s">
        <v>598</v>
      </c>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t="s">
        <v>599</v>
      </c>
      <c r="J192" s="153" t="s">
        <v>599</v>
      </c>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t="s">
        <v>600</v>
      </c>
      <c r="J193" s="153" t="s">
        <v>600</v>
      </c>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t="s">
        <v>601</v>
      </c>
      <c r="J194" s="153" t="s">
        <v>601</v>
      </c>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t="s">
        <v>602</v>
      </c>
      <c r="J195" s="153" t="s">
        <v>602</v>
      </c>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t="s">
        <v>603</v>
      </c>
      <c r="J196" s="153" t="s">
        <v>603</v>
      </c>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t="s">
        <v>604</v>
      </c>
      <c r="J197" s="153" t="s">
        <v>604</v>
      </c>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v>14592</v>
      </c>
      <c r="J198" s="153">
        <v>14592</v>
      </c>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v>14594</v>
      </c>
      <c r="J199" s="153">
        <v>14594</v>
      </c>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v>780803</v>
      </c>
      <c r="J200" s="153">
        <v>780803</v>
      </c>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t="s">
        <v>491</v>
      </c>
      <c r="J201" s="153" t="s">
        <v>491</v>
      </c>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v>1584</v>
      </c>
      <c r="J202" s="153">
        <v>1584</v>
      </c>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t="s">
        <v>496</v>
      </c>
      <c r="J203" s="153" t="s">
        <v>496</v>
      </c>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v>14596</v>
      </c>
      <c r="J204" s="153">
        <v>14596</v>
      </c>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v>14597</v>
      </c>
      <c r="J205" s="153">
        <v>14597</v>
      </c>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v>14598</v>
      </c>
      <c r="J206" s="153">
        <v>14598</v>
      </c>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v>14599</v>
      </c>
      <c r="J207" s="153">
        <v>14599</v>
      </c>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t="s">
        <v>498</v>
      </c>
      <c r="J208" s="153" t="s">
        <v>498</v>
      </c>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v>729</v>
      </c>
      <c r="J209" s="153">
        <v>729</v>
      </c>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t="s">
        <v>605</v>
      </c>
      <c r="J210" s="153" t="s">
        <v>605</v>
      </c>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t="s">
        <v>606</v>
      </c>
      <c r="J211" s="153" t="s">
        <v>606</v>
      </c>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t="s">
        <v>607</v>
      </c>
      <c r="J212" s="153" t="s">
        <v>607</v>
      </c>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v>14600</v>
      </c>
      <c r="J213" s="153">
        <v>14600</v>
      </c>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t="s">
        <v>499</v>
      </c>
      <c r="J214" s="153" t="s">
        <v>499</v>
      </c>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t="s">
        <v>500</v>
      </c>
      <c r="J215" s="153" t="s">
        <v>500</v>
      </c>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t="s">
        <v>501</v>
      </c>
      <c r="J216" s="153" t="s">
        <v>501</v>
      </c>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v>14697</v>
      </c>
      <c r="J217" s="153">
        <v>14697</v>
      </c>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t="s">
        <v>608</v>
      </c>
      <c r="J218" s="153" t="s">
        <v>608</v>
      </c>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t="s">
        <v>609</v>
      </c>
      <c r="J219" s="153" t="s">
        <v>609</v>
      </c>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t="s">
        <v>610</v>
      </c>
      <c r="J220" s="153" t="s">
        <v>610</v>
      </c>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t="s">
        <v>611</v>
      </c>
      <c r="J221" s="153" t="s">
        <v>611</v>
      </c>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t="s">
        <v>612</v>
      </c>
      <c r="J222" s="153" t="s">
        <v>612</v>
      </c>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t="s">
        <v>613</v>
      </c>
      <c r="J223" s="153" t="s">
        <v>613</v>
      </c>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t="s">
        <v>614</v>
      </c>
      <c r="J224" s="153" t="s">
        <v>614</v>
      </c>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t="s">
        <v>615</v>
      </c>
      <c r="J225" s="153" t="s">
        <v>615</v>
      </c>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t="s">
        <v>616</v>
      </c>
      <c r="J226" s="153" t="s">
        <v>616</v>
      </c>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v>128964</v>
      </c>
      <c r="J227" s="153">
        <v>128964</v>
      </c>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v>1586</v>
      </c>
      <c r="J228" s="153">
        <v>1586</v>
      </c>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t="s">
        <v>502</v>
      </c>
      <c r="J229" s="153" t="s">
        <v>502</v>
      </c>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t="s">
        <v>503</v>
      </c>
      <c r="J230" s="153" t="s">
        <v>503</v>
      </c>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t="s">
        <v>617</v>
      </c>
      <c r="J231" s="153" t="s">
        <v>617</v>
      </c>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t="s">
        <v>618</v>
      </c>
      <c r="J232" s="153" t="s">
        <v>618</v>
      </c>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t="s">
        <v>619</v>
      </c>
      <c r="J233" s="153" t="s">
        <v>619</v>
      </c>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t="s">
        <v>620</v>
      </c>
      <c r="J234" s="153" t="s">
        <v>620</v>
      </c>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t="s">
        <v>621</v>
      </c>
      <c r="J235" s="153" t="s">
        <v>621</v>
      </c>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v>782603</v>
      </c>
      <c r="J236" s="153">
        <v>782603</v>
      </c>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v>14611</v>
      </c>
      <c r="J237" s="153">
        <v>14611</v>
      </c>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t="s">
        <v>509</v>
      </c>
      <c r="J238" s="153" t="s">
        <v>509</v>
      </c>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v>2509</v>
      </c>
      <c r="J239" s="153">
        <v>2509</v>
      </c>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t="s">
        <v>622</v>
      </c>
      <c r="J240" s="153" t="s">
        <v>622</v>
      </c>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t="s">
        <v>623</v>
      </c>
      <c r="J241" s="153" t="s">
        <v>623</v>
      </c>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t="s">
        <v>624</v>
      </c>
      <c r="J242" s="153" t="s">
        <v>624</v>
      </c>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t="s">
        <v>625</v>
      </c>
      <c r="J243" s="153" t="s">
        <v>625</v>
      </c>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t="s">
        <v>626</v>
      </c>
      <c r="J244" s="153" t="s">
        <v>626</v>
      </c>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t="s">
        <v>627</v>
      </c>
      <c r="J245" s="153" t="s">
        <v>627</v>
      </c>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v>14617</v>
      </c>
      <c r="J246" s="153">
        <v>14617</v>
      </c>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t="s">
        <v>504</v>
      </c>
      <c r="J247" s="153" t="s">
        <v>504</v>
      </c>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v>783010</v>
      </c>
      <c r="J248" s="153">
        <v>783010</v>
      </c>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t="s">
        <v>505</v>
      </c>
      <c r="J249" s="153" t="s">
        <v>505</v>
      </c>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t="s">
        <v>506</v>
      </c>
      <c r="J250" s="153" t="s">
        <v>506</v>
      </c>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v>14719</v>
      </c>
      <c r="J251" s="153">
        <v>14719</v>
      </c>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t="s">
        <v>510</v>
      </c>
      <c r="J252" s="153" t="s">
        <v>510</v>
      </c>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v>14758</v>
      </c>
      <c r="J253" s="153">
        <v>14758</v>
      </c>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v>14763</v>
      </c>
      <c r="J254" s="153">
        <v>14763</v>
      </c>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t="s">
        <v>511</v>
      </c>
      <c r="J255" s="153" t="s">
        <v>511</v>
      </c>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t="s">
        <v>512</v>
      </c>
      <c r="J256" s="153" t="s">
        <v>512</v>
      </c>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t="s">
        <v>514</v>
      </c>
      <c r="J257" s="153" t="s">
        <v>514</v>
      </c>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t="s">
        <v>628</v>
      </c>
      <c r="J258" s="153" t="s">
        <v>628</v>
      </c>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t="s">
        <v>629</v>
      </c>
      <c r="J259" s="153" t="s">
        <v>629</v>
      </c>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t="s">
        <v>630</v>
      </c>
      <c r="J260" s="153" t="s">
        <v>630</v>
      </c>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t="s">
        <v>631</v>
      </c>
      <c r="J261" s="153" t="s">
        <v>631</v>
      </c>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t="s">
        <v>632</v>
      </c>
      <c r="J262" s="153" t="s">
        <v>632</v>
      </c>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t="s">
        <v>633</v>
      </c>
      <c r="J263" s="153" t="s">
        <v>633</v>
      </c>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t="s">
        <v>634</v>
      </c>
      <c r="J264" s="153" t="s">
        <v>634</v>
      </c>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t="s">
        <v>635</v>
      </c>
      <c r="J265" s="153" t="s">
        <v>635</v>
      </c>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t="s">
        <v>636</v>
      </c>
      <c r="J266" s="153" t="s">
        <v>636</v>
      </c>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t="s">
        <v>637</v>
      </c>
      <c r="J267" s="153" t="s">
        <v>637</v>
      </c>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v>14627</v>
      </c>
      <c r="J268" s="153">
        <v>14627</v>
      </c>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t="s">
        <v>513</v>
      </c>
      <c r="J269" s="153" t="s">
        <v>513</v>
      </c>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v>14621</v>
      </c>
      <c r="J270" s="153">
        <v>14621</v>
      </c>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t="s">
        <v>515</v>
      </c>
      <c r="J271" s="153" t="s">
        <v>515</v>
      </c>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v>14628</v>
      </c>
      <c r="J272" s="153">
        <v>14628</v>
      </c>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v>14608</v>
      </c>
      <c r="J273" s="153">
        <v>14608</v>
      </c>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t="s">
        <v>518</v>
      </c>
      <c r="J274" s="153" t="s">
        <v>518</v>
      </c>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t="s">
        <v>638</v>
      </c>
      <c r="J275" s="153" t="s">
        <v>638</v>
      </c>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t="s">
        <v>639</v>
      </c>
      <c r="J276" s="153" t="s">
        <v>639</v>
      </c>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t="s">
        <v>640</v>
      </c>
      <c r="J277" s="153" t="s">
        <v>640</v>
      </c>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t="s">
        <v>641</v>
      </c>
      <c r="J278" s="153" t="s">
        <v>641</v>
      </c>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v>14636</v>
      </c>
      <c r="J279" s="153">
        <v>14636</v>
      </c>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v>14633</v>
      </c>
      <c r="J280" s="153">
        <v>14633</v>
      </c>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t="s">
        <v>516</v>
      </c>
      <c r="J281" s="153" t="s">
        <v>516</v>
      </c>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v>14736</v>
      </c>
      <c r="J282" s="153">
        <v>14736</v>
      </c>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v>14634</v>
      </c>
      <c r="J283" s="153">
        <v>14634</v>
      </c>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v>14632</v>
      </c>
      <c r="J284" s="153">
        <v>14632</v>
      </c>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v>19933</v>
      </c>
      <c r="J285" s="153">
        <v>19933</v>
      </c>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v>5749</v>
      </c>
      <c r="J286" s="153">
        <v>5749</v>
      </c>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v>5748</v>
      </c>
      <c r="J287" s="153">
        <v>5748</v>
      </c>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t="s">
        <v>642</v>
      </c>
      <c r="J288" s="153" t="s">
        <v>642</v>
      </c>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t="s">
        <v>643</v>
      </c>
      <c r="J289" s="153" t="s">
        <v>643</v>
      </c>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t="s">
        <v>644</v>
      </c>
      <c r="J290" s="153" t="s">
        <v>644</v>
      </c>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t="s">
        <v>645</v>
      </c>
      <c r="J291" s="153" t="s">
        <v>645</v>
      </c>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t="s">
        <v>517</v>
      </c>
      <c r="J292" s="153" t="s">
        <v>517</v>
      </c>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t="s">
        <v>519</v>
      </c>
      <c r="J293" s="153" t="s">
        <v>519</v>
      </c>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t="s">
        <v>520</v>
      </c>
      <c r="J294" s="153" t="s">
        <v>520</v>
      </c>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t="s">
        <v>646</v>
      </c>
      <c r="J295" s="153" t="s">
        <v>646</v>
      </c>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t="s">
        <v>647</v>
      </c>
      <c r="J296" s="153" t="s">
        <v>647</v>
      </c>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t="s">
        <v>648</v>
      </c>
      <c r="J297" s="153" t="s">
        <v>648</v>
      </c>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t="s">
        <v>494</v>
      </c>
      <c r="J298" s="153" t="s">
        <v>494</v>
      </c>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t="s">
        <v>521</v>
      </c>
      <c r="J299" s="153" t="s">
        <v>521</v>
      </c>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t="s">
        <v>649</v>
      </c>
      <c r="J300" s="153" t="s">
        <v>649</v>
      </c>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t="s">
        <v>650</v>
      </c>
      <c r="J301" s="153" t="s">
        <v>650</v>
      </c>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t="s">
        <v>651</v>
      </c>
      <c r="J302" s="153" t="s">
        <v>651</v>
      </c>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t="s">
        <v>652</v>
      </c>
      <c r="J303" s="153" t="s">
        <v>652</v>
      </c>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t="s">
        <v>653</v>
      </c>
      <c r="J304" s="153" t="s">
        <v>653</v>
      </c>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v>14494</v>
      </c>
      <c r="J305" s="153">
        <v>14494</v>
      </c>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v>554384</v>
      </c>
      <c r="J306" s="153">
        <v>554384</v>
      </c>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t="s">
        <v>522</v>
      </c>
      <c r="J307" s="153" t="s">
        <v>522</v>
      </c>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t="s">
        <v>523</v>
      </c>
      <c r="J308" s="153" t="s">
        <v>523</v>
      </c>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t="s">
        <v>524</v>
      </c>
      <c r="J309" s="153" t="s">
        <v>524</v>
      </c>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t="s">
        <v>525</v>
      </c>
      <c r="J310" s="153" t="s">
        <v>525</v>
      </c>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v>14641</v>
      </c>
      <c r="J311" s="153">
        <v>14641</v>
      </c>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v>14644</v>
      </c>
      <c r="J312" s="153">
        <v>14644</v>
      </c>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v>14723</v>
      </c>
      <c r="J313" s="153">
        <v>14723</v>
      </c>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t="s">
        <v>527</v>
      </c>
      <c r="J314" s="153" t="s">
        <v>527</v>
      </c>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v>14499</v>
      </c>
      <c r="J315" s="153">
        <v>14499</v>
      </c>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t="s">
        <v>528</v>
      </c>
      <c r="J316" s="153" t="s">
        <v>528</v>
      </c>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t="s">
        <v>654</v>
      </c>
      <c r="J317" s="153" t="s">
        <v>654</v>
      </c>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t="s">
        <v>655</v>
      </c>
      <c r="J318" s="153" t="s">
        <v>655</v>
      </c>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t="s">
        <v>656</v>
      </c>
      <c r="J319" s="153" t="s">
        <v>656</v>
      </c>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t="s">
        <v>657</v>
      </c>
      <c r="J320" s="153" t="s">
        <v>657</v>
      </c>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t="s">
        <v>658</v>
      </c>
      <c r="J321" s="153" t="s">
        <v>658</v>
      </c>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t="s">
        <v>659</v>
      </c>
      <c r="J322" s="153" t="s">
        <v>659</v>
      </c>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t="s">
        <v>660</v>
      </c>
      <c r="J323" s="153" t="s">
        <v>660</v>
      </c>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t="s">
        <v>434</v>
      </c>
      <c r="J324" s="153" t="s">
        <v>434</v>
      </c>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v>14517</v>
      </c>
      <c r="J325" s="153">
        <v>14517</v>
      </c>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t="s">
        <v>489</v>
      </c>
      <c r="J326" s="153" t="s">
        <v>489</v>
      </c>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v>14655</v>
      </c>
      <c r="J327" s="153">
        <v>14655</v>
      </c>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v>735</v>
      </c>
      <c r="J328" s="153">
        <v>735</v>
      </c>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v>50969</v>
      </c>
      <c r="J329" s="153">
        <v>50969</v>
      </c>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v>14663</v>
      </c>
      <c r="J330" s="153">
        <v>14663</v>
      </c>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v>14653</v>
      </c>
      <c r="J331" s="153">
        <v>14653</v>
      </c>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v>14654</v>
      </c>
      <c r="J332" s="153">
        <v>14654</v>
      </c>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t="s">
        <v>530</v>
      </c>
      <c r="J333" s="153" t="s">
        <v>530</v>
      </c>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t="s">
        <v>532</v>
      </c>
      <c r="J334" s="153" t="s">
        <v>532</v>
      </c>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t="s">
        <v>661</v>
      </c>
      <c r="J335" s="153" t="s">
        <v>661</v>
      </c>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t="s">
        <v>662</v>
      </c>
      <c r="J336" s="153" t="s">
        <v>662</v>
      </c>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t="s">
        <v>663</v>
      </c>
      <c r="J337" s="153" t="s">
        <v>663</v>
      </c>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t="s">
        <v>664</v>
      </c>
      <c r="J338" s="153" t="s">
        <v>664</v>
      </c>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t="s">
        <v>665</v>
      </c>
      <c r="J339" s="153" t="s">
        <v>665</v>
      </c>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t="s">
        <v>666</v>
      </c>
      <c r="J340" s="153" t="s">
        <v>666</v>
      </c>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t="s">
        <v>667</v>
      </c>
      <c r="J341" s="153" t="s">
        <v>667</v>
      </c>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t="s">
        <v>436</v>
      </c>
      <c r="J342" s="153" t="s">
        <v>436</v>
      </c>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v>14515</v>
      </c>
      <c r="J343" s="153">
        <v>14515</v>
      </c>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v>14649</v>
      </c>
      <c r="J344" s="153">
        <v>14649</v>
      </c>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t="s">
        <v>490</v>
      </c>
      <c r="J345" s="153" t="s">
        <v>490</v>
      </c>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v>736</v>
      </c>
      <c r="J346" s="153">
        <v>736</v>
      </c>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v>14729</v>
      </c>
      <c r="J347" s="153">
        <v>14729</v>
      </c>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t="s">
        <v>529</v>
      </c>
      <c r="J348" s="153" t="s">
        <v>529</v>
      </c>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t="s">
        <v>531</v>
      </c>
      <c r="J349" s="153" t="s">
        <v>531</v>
      </c>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t="s">
        <v>533</v>
      </c>
      <c r="J350" s="153" t="s">
        <v>533</v>
      </c>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v>14669</v>
      </c>
      <c r="J351" s="153">
        <v>14669</v>
      </c>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v>146585960</v>
      </c>
      <c r="J352" s="153">
        <v>146585960</v>
      </c>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t="s">
        <v>534</v>
      </c>
      <c r="J353" s="153" t="s">
        <v>534</v>
      </c>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v>2041</v>
      </c>
      <c r="J354" s="153">
        <v>2041</v>
      </c>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v>71017</v>
      </c>
      <c r="J355" s="153">
        <v>71017</v>
      </c>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v>1387</v>
      </c>
      <c r="J356" s="153">
        <v>1387</v>
      </c>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t="s">
        <v>691</v>
      </c>
      <c r="J357" s="153" t="s">
        <v>691</v>
      </c>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t="s">
        <v>716</v>
      </c>
      <c r="J358" s="153" t="s">
        <v>716</v>
      </c>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t="s">
        <v>692</v>
      </c>
      <c r="J359" s="153" t="s">
        <v>692</v>
      </c>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t="s">
        <v>693</v>
      </c>
      <c r="J360" s="153" t="s">
        <v>693</v>
      </c>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t="s">
        <v>694</v>
      </c>
      <c r="J361" s="153" t="s">
        <v>694</v>
      </c>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t="s">
        <v>695</v>
      </c>
      <c r="J362" s="153" t="s">
        <v>695</v>
      </c>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t="s">
        <v>696</v>
      </c>
      <c r="J363" s="153" t="s">
        <v>696</v>
      </c>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t="s">
        <v>699</v>
      </c>
      <c r="J364" s="153" t="s">
        <v>699</v>
      </c>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t="s">
        <v>701</v>
      </c>
      <c r="J365" s="153" t="s">
        <v>701</v>
      </c>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t="s">
        <v>703</v>
      </c>
      <c r="J366" s="153" t="s">
        <v>703</v>
      </c>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t="s">
        <v>704</v>
      </c>
      <c r="J367" s="153" t="s">
        <v>704</v>
      </c>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v>1154841</v>
      </c>
      <c r="J368" s="153">
        <v>1154841</v>
      </c>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t="s">
        <v>714</v>
      </c>
      <c r="J369" s="153" t="s">
        <v>714</v>
      </c>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t="s">
        <v>698</v>
      </c>
      <c r="J370" s="153" t="s">
        <v>698</v>
      </c>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v>15101711</v>
      </c>
      <c r="J371" s="153">
        <v>15101711</v>
      </c>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t="s">
        <v>700</v>
      </c>
      <c r="J372" s="153" t="s">
        <v>700</v>
      </c>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t="s">
        <v>718</v>
      </c>
      <c r="J373" s="153" t="s">
        <v>718</v>
      </c>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t="s">
        <v>702</v>
      </c>
      <c r="J374" s="153" t="s">
        <v>702</v>
      </c>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t="s">
        <v>707</v>
      </c>
      <c r="J375" s="153" t="s">
        <v>707</v>
      </c>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t="s">
        <v>708</v>
      </c>
      <c r="J376" s="153" t="s">
        <v>708</v>
      </c>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t="s">
        <v>706</v>
      </c>
      <c r="J377" s="153" t="s">
        <v>706</v>
      </c>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t="s">
        <v>709</v>
      </c>
      <c r="J378" s="153" t="s">
        <v>709</v>
      </c>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t="s">
        <v>710</v>
      </c>
      <c r="J379" s="153" t="s">
        <v>710</v>
      </c>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t="s">
        <v>711</v>
      </c>
      <c r="J380" s="153" t="s">
        <v>711</v>
      </c>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t="s">
        <v>712</v>
      </c>
      <c r="J381" s="153" t="s">
        <v>712</v>
      </c>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t="s">
        <v>713</v>
      </c>
      <c r="J382" s="153" t="s">
        <v>713</v>
      </c>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t="s">
        <v>715</v>
      </c>
      <c r="J383" s="153" t="s">
        <v>715</v>
      </c>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t="s">
        <v>717</v>
      </c>
      <c r="J384" s="153" t="s">
        <v>717</v>
      </c>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2"/>
      <c r="H1" s="252"/>
      <c r="I1" s="252"/>
      <c r="J1" s="252"/>
      <c r="T1" s="154"/>
    </row>
    <row r="2" spans="1:20" s="18" customFormat="1" ht="37.5"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819</v>
      </c>
      <c r="H4" s="161" t="s">
        <v>820</v>
      </c>
      <c r="I4" s="162" t="s">
        <v>821</v>
      </c>
    </row>
    <row r="5" spans="1:20" s="20" customFormat="1" ht="19.5" customHeight="1" thickTop="1" x14ac:dyDescent="0.25">
      <c r="A5" s="210"/>
      <c r="C5" s="21"/>
      <c r="D5" s="21"/>
      <c r="E5" s="21"/>
      <c r="F5" s="21"/>
      <c r="G5" s="153">
        <v>11113</v>
      </c>
      <c r="H5" s="23"/>
      <c r="I5" s="23" t="s">
        <v>942</v>
      </c>
    </row>
    <row r="6" spans="1:20" s="20" customFormat="1" ht="19.5" customHeight="1" x14ac:dyDescent="0.25">
      <c r="A6" s="210"/>
      <c r="C6" s="21"/>
      <c r="D6" s="21"/>
      <c r="E6" s="21"/>
      <c r="F6" s="21"/>
      <c r="G6" s="153">
        <v>11200</v>
      </c>
      <c r="H6" s="23"/>
      <c r="I6" s="23"/>
    </row>
    <row r="7" spans="1:20" s="20" customFormat="1" ht="19.5" customHeight="1" x14ac:dyDescent="0.25">
      <c r="A7" s="210"/>
      <c r="C7" s="21"/>
      <c r="D7" s="21"/>
      <c r="E7" s="21"/>
      <c r="F7" s="21"/>
      <c r="G7" s="153">
        <v>11201</v>
      </c>
      <c r="H7" s="23"/>
      <c r="I7" s="23" t="s">
        <v>943</v>
      </c>
    </row>
    <row r="8" spans="1:20" s="20" customFormat="1" ht="19.5" customHeight="1" x14ac:dyDescent="0.25">
      <c r="A8" s="210"/>
      <c r="C8" s="21"/>
      <c r="D8" s="21"/>
      <c r="E8" s="21"/>
      <c r="F8" s="21"/>
      <c r="G8" s="153">
        <v>11202</v>
      </c>
      <c r="H8" s="23"/>
      <c r="I8" s="23" t="s">
        <v>944</v>
      </c>
    </row>
    <row r="9" spans="1:20" s="20" customFormat="1" ht="19.5" customHeight="1" x14ac:dyDescent="0.25">
      <c r="A9" s="210"/>
      <c r="C9" s="21"/>
      <c r="D9" s="21"/>
      <c r="E9" s="21"/>
      <c r="F9" s="21"/>
      <c r="G9" s="153">
        <v>11203</v>
      </c>
      <c r="H9" s="23"/>
      <c r="I9" s="23" t="s">
        <v>945</v>
      </c>
    </row>
    <row r="10" spans="1:20" s="20" customFormat="1" ht="19.5" customHeight="1" x14ac:dyDescent="0.25">
      <c r="A10" s="210"/>
      <c r="C10" s="21"/>
      <c r="D10" s="21"/>
      <c r="E10" s="21"/>
      <c r="F10" s="21"/>
      <c r="G10" s="153">
        <v>11204</v>
      </c>
      <c r="H10" s="23"/>
      <c r="I10" s="23"/>
    </row>
    <row r="11" spans="1:20" s="20" customFormat="1" ht="19.5" customHeight="1" x14ac:dyDescent="0.25">
      <c r="A11" s="210"/>
      <c r="C11" s="21"/>
      <c r="D11" s="21"/>
      <c r="E11" s="21"/>
      <c r="F11" s="21"/>
      <c r="G11" s="153">
        <v>11206</v>
      </c>
      <c r="H11" s="23"/>
      <c r="I11" s="23" t="s">
        <v>946</v>
      </c>
    </row>
    <row r="12" spans="1:20" s="20" customFormat="1" ht="19.5" customHeight="1" x14ac:dyDescent="0.25">
      <c r="A12" s="210"/>
      <c r="C12" s="21"/>
      <c r="D12" s="21"/>
      <c r="E12" s="21"/>
      <c r="F12" s="21"/>
      <c r="G12" s="153">
        <v>11209</v>
      </c>
      <c r="H12" s="23"/>
      <c r="I12" s="23" t="s">
        <v>947</v>
      </c>
    </row>
    <row r="13" spans="1:20" s="20" customFormat="1" ht="19.5" customHeight="1" x14ac:dyDescent="0.25">
      <c r="A13" s="210"/>
      <c r="C13" s="21"/>
      <c r="D13" s="21"/>
      <c r="E13" s="21"/>
      <c r="F13" s="21"/>
      <c r="G13" s="153">
        <v>11211</v>
      </c>
      <c r="H13" s="23"/>
      <c r="I13" s="23" t="s">
        <v>948</v>
      </c>
    </row>
    <row r="14" spans="1:20" s="20" customFormat="1" ht="19.5" customHeight="1" x14ac:dyDescent="0.25">
      <c r="A14" s="210"/>
      <c r="C14" s="21"/>
      <c r="D14" s="21"/>
      <c r="E14" s="21"/>
      <c r="F14" s="21"/>
      <c r="G14" s="153">
        <v>11212</v>
      </c>
      <c r="H14" s="23"/>
      <c r="I14" s="23"/>
    </row>
    <row r="15" spans="1:20" s="20" customFormat="1" ht="19.5" customHeight="1" x14ac:dyDescent="0.25">
      <c r="A15" s="210"/>
      <c r="C15" s="21"/>
      <c r="D15" s="21"/>
      <c r="E15" s="21"/>
      <c r="F15" s="21"/>
      <c r="G15" s="153">
        <v>11300</v>
      </c>
      <c r="H15" s="23"/>
      <c r="I15" s="23"/>
    </row>
    <row r="16" spans="1:20" s="20" customFormat="1" ht="19.5" customHeight="1" x14ac:dyDescent="0.25">
      <c r="A16" s="210"/>
      <c r="C16" s="21"/>
      <c r="D16" s="21"/>
      <c r="E16" s="21"/>
      <c r="F16" s="21"/>
      <c r="G16" s="153">
        <v>11301</v>
      </c>
      <c r="H16" s="23"/>
      <c r="I16" s="23" t="s">
        <v>949</v>
      </c>
    </row>
    <row r="17" spans="1:9" s="20" customFormat="1" ht="19.5" customHeight="1" x14ac:dyDescent="0.25">
      <c r="A17" s="210"/>
      <c r="C17" s="21"/>
      <c r="D17" s="132"/>
      <c r="E17" s="133"/>
      <c r="F17" s="21"/>
      <c r="G17" s="153">
        <v>11302</v>
      </c>
      <c r="H17" s="23"/>
      <c r="I17" s="23" t="s">
        <v>944</v>
      </c>
    </row>
    <row r="18" spans="1:9" s="20" customFormat="1" ht="19.5" customHeight="1" x14ac:dyDescent="0.25">
      <c r="A18" s="210"/>
      <c r="C18" s="21"/>
      <c r="D18" s="132"/>
      <c r="E18" s="133"/>
      <c r="F18" s="21"/>
      <c r="G18" s="153">
        <v>11303</v>
      </c>
      <c r="H18" s="23"/>
      <c r="I18" s="23" t="s">
        <v>950</v>
      </c>
    </row>
    <row r="19" spans="1:9" s="20" customFormat="1" ht="19.5" customHeight="1" x14ac:dyDescent="0.25">
      <c r="A19" s="210"/>
      <c r="C19" s="21"/>
      <c r="D19" s="132"/>
      <c r="E19" s="133"/>
      <c r="F19" s="21"/>
      <c r="G19" s="153">
        <v>11306</v>
      </c>
      <c r="H19" s="23"/>
      <c r="I19" s="23" t="s">
        <v>951</v>
      </c>
    </row>
    <row r="20" spans="1:9" s="20" customFormat="1" ht="19.5" customHeight="1" x14ac:dyDescent="0.25">
      <c r="A20" s="210"/>
      <c r="C20" s="21"/>
      <c r="D20" s="132"/>
      <c r="E20" s="133"/>
      <c r="F20" s="21"/>
      <c r="G20" s="153">
        <v>11311</v>
      </c>
      <c r="H20" s="23"/>
      <c r="I20" s="23" t="s">
        <v>947</v>
      </c>
    </row>
    <row r="21" spans="1:9" s="20" customFormat="1" ht="19.5" customHeight="1" x14ac:dyDescent="0.25">
      <c r="A21" s="210"/>
      <c r="C21" s="21"/>
      <c r="D21" s="132"/>
      <c r="E21" s="133"/>
      <c r="F21" s="21"/>
      <c r="G21" s="153">
        <v>11312</v>
      </c>
      <c r="H21" s="23"/>
      <c r="I21" s="23" t="s">
        <v>952</v>
      </c>
    </row>
    <row r="22" spans="1:9" s="20" customFormat="1" ht="19.5" customHeight="1" x14ac:dyDescent="0.25">
      <c r="A22" s="210"/>
      <c r="C22" s="21"/>
      <c r="D22" s="132"/>
      <c r="E22" s="133"/>
      <c r="F22" s="21"/>
      <c r="G22" s="153">
        <v>11313</v>
      </c>
      <c r="H22" s="23"/>
      <c r="I22" s="23" t="s">
        <v>945</v>
      </c>
    </row>
    <row r="23" spans="1:9" s="20" customFormat="1" ht="19.5" customHeight="1" x14ac:dyDescent="0.25">
      <c r="A23" s="210"/>
      <c r="C23" s="21"/>
      <c r="D23" s="132"/>
      <c r="E23" s="133"/>
      <c r="F23" s="21"/>
      <c r="G23" s="153">
        <v>11314</v>
      </c>
      <c r="H23" s="23"/>
      <c r="I23" s="23" t="s">
        <v>953</v>
      </c>
    </row>
    <row r="24" spans="1:9" s="20" customFormat="1" ht="19.5" customHeight="1" x14ac:dyDescent="0.25">
      <c r="A24" s="210"/>
      <c r="C24" s="21"/>
      <c r="D24" s="132"/>
      <c r="E24" s="133"/>
      <c r="F24" s="21"/>
      <c r="G24" s="153">
        <v>11315</v>
      </c>
      <c r="H24" s="23"/>
      <c r="I24" s="23" t="s">
        <v>954</v>
      </c>
    </row>
    <row r="25" spans="1:9" s="20" customFormat="1" ht="19.5" customHeight="1" x14ac:dyDescent="0.25">
      <c r="A25" s="210"/>
      <c r="C25" s="21"/>
      <c r="D25" s="132"/>
      <c r="E25" s="133"/>
      <c r="F25" s="21"/>
      <c r="G25" s="153">
        <v>11316</v>
      </c>
      <c r="H25" s="23"/>
      <c r="I25" s="23"/>
    </row>
    <row r="26" spans="1:9" s="20" customFormat="1" ht="19.5" customHeight="1" x14ac:dyDescent="0.25">
      <c r="A26" s="210"/>
      <c r="C26" s="21"/>
      <c r="D26" s="132"/>
      <c r="E26" s="133"/>
      <c r="F26" s="21"/>
      <c r="G26" s="153">
        <v>11400</v>
      </c>
      <c r="H26" s="23"/>
      <c r="I26" s="23"/>
    </row>
    <row r="27" spans="1:9" s="20" customFormat="1" ht="19.5" customHeight="1" x14ac:dyDescent="0.25">
      <c r="A27" s="210"/>
      <c r="C27" s="21"/>
      <c r="D27" s="132"/>
      <c r="E27" s="133"/>
      <c r="F27" s="21"/>
      <c r="G27" s="153">
        <v>33</v>
      </c>
      <c r="H27" s="23"/>
      <c r="I27" s="23"/>
    </row>
    <row r="28" spans="1:9" s="20" customFormat="1" ht="19.5" customHeight="1" x14ac:dyDescent="0.25">
      <c r="A28" s="210"/>
      <c r="C28" s="21"/>
      <c r="D28" s="132"/>
      <c r="E28" s="133"/>
      <c r="F28" s="21"/>
      <c r="G28" s="153">
        <v>27</v>
      </c>
      <c r="H28" s="23"/>
      <c r="I28" s="23"/>
    </row>
    <row r="29" spans="1:9" s="20" customFormat="1" ht="19.5" customHeight="1" x14ac:dyDescent="0.25">
      <c r="A29" s="210"/>
      <c r="C29" s="21"/>
      <c r="D29" s="132"/>
      <c r="E29" s="133"/>
      <c r="F29" s="21"/>
      <c r="G29" s="153">
        <v>15</v>
      </c>
      <c r="H29" s="23"/>
      <c r="I29" s="23"/>
    </row>
    <row r="30" spans="1:9" s="20" customFormat="1" ht="19.5" customHeight="1" x14ac:dyDescent="0.25">
      <c r="A30" s="210"/>
      <c r="C30" s="21"/>
      <c r="D30" s="132"/>
      <c r="E30" s="133"/>
      <c r="F30" s="21"/>
      <c r="G30" s="153">
        <v>29</v>
      </c>
      <c r="H30" s="23"/>
      <c r="I30" s="23"/>
    </row>
    <row r="31" spans="1:9" s="20" customFormat="1" ht="19.5" customHeight="1" x14ac:dyDescent="0.25">
      <c r="A31" s="210"/>
      <c r="C31" s="21"/>
      <c r="D31" s="132"/>
      <c r="E31" s="133"/>
      <c r="F31" s="21"/>
      <c r="G31" s="153">
        <v>26</v>
      </c>
      <c r="H31" s="23"/>
      <c r="I31" s="23"/>
    </row>
    <row r="32" spans="1:9" s="20" customFormat="1" ht="19.5" customHeight="1" x14ac:dyDescent="0.25">
      <c r="A32" s="210"/>
      <c r="C32" s="21"/>
      <c r="D32" s="132"/>
      <c r="E32" s="133"/>
      <c r="F32" s="21"/>
      <c r="G32" s="153">
        <v>42</v>
      </c>
      <c r="H32" s="23"/>
      <c r="I32" s="23"/>
    </row>
    <row r="33" spans="1:9" s="20" customFormat="1" ht="19.5" customHeight="1" x14ac:dyDescent="0.25">
      <c r="A33" s="210"/>
      <c r="C33" s="21"/>
      <c r="D33" s="132"/>
      <c r="E33" s="133"/>
      <c r="F33" s="21"/>
      <c r="G33" s="153">
        <v>38</v>
      </c>
      <c r="H33" s="23"/>
      <c r="I33" s="23"/>
    </row>
    <row r="34" spans="1:9" s="20" customFormat="1" ht="19.5" customHeight="1" x14ac:dyDescent="0.25">
      <c r="A34" s="210"/>
      <c r="C34" s="21"/>
      <c r="D34" s="132"/>
      <c r="E34" s="133"/>
      <c r="F34" s="21"/>
      <c r="G34" s="153">
        <v>11</v>
      </c>
      <c r="H34" s="23"/>
      <c r="I34" s="23"/>
    </row>
    <row r="35" spans="1:9" s="20" customFormat="1" ht="19.5" customHeight="1" x14ac:dyDescent="0.25">
      <c r="A35" s="210"/>
      <c r="C35" s="21"/>
      <c r="D35" s="132"/>
      <c r="E35" s="133"/>
      <c r="F35" s="21"/>
      <c r="G35" s="153">
        <v>30</v>
      </c>
      <c r="H35" s="23"/>
      <c r="I35" s="23"/>
    </row>
    <row r="36" spans="1:9" s="20" customFormat="1" ht="19.5" customHeight="1" x14ac:dyDescent="0.25">
      <c r="A36" s="210"/>
      <c r="C36" s="21"/>
      <c r="D36" s="132"/>
      <c r="E36" s="133"/>
      <c r="F36" s="21"/>
      <c r="G36" s="153">
        <v>20</v>
      </c>
      <c r="H36" s="23"/>
      <c r="I36" s="23"/>
    </row>
    <row r="37" spans="1:9" s="20" customFormat="1" ht="19.5" customHeight="1" x14ac:dyDescent="0.25">
      <c r="A37" s="210"/>
      <c r="C37" s="21"/>
      <c r="D37" s="132"/>
      <c r="E37" s="133"/>
      <c r="F37" s="21"/>
      <c r="G37" s="153">
        <v>14</v>
      </c>
      <c r="H37" s="23"/>
      <c r="I37" s="23"/>
    </row>
    <row r="38" spans="1:9" s="20" customFormat="1" ht="19.5" customHeight="1" x14ac:dyDescent="0.25">
      <c r="A38" s="210"/>
      <c r="C38" s="21"/>
      <c r="D38" s="132"/>
      <c r="E38" s="133"/>
      <c r="F38" s="21"/>
      <c r="G38" s="153">
        <v>17</v>
      </c>
      <c r="H38" s="23"/>
      <c r="I38" s="23"/>
    </row>
    <row r="39" spans="1:9" s="20" customFormat="1" ht="19.5" customHeight="1" x14ac:dyDescent="0.25">
      <c r="A39" s="210"/>
      <c r="C39" s="21"/>
      <c r="D39" s="132"/>
      <c r="E39" s="133"/>
      <c r="F39" s="21"/>
      <c r="G39" s="153">
        <v>6</v>
      </c>
      <c r="H39" s="23"/>
      <c r="I39" s="23"/>
    </row>
    <row r="40" spans="1:9" s="20" customFormat="1" ht="19.5" customHeight="1" x14ac:dyDescent="0.25">
      <c r="A40" s="210"/>
      <c r="C40" s="21"/>
      <c r="D40" s="132"/>
      <c r="E40" s="133"/>
      <c r="F40" s="21"/>
      <c r="G40" s="153">
        <v>39</v>
      </c>
      <c r="H40" s="23"/>
      <c r="I40" s="23"/>
    </row>
    <row r="41" spans="1:9" s="20" customFormat="1" ht="19.5" customHeight="1" x14ac:dyDescent="0.25">
      <c r="A41" s="210"/>
      <c r="C41" s="21"/>
      <c r="D41" s="132"/>
      <c r="E41" s="133"/>
      <c r="F41" s="21"/>
      <c r="G41" s="153">
        <v>3</v>
      </c>
      <c r="H41" s="23"/>
      <c r="I41" s="23"/>
    </row>
    <row r="42" spans="1:9" s="20" customFormat="1" ht="19.5" customHeight="1" x14ac:dyDescent="0.25">
      <c r="A42" s="210"/>
      <c r="C42" s="21"/>
      <c r="D42" s="132"/>
      <c r="E42" s="133"/>
      <c r="F42" s="21"/>
      <c r="G42" s="153">
        <v>18</v>
      </c>
      <c r="H42" s="23"/>
      <c r="I42" s="23"/>
    </row>
    <row r="43" spans="1:9" s="20" customFormat="1" ht="19.5" customHeight="1" x14ac:dyDescent="0.25">
      <c r="A43" s="210"/>
      <c r="C43" s="21"/>
      <c r="D43" s="132"/>
      <c r="E43" s="133"/>
      <c r="F43" s="21"/>
      <c r="G43" s="153">
        <v>37</v>
      </c>
      <c r="H43" s="23"/>
      <c r="I43" s="23"/>
    </row>
    <row r="44" spans="1:9" s="20" customFormat="1" ht="19.5" customHeight="1" x14ac:dyDescent="0.25">
      <c r="A44" s="210"/>
      <c r="C44" s="21"/>
      <c r="D44" s="132"/>
      <c r="E44" s="133"/>
      <c r="F44" s="21"/>
      <c r="G44" s="153">
        <v>32</v>
      </c>
      <c r="H44" s="23"/>
      <c r="I44" s="23"/>
    </row>
    <row r="45" spans="1:9" s="20" customFormat="1" ht="19.5" customHeight="1" x14ac:dyDescent="0.25">
      <c r="A45" s="210"/>
      <c r="C45" s="21"/>
      <c r="D45" s="132"/>
      <c r="E45" s="133"/>
      <c r="F45" s="21"/>
      <c r="G45" s="153">
        <v>23</v>
      </c>
      <c r="H45" s="23"/>
      <c r="I45" s="23"/>
    </row>
    <row r="46" spans="1:9" s="20" customFormat="1" ht="19.5" customHeight="1" x14ac:dyDescent="0.25">
      <c r="A46" s="210"/>
      <c r="C46" s="21"/>
      <c r="D46" s="132"/>
      <c r="E46" s="133"/>
      <c r="F46" s="21"/>
      <c r="G46" s="153">
        <v>45</v>
      </c>
      <c r="H46" s="23"/>
      <c r="I46" s="23"/>
    </row>
    <row r="47" spans="1:9" s="20" customFormat="1" ht="19.5" customHeight="1" x14ac:dyDescent="0.25">
      <c r="A47" s="210"/>
      <c r="C47" s="21"/>
      <c r="D47" s="132"/>
      <c r="E47" s="133"/>
      <c r="F47" s="21"/>
      <c r="G47" s="153">
        <v>12</v>
      </c>
      <c r="H47" s="23"/>
      <c r="I47" s="23"/>
    </row>
    <row r="48" spans="1:9" s="20" customFormat="1" ht="19.5" customHeight="1" x14ac:dyDescent="0.25">
      <c r="A48" s="210"/>
      <c r="C48" s="21"/>
      <c r="D48" s="132"/>
      <c r="E48" s="133"/>
      <c r="F48" s="21"/>
      <c r="G48" s="153">
        <v>1</v>
      </c>
      <c r="H48" s="23"/>
      <c r="I48" s="23"/>
    </row>
    <row r="49" spans="1:9" s="20" customFormat="1" ht="19.5" customHeight="1" x14ac:dyDescent="0.25">
      <c r="A49" s="210"/>
      <c r="C49" s="21"/>
      <c r="D49" s="132"/>
      <c r="E49" s="133"/>
      <c r="F49" s="21"/>
      <c r="G49" s="153">
        <v>10</v>
      </c>
      <c r="H49" s="23"/>
      <c r="I49" s="23"/>
    </row>
    <row r="50" spans="1:9" s="20" customFormat="1" ht="19.5" customHeight="1" x14ac:dyDescent="0.25">
      <c r="A50" s="210"/>
      <c r="C50" s="21"/>
      <c r="D50" s="132"/>
      <c r="E50" s="133"/>
      <c r="F50" s="21"/>
      <c r="G50" s="153">
        <v>24</v>
      </c>
      <c r="H50" s="23"/>
      <c r="I50" s="23"/>
    </row>
    <row r="51" spans="1:9" s="20" customFormat="1" ht="19.5" customHeight="1" x14ac:dyDescent="0.25">
      <c r="A51" s="210"/>
      <c r="C51" s="21"/>
      <c r="D51" s="132"/>
      <c r="E51" s="133"/>
      <c r="F51" s="21"/>
      <c r="G51" s="153">
        <v>34</v>
      </c>
      <c r="H51" s="23"/>
      <c r="I51" s="23"/>
    </row>
    <row r="52" spans="1:9" s="20" customFormat="1" ht="19.5" customHeight="1" x14ac:dyDescent="0.25">
      <c r="A52" s="210"/>
      <c r="C52" s="21"/>
      <c r="D52" s="132"/>
      <c r="E52" s="133"/>
      <c r="F52" s="21"/>
      <c r="G52" s="153">
        <v>44</v>
      </c>
      <c r="H52" s="23"/>
      <c r="I52" s="23"/>
    </row>
    <row r="53" spans="1:9" s="20" customFormat="1" ht="19.5" customHeight="1" x14ac:dyDescent="0.25">
      <c r="A53" s="210"/>
      <c r="C53" s="21"/>
      <c r="D53" s="132"/>
      <c r="E53" s="133"/>
      <c r="F53" s="21"/>
      <c r="G53" s="153">
        <v>28</v>
      </c>
      <c r="H53" s="23"/>
      <c r="I53" s="23"/>
    </row>
    <row r="54" spans="1:9" s="20" customFormat="1" ht="19.5" customHeight="1" x14ac:dyDescent="0.25">
      <c r="A54" s="210"/>
      <c r="C54" s="21"/>
      <c r="D54" s="132"/>
      <c r="E54" s="133"/>
      <c r="F54" s="21"/>
      <c r="G54" s="153">
        <v>19</v>
      </c>
      <c r="H54" s="23"/>
      <c r="I54" s="23"/>
    </row>
    <row r="55" spans="1:9" s="20" customFormat="1" ht="19.5" customHeight="1" x14ac:dyDescent="0.25">
      <c r="A55" s="210"/>
      <c r="C55" s="21"/>
      <c r="D55" s="132"/>
      <c r="E55" s="133"/>
      <c r="F55" s="21"/>
      <c r="G55" s="153">
        <v>46</v>
      </c>
      <c r="H55" s="23"/>
      <c r="I55" s="23"/>
    </row>
    <row r="56" spans="1:9" s="20" customFormat="1" ht="19.5" customHeight="1" x14ac:dyDescent="0.25">
      <c r="A56" s="210"/>
      <c r="C56" s="21"/>
      <c r="D56" s="132"/>
      <c r="E56" s="133"/>
      <c r="F56" s="21"/>
      <c r="G56" s="153">
        <v>25</v>
      </c>
      <c r="H56" s="23"/>
      <c r="I56" s="23"/>
    </row>
    <row r="57" spans="1:9" s="20" customFormat="1" ht="19.5" customHeight="1" x14ac:dyDescent="0.25">
      <c r="A57" s="210"/>
      <c r="C57" s="21"/>
      <c r="D57" s="132"/>
      <c r="E57" s="133"/>
      <c r="F57" s="21"/>
      <c r="G57" s="153">
        <v>35</v>
      </c>
      <c r="H57" s="23"/>
      <c r="I57" s="23"/>
    </row>
    <row r="58" spans="1:9" s="20" customFormat="1" ht="19.5" customHeight="1" x14ac:dyDescent="0.25">
      <c r="A58" s="210"/>
      <c r="C58" s="21"/>
      <c r="D58" s="132"/>
      <c r="E58" s="133"/>
      <c r="F58" s="21"/>
      <c r="G58" s="153">
        <v>5</v>
      </c>
      <c r="H58" s="23"/>
      <c r="I58" s="23"/>
    </row>
    <row r="59" spans="1:9" s="20" customFormat="1" ht="19.5" customHeight="1" x14ac:dyDescent="0.25">
      <c r="A59" s="210"/>
      <c r="C59" s="21"/>
      <c r="D59" s="132"/>
      <c r="E59" s="133"/>
      <c r="F59" s="21"/>
      <c r="G59" s="153">
        <v>43</v>
      </c>
      <c r="H59" s="23"/>
      <c r="I59" s="23"/>
    </row>
    <row r="60" spans="1:9" s="20" customFormat="1" ht="19.5" customHeight="1" x14ac:dyDescent="0.25">
      <c r="A60" s="210"/>
      <c r="C60" s="21"/>
      <c r="D60" s="132"/>
      <c r="E60" s="133"/>
      <c r="F60" s="21"/>
      <c r="G60" s="153">
        <v>2</v>
      </c>
      <c r="H60" s="23"/>
      <c r="I60" s="23"/>
    </row>
    <row r="61" spans="1:9" s="20" customFormat="1" ht="19.5" customHeight="1" x14ac:dyDescent="0.25">
      <c r="A61" s="210"/>
      <c r="C61" s="21"/>
      <c r="D61" s="132"/>
      <c r="E61" s="133"/>
      <c r="F61" s="21"/>
      <c r="G61" s="153">
        <v>16</v>
      </c>
      <c r="H61" s="23"/>
      <c r="I61" s="23"/>
    </row>
    <row r="62" spans="1:9" s="20" customFormat="1" ht="19.5" customHeight="1" x14ac:dyDescent="0.25">
      <c r="A62" s="210"/>
      <c r="C62" s="21"/>
      <c r="D62" s="132"/>
      <c r="E62" s="133"/>
      <c r="F62" s="21"/>
      <c r="G62" s="153">
        <v>21</v>
      </c>
      <c r="H62" s="23"/>
      <c r="I62" s="23"/>
    </row>
    <row r="63" spans="1:9" s="20" customFormat="1" ht="19.5" customHeight="1" x14ac:dyDescent="0.25">
      <c r="A63" s="210"/>
      <c r="C63" s="21"/>
      <c r="D63" s="132"/>
      <c r="E63" s="133"/>
      <c r="F63" s="21"/>
      <c r="G63" s="153">
        <v>7</v>
      </c>
      <c r="H63" s="23"/>
      <c r="I63" s="23"/>
    </row>
    <row r="64" spans="1:9" s="20" customFormat="1" ht="19.5" customHeight="1" x14ac:dyDescent="0.25">
      <c r="A64" s="210"/>
      <c r="C64" s="21"/>
      <c r="D64" s="132"/>
      <c r="E64" s="133"/>
      <c r="F64" s="21"/>
      <c r="G64" s="153">
        <v>40</v>
      </c>
      <c r="H64" s="23"/>
      <c r="I64" s="23"/>
    </row>
    <row r="65" spans="1:9" s="20" customFormat="1" ht="19.5" customHeight="1" x14ac:dyDescent="0.25">
      <c r="A65" s="210"/>
      <c r="C65" s="21"/>
      <c r="D65" s="132"/>
      <c r="E65" s="133"/>
      <c r="F65" s="21"/>
      <c r="G65" s="153">
        <v>9</v>
      </c>
      <c r="H65" s="23"/>
      <c r="I65" s="23"/>
    </row>
    <row r="66" spans="1:9" s="20" customFormat="1" ht="19.5" customHeight="1" x14ac:dyDescent="0.25">
      <c r="A66" s="210"/>
      <c r="C66" s="21"/>
      <c r="D66" s="132"/>
      <c r="E66" s="133"/>
      <c r="F66" s="21"/>
      <c r="G66" s="153">
        <v>8</v>
      </c>
      <c r="H66" s="23"/>
      <c r="I66" s="23"/>
    </row>
    <row r="67" spans="1:9" s="20" customFormat="1" ht="19.5" customHeight="1" x14ac:dyDescent="0.25">
      <c r="A67" s="210"/>
      <c r="C67" s="21"/>
      <c r="D67" s="132"/>
      <c r="E67" s="133"/>
      <c r="F67" s="21"/>
      <c r="G67" s="153">
        <v>3222106</v>
      </c>
      <c r="H67" s="23"/>
      <c r="I67" s="23" t="s">
        <v>955</v>
      </c>
    </row>
    <row r="68" spans="1:9" s="20" customFormat="1" ht="19.5" customHeight="1" x14ac:dyDescent="0.25">
      <c r="A68" s="210"/>
      <c r="C68" s="21"/>
      <c r="D68" s="132"/>
      <c r="E68" s="133"/>
      <c r="F68" s="21"/>
      <c r="G68" s="153">
        <v>3222200</v>
      </c>
      <c r="H68" s="23"/>
      <c r="I68" s="23" t="s">
        <v>956</v>
      </c>
    </row>
    <row r="69" spans="1:9" s="20" customFormat="1" ht="19.5" customHeight="1" x14ac:dyDescent="0.25">
      <c r="A69" s="210"/>
      <c r="C69" s="21"/>
      <c r="D69" s="132"/>
      <c r="E69" s="133"/>
      <c r="F69" s="21"/>
      <c r="G69" s="153">
        <v>3221245</v>
      </c>
      <c r="H69" s="23"/>
      <c r="I69" s="23" t="s">
        <v>957</v>
      </c>
    </row>
    <row r="70" spans="1:9" s="20" customFormat="1" ht="19.5" customHeight="1" x14ac:dyDescent="0.25">
      <c r="A70" s="210"/>
      <c r="C70" s="21"/>
      <c r="D70" s="132"/>
      <c r="E70" s="133"/>
      <c r="F70" s="21"/>
      <c r="G70" s="153">
        <v>3220977</v>
      </c>
      <c r="H70" s="23"/>
      <c r="I70" s="23" t="s">
        <v>958</v>
      </c>
    </row>
    <row r="71" spans="1:9" s="20" customFormat="1" ht="19.5" customHeight="1" x14ac:dyDescent="0.25">
      <c r="A71" s="210"/>
      <c r="C71" s="21"/>
      <c r="D71" s="132"/>
      <c r="E71" s="133"/>
      <c r="F71" s="21"/>
      <c r="G71" s="153">
        <v>3220978</v>
      </c>
      <c r="H71" s="23"/>
      <c r="I71" s="23" t="s">
        <v>959</v>
      </c>
    </row>
    <row r="72" spans="1:9" s="20" customFormat="1" ht="19.5" customHeight="1" x14ac:dyDescent="0.25">
      <c r="A72" s="210"/>
      <c r="C72" s="21"/>
      <c r="D72" s="132"/>
      <c r="E72" s="133"/>
      <c r="F72" s="21"/>
      <c r="G72" s="153">
        <v>3221428</v>
      </c>
      <c r="H72" s="23"/>
      <c r="I72" s="23" t="s">
        <v>960</v>
      </c>
    </row>
    <row r="73" spans="1:9" s="20" customFormat="1" ht="19.5" customHeight="1" x14ac:dyDescent="0.25">
      <c r="A73" s="210"/>
      <c r="C73" s="21"/>
      <c r="D73" s="132"/>
      <c r="E73" s="133"/>
      <c r="F73" s="21"/>
      <c r="G73" s="153">
        <v>3222502</v>
      </c>
      <c r="H73" s="23"/>
      <c r="I73" s="23" t="s">
        <v>961</v>
      </c>
    </row>
    <row r="74" spans="1:9" s="20" customFormat="1" ht="19.5" customHeight="1" x14ac:dyDescent="0.25">
      <c r="A74" s="210"/>
      <c r="C74" s="21"/>
      <c r="D74" s="132"/>
      <c r="E74" s="133"/>
      <c r="F74" s="21"/>
      <c r="G74" s="153">
        <v>3221646</v>
      </c>
      <c r="H74" s="23"/>
      <c r="I74" s="23" t="s">
        <v>962</v>
      </c>
    </row>
    <row r="75" spans="1:9" s="20" customFormat="1" ht="19.5" customHeight="1" x14ac:dyDescent="0.25">
      <c r="A75" s="210"/>
      <c r="C75" s="21"/>
      <c r="D75" s="132"/>
      <c r="E75" s="133"/>
      <c r="F75" s="21"/>
      <c r="G75" s="153">
        <v>3222609</v>
      </c>
      <c r="H75" s="23"/>
      <c r="I75" s="23" t="s">
        <v>963</v>
      </c>
    </row>
    <row r="76" spans="1:9" s="20" customFormat="1" ht="19.5" customHeight="1" x14ac:dyDescent="0.25">
      <c r="A76" s="210"/>
      <c r="C76" s="21"/>
      <c r="D76" s="132"/>
      <c r="E76" s="133"/>
      <c r="F76" s="21"/>
      <c r="G76" s="153">
        <v>36</v>
      </c>
      <c r="H76" s="23"/>
      <c r="I76" s="23" t="s">
        <v>964</v>
      </c>
    </row>
    <row r="77" spans="1:9" s="20" customFormat="1" ht="19.5" customHeight="1" x14ac:dyDescent="0.25">
      <c r="A77" s="210"/>
      <c r="C77" s="21"/>
      <c r="D77" s="132"/>
      <c r="E77" s="133"/>
      <c r="F77" s="21"/>
      <c r="G77" s="153">
        <v>3221320</v>
      </c>
      <c r="H77" s="23"/>
      <c r="I77" s="23" t="s">
        <v>965</v>
      </c>
    </row>
    <row r="78" spans="1:9" s="20" customFormat="1" ht="19.5" customHeight="1" x14ac:dyDescent="0.25">
      <c r="A78" s="210"/>
      <c r="C78" s="21"/>
      <c r="D78" s="132"/>
      <c r="E78" s="133"/>
      <c r="F78" s="21"/>
      <c r="G78" s="153">
        <v>3220481</v>
      </c>
      <c r="H78" s="23"/>
      <c r="I78" s="23" t="s">
        <v>966</v>
      </c>
    </row>
    <row r="79" spans="1:9" s="20" customFormat="1" ht="19.5" customHeight="1" x14ac:dyDescent="0.25">
      <c r="A79" s="210"/>
      <c r="C79" s="21"/>
      <c r="D79" s="132"/>
      <c r="E79" s="133"/>
      <c r="F79" s="21"/>
      <c r="G79" s="153">
        <v>3222123</v>
      </c>
      <c r="H79" s="23"/>
      <c r="I79" s="23" t="s">
        <v>967</v>
      </c>
    </row>
    <row r="80" spans="1:9" s="20" customFormat="1" ht="19.5" customHeight="1" x14ac:dyDescent="0.25">
      <c r="A80" s="210"/>
      <c r="C80" s="21"/>
      <c r="D80" s="132"/>
      <c r="E80" s="133"/>
      <c r="F80" s="21"/>
      <c r="G80" s="153">
        <v>3221562</v>
      </c>
      <c r="H80" s="23"/>
      <c r="I80" s="23" t="s">
        <v>968</v>
      </c>
    </row>
    <row r="81" spans="1:9" s="20" customFormat="1" ht="19.5" customHeight="1" x14ac:dyDescent="0.25">
      <c r="A81" s="210"/>
      <c r="C81" s="21"/>
      <c r="D81" s="132"/>
      <c r="E81" s="133"/>
      <c r="F81" s="21"/>
      <c r="G81" s="153">
        <v>3222606</v>
      </c>
      <c r="H81" s="23"/>
      <c r="I81" s="23" t="s">
        <v>969</v>
      </c>
    </row>
    <row r="82" spans="1:9" s="20" customFormat="1" ht="19.5" customHeight="1" x14ac:dyDescent="0.25">
      <c r="A82" s="210"/>
      <c r="C82" s="21"/>
      <c r="D82" s="132"/>
      <c r="E82" s="133"/>
      <c r="F82" s="21"/>
      <c r="G82" s="153">
        <v>3222564</v>
      </c>
      <c r="H82" s="23"/>
      <c r="I82" s="23" t="s">
        <v>970</v>
      </c>
    </row>
    <row r="83" spans="1:9" s="20" customFormat="1" ht="19.5" customHeight="1" x14ac:dyDescent="0.25">
      <c r="A83" s="210"/>
      <c r="C83" s="21"/>
      <c r="D83" s="132"/>
      <c r="E83" s="133"/>
      <c r="F83" s="21"/>
      <c r="G83" s="153">
        <v>117</v>
      </c>
      <c r="H83" s="23"/>
      <c r="I83" s="23" t="s">
        <v>971</v>
      </c>
    </row>
    <row r="84" spans="1:9" s="20" customFormat="1" ht="19.5" customHeight="1" x14ac:dyDescent="0.25">
      <c r="A84" s="210"/>
      <c r="C84" s="21"/>
      <c r="D84" s="132"/>
      <c r="E84" s="133"/>
      <c r="F84" s="21"/>
      <c r="G84" s="153">
        <v>3222403</v>
      </c>
      <c r="H84" s="23"/>
      <c r="I84" s="23" t="s">
        <v>972</v>
      </c>
    </row>
    <row r="85" spans="1:9" s="20" customFormat="1" ht="19.5" customHeight="1" x14ac:dyDescent="0.25">
      <c r="A85" s="210"/>
      <c r="C85" s="21"/>
      <c r="D85" s="132"/>
      <c r="E85" s="133"/>
      <c r="F85" s="21"/>
      <c r="G85" s="153">
        <v>3222508</v>
      </c>
      <c r="H85" s="23"/>
      <c r="I85" s="23" t="s">
        <v>973</v>
      </c>
    </row>
    <row r="86" spans="1:9" s="20" customFormat="1" ht="19.5" customHeight="1" x14ac:dyDescent="0.25">
      <c r="A86" s="210"/>
      <c r="C86" s="21"/>
      <c r="D86" s="132"/>
      <c r="E86" s="133"/>
      <c r="F86" s="21"/>
      <c r="G86" s="153">
        <v>3220474</v>
      </c>
      <c r="H86" s="23"/>
      <c r="I86" s="23" t="s">
        <v>974</v>
      </c>
    </row>
    <row r="87" spans="1:9" s="20" customFormat="1" ht="19.5" customHeight="1" x14ac:dyDescent="0.25">
      <c r="A87" s="210"/>
      <c r="C87" s="21"/>
      <c r="D87" s="132"/>
      <c r="E87" s="133"/>
      <c r="F87" s="21"/>
      <c r="G87" s="153">
        <v>3222146</v>
      </c>
      <c r="H87" s="23"/>
      <c r="I87" s="23" t="s">
        <v>975</v>
      </c>
    </row>
    <row r="88" spans="1:9" s="20" customFormat="1" ht="19.5" customHeight="1" x14ac:dyDescent="0.25">
      <c r="A88" s="210"/>
      <c r="C88" s="21"/>
      <c r="D88" s="132"/>
      <c r="E88" s="133"/>
      <c r="F88" s="21"/>
      <c r="G88" s="153">
        <v>3221509</v>
      </c>
      <c r="H88" s="23"/>
      <c r="I88" s="23" t="s">
        <v>976</v>
      </c>
    </row>
    <row r="89" spans="1:9" s="20" customFormat="1" ht="19.5" customHeight="1" x14ac:dyDescent="0.25">
      <c r="A89" s="210"/>
      <c r="C89" s="21"/>
      <c r="D89" s="132"/>
      <c r="E89" s="133"/>
      <c r="F89" s="21"/>
      <c r="G89" s="153">
        <v>3221835</v>
      </c>
      <c r="H89" s="23"/>
      <c r="I89" s="23" t="s">
        <v>976</v>
      </c>
    </row>
    <row r="90" spans="1:9" s="20" customFormat="1" ht="19.5" customHeight="1" x14ac:dyDescent="0.25">
      <c r="A90" s="210"/>
      <c r="C90" s="21"/>
      <c r="D90" s="132"/>
      <c r="E90" s="133"/>
      <c r="F90" s="21"/>
      <c r="G90" s="153">
        <v>1165</v>
      </c>
      <c r="H90" s="23"/>
      <c r="I90" s="23" t="s">
        <v>977</v>
      </c>
    </row>
    <row r="91" spans="1:9" s="20" customFormat="1" ht="19.5" customHeight="1" x14ac:dyDescent="0.25">
      <c r="A91" s="210"/>
      <c r="C91" s="21"/>
      <c r="D91" s="132"/>
      <c r="E91" s="133"/>
      <c r="F91" s="21"/>
      <c r="G91" s="153">
        <v>3222022</v>
      </c>
      <c r="H91" s="23"/>
      <c r="I91" s="23" t="s">
        <v>978</v>
      </c>
    </row>
    <row r="92" spans="1:9" s="20" customFormat="1" ht="19.5" customHeight="1" x14ac:dyDescent="0.25">
      <c r="A92" s="210"/>
      <c r="C92" s="21"/>
      <c r="D92" s="132"/>
      <c r="E92" s="133"/>
      <c r="F92" s="21"/>
      <c r="G92" s="153">
        <v>3222062</v>
      </c>
      <c r="H92" s="23"/>
      <c r="I92" s="23" t="s">
        <v>979</v>
      </c>
    </row>
    <row r="93" spans="1:9" s="20" customFormat="1" ht="19.5" customHeight="1" x14ac:dyDescent="0.25">
      <c r="A93" s="210"/>
      <c r="C93" s="21"/>
      <c r="D93" s="132"/>
      <c r="E93" s="133"/>
      <c r="F93" s="21"/>
      <c r="G93" s="153">
        <v>3222558</v>
      </c>
      <c r="H93" s="23"/>
      <c r="I93" s="23" t="s">
        <v>980</v>
      </c>
    </row>
    <row r="94" spans="1:9" s="20" customFormat="1" ht="19.5" customHeight="1" x14ac:dyDescent="0.25">
      <c r="A94" s="210"/>
      <c r="C94" s="21"/>
      <c r="D94" s="132"/>
      <c r="E94" s="133"/>
      <c r="F94" s="21"/>
      <c r="G94" s="153">
        <v>3221784</v>
      </c>
      <c r="H94" s="23"/>
      <c r="I94" s="23" t="s">
        <v>981</v>
      </c>
    </row>
    <row r="95" spans="1:9" s="20" customFormat="1" ht="19.5" customHeight="1" x14ac:dyDescent="0.25">
      <c r="A95" s="210"/>
      <c r="C95" s="21"/>
      <c r="D95" s="132"/>
      <c r="E95" s="133"/>
      <c r="F95" s="21"/>
      <c r="G95" s="153">
        <v>3221056</v>
      </c>
      <c r="H95" s="23"/>
      <c r="I95" s="23" t="s">
        <v>982</v>
      </c>
    </row>
    <row r="96" spans="1:9" s="20" customFormat="1" ht="19.5" customHeight="1" x14ac:dyDescent="0.25">
      <c r="A96" s="210"/>
      <c r="C96" s="21"/>
      <c r="D96" s="132"/>
      <c r="E96" s="133"/>
      <c r="F96" s="21"/>
      <c r="G96" s="153">
        <v>3222601</v>
      </c>
      <c r="H96" s="23"/>
      <c r="I96" s="23" t="s">
        <v>983</v>
      </c>
    </row>
    <row r="97" spans="1:9" s="20" customFormat="1" ht="19.5" customHeight="1" x14ac:dyDescent="0.25">
      <c r="A97" s="210"/>
      <c r="C97" s="21"/>
      <c r="D97" s="132"/>
      <c r="E97" s="133"/>
      <c r="F97" s="21"/>
      <c r="G97" s="153">
        <v>3222559</v>
      </c>
      <c r="H97" s="23"/>
      <c r="I97" s="23" t="s">
        <v>984</v>
      </c>
    </row>
    <row r="98" spans="1:9" s="20" customFormat="1" ht="19.5" customHeight="1" x14ac:dyDescent="0.25">
      <c r="A98" s="210"/>
      <c r="C98" s="21"/>
      <c r="D98" s="132"/>
      <c r="E98" s="133"/>
      <c r="F98" s="21"/>
      <c r="G98" s="153">
        <v>3222528</v>
      </c>
      <c r="H98" s="23"/>
      <c r="I98" s="23" t="s">
        <v>985</v>
      </c>
    </row>
    <row r="99" spans="1:9" s="20" customFormat="1" ht="19.5" customHeight="1" x14ac:dyDescent="0.25">
      <c r="A99" s="210"/>
      <c r="C99" s="21"/>
      <c r="D99" s="132"/>
      <c r="E99" s="133"/>
      <c r="F99" s="21"/>
      <c r="G99" s="153">
        <v>3222718</v>
      </c>
      <c r="H99" s="23"/>
      <c r="I99" s="23" t="s">
        <v>986</v>
      </c>
    </row>
    <row r="100" spans="1:9" s="20" customFormat="1" ht="19.5" customHeight="1" x14ac:dyDescent="0.25">
      <c r="A100" s="210"/>
      <c r="C100" s="21"/>
      <c r="D100" s="132"/>
      <c r="E100" s="133"/>
      <c r="F100" s="21"/>
      <c r="G100" s="153">
        <v>3222340</v>
      </c>
      <c r="H100" s="23"/>
      <c r="I100" s="23" t="s">
        <v>987</v>
      </c>
    </row>
    <row r="101" spans="1:9" s="20" customFormat="1" ht="19.5" customHeight="1" x14ac:dyDescent="0.25">
      <c r="A101" s="210"/>
      <c r="C101" s="21"/>
      <c r="D101" s="132"/>
      <c r="E101" s="133"/>
      <c r="F101" s="21"/>
      <c r="G101" s="153">
        <v>3222674</v>
      </c>
      <c r="H101" s="23"/>
      <c r="I101" s="23" t="s">
        <v>988</v>
      </c>
    </row>
    <row r="102" spans="1:9" s="20" customFormat="1" ht="19.5" customHeight="1" x14ac:dyDescent="0.25">
      <c r="A102" s="210"/>
      <c r="C102" s="21"/>
      <c r="D102" s="132"/>
      <c r="E102" s="133"/>
      <c r="F102" s="21"/>
      <c r="G102" s="153">
        <v>3221531</v>
      </c>
      <c r="H102" s="23"/>
      <c r="I102" s="23" t="s">
        <v>989</v>
      </c>
    </row>
    <row r="103" spans="1:9" s="20" customFormat="1" ht="19.5" customHeight="1" x14ac:dyDescent="0.25">
      <c r="A103" s="210"/>
      <c r="C103" s="21"/>
      <c r="D103" s="132"/>
      <c r="E103" s="133"/>
      <c r="F103" s="21"/>
      <c r="G103" s="153">
        <v>3222483</v>
      </c>
      <c r="H103" s="23"/>
      <c r="I103" s="23" t="s">
        <v>990</v>
      </c>
    </row>
    <row r="104" spans="1:9" s="20" customFormat="1" ht="12" customHeight="1" x14ac:dyDescent="0.25">
      <c r="A104" s="210"/>
      <c r="D104" s="134"/>
      <c r="E104" s="134"/>
      <c r="G104" s="153">
        <v>3222639</v>
      </c>
      <c r="H104" s="23"/>
      <c r="I104" s="23" t="s">
        <v>991</v>
      </c>
    </row>
    <row r="105" spans="1:9" s="20" customFormat="1" ht="24.75" customHeight="1" x14ac:dyDescent="0.25">
      <c r="A105" s="210"/>
      <c r="D105" s="134"/>
      <c r="E105" s="134"/>
      <c r="G105" s="153">
        <v>52</v>
      </c>
      <c r="H105" s="23"/>
      <c r="I105" s="23" t="s">
        <v>992</v>
      </c>
    </row>
    <row r="106" spans="1:9" s="20" customFormat="1" ht="19.5" customHeight="1" x14ac:dyDescent="0.25">
      <c r="A106" s="210"/>
      <c r="D106" s="134"/>
      <c r="E106" s="134"/>
      <c r="G106" s="153">
        <v>70</v>
      </c>
      <c r="H106" s="23"/>
      <c r="I106" s="23" t="s">
        <v>993</v>
      </c>
    </row>
    <row r="107" spans="1:9" s="20" customFormat="1" ht="19.5" customHeight="1" x14ac:dyDescent="0.25">
      <c r="A107" s="210"/>
      <c r="D107" s="134"/>
      <c r="E107" s="134"/>
      <c r="G107" s="153">
        <v>3222126</v>
      </c>
      <c r="H107" s="23"/>
      <c r="I107" s="23" t="s">
        <v>994</v>
      </c>
    </row>
    <row r="108" spans="1:9" s="20" customFormat="1" ht="19.5" customHeight="1" x14ac:dyDescent="0.25">
      <c r="A108" s="210"/>
      <c r="D108" s="134"/>
      <c r="E108" s="134"/>
      <c r="G108" s="153">
        <v>51</v>
      </c>
      <c r="H108" s="23"/>
      <c r="I108" s="23" t="s">
        <v>995</v>
      </c>
    </row>
    <row r="109" spans="1:9" s="20" customFormat="1" ht="19.5" customHeight="1" x14ac:dyDescent="0.25">
      <c r="A109" s="210"/>
      <c r="D109" s="134"/>
      <c r="E109" s="134"/>
      <c r="G109" s="153">
        <v>3222686</v>
      </c>
      <c r="H109" s="23"/>
      <c r="I109" s="23" t="s">
        <v>996</v>
      </c>
    </row>
    <row r="110" spans="1:9" s="20" customFormat="1" ht="19.5" customHeight="1" x14ac:dyDescent="0.25">
      <c r="A110" s="210"/>
      <c r="D110" s="134"/>
      <c r="E110" s="134"/>
      <c r="G110" s="153">
        <v>3220450</v>
      </c>
      <c r="H110" s="23"/>
      <c r="I110" s="23" t="s">
        <v>997</v>
      </c>
    </row>
    <row r="111" spans="1:9" s="20" customFormat="1" ht="19.5" customHeight="1" x14ac:dyDescent="0.25">
      <c r="A111" s="210"/>
      <c r="D111" s="134"/>
      <c r="E111" s="134"/>
      <c r="G111" s="153">
        <v>3222671</v>
      </c>
      <c r="H111" s="23"/>
      <c r="I111" s="23" t="s">
        <v>998</v>
      </c>
    </row>
    <row r="112" spans="1:9" s="20" customFormat="1" ht="19.5" customHeight="1" x14ac:dyDescent="0.25">
      <c r="A112" s="210"/>
      <c r="D112" s="134"/>
      <c r="E112" s="134"/>
      <c r="G112" s="153">
        <v>3222366</v>
      </c>
      <c r="H112" s="23"/>
      <c r="I112" s="23" t="s">
        <v>999</v>
      </c>
    </row>
    <row r="113" spans="1:9" s="20" customFormat="1" ht="19.5" customHeight="1" x14ac:dyDescent="0.25">
      <c r="A113" s="210"/>
      <c r="D113" s="134"/>
      <c r="E113" s="134"/>
      <c r="G113" s="153">
        <v>3222176</v>
      </c>
      <c r="H113" s="23"/>
      <c r="I113" s="23" t="s">
        <v>1000</v>
      </c>
    </row>
    <row r="114" spans="1:9" s="20" customFormat="1" ht="19.5" customHeight="1" x14ac:dyDescent="0.25">
      <c r="A114" s="210"/>
      <c r="D114" s="134"/>
      <c r="E114" s="134"/>
      <c r="G114" s="153">
        <v>3222612</v>
      </c>
      <c r="H114" s="23"/>
      <c r="I114" s="23" t="s">
        <v>1001</v>
      </c>
    </row>
    <row r="115" spans="1:9" s="20" customFormat="1" ht="19.5" customHeight="1" x14ac:dyDescent="0.25">
      <c r="A115" s="210"/>
      <c r="D115" s="134"/>
      <c r="E115" s="134"/>
      <c r="G115" s="153">
        <v>3222500</v>
      </c>
      <c r="H115" s="23"/>
      <c r="I115" s="23" t="s">
        <v>1002</v>
      </c>
    </row>
    <row r="116" spans="1:9" s="20" customFormat="1" ht="19.5" customHeight="1" x14ac:dyDescent="0.25">
      <c r="A116" s="210"/>
      <c r="D116" s="134"/>
      <c r="E116" s="134"/>
      <c r="G116" s="153">
        <v>3220416</v>
      </c>
      <c r="H116" s="23"/>
      <c r="I116" s="23" t="s">
        <v>1003</v>
      </c>
    </row>
    <row r="117" spans="1:9" s="20" customFormat="1" ht="19.5" customHeight="1" x14ac:dyDescent="0.25">
      <c r="A117" s="210"/>
      <c r="D117" s="134"/>
      <c r="E117" s="134"/>
      <c r="G117" s="153">
        <v>3220950</v>
      </c>
      <c r="H117" s="23"/>
      <c r="I117" s="23" t="s">
        <v>1004</v>
      </c>
    </row>
    <row r="118" spans="1:9" s="20" customFormat="1" ht="19.5" customHeight="1" x14ac:dyDescent="0.25">
      <c r="A118" s="210"/>
      <c r="D118" s="134"/>
      <c r="E118" s="134"/>
      <c r="G118" s="153">
        <v>118</v>
      </c>
      <c r="H118" s="23"/>
      <c r="I118" s="23" t="s">
        <v>1005</v>
      </c>
    </row>
    <row r="119" spans="1:9" s="20" customFormat="1" ht="19.5" customHeight="1" x14ac:dyDescent="0.25">
      <c r="A119" s="210"/>
      <c r="D119" s="134"/>
      <c r="E119" s="134"/>
      <c r="G119" s="153">
        <v>3221395</v>
      </c>
      <c r="H119" s="23"/>
      <c r="I119" s="23" t="s">
        <v>1006</v>
      </c>
    </row>
    <row r="120" spans="1:9" s="20" customFormat="1" ht="24.75" customHeight="1" x14ac:dyDescent="0.25">
      <c r="A120" s="210"/>
      <c r="D120" s="134"/>
      <c r="E120" s="134"/>
      <c r="G120" s="153">
        <v>3222597</v>
      </c>
      <c r="H120" s="23"/>
      <c r="I120" s="23" t="s">
        <v>1007</v>
      </c>
    </row>
    <row r="121" spans="1:9" s="20" customFormat="1" ht="12" customHeight="1" x14ac:dyDescent="0.25">
      <c r="A121" s="210"/>
      <c r="D121" s="134"/>
      <c r="E121" s="134"/>
      <c r="G121" s="153">
        <v>3222411</v>
      </c>
      <c r="H121" s="23"/>
      <c r="I121" s="23" t="s">
        <v>1008</v>
      </c>
    </row>
    <row r="122" spans="1:9" s="20" customFormat="1" ht="25.5" customHeight="1" x14ac:dyDescent="0.25">
      <c r="A122" s="210"/>
      <c r="D122" s="134"/>
      <c r="E122" s="134"/>
      <c r="G122" s="153">
        <v>3222113</v>
      </c>
      <c r="H122" s="23"/>
      <c r="I122" s="23" t="s">
        <v>1009</v>
      </c>
    </row>
    <row r="123" spans="1:9" s="20" customFormat="1" ht="19.5" customHeight="1" x14ac:dyDescent="0.25">
      <c r="A123" s="210"/>
      <c r="D123" s="134"/>
      <c r="E123" s="134"/>
      <c r="G123" s="153">
        <v>3222627</v>
      </c>
      <c r="H123" s="23"/>
      <c r="I123" s="23" t="s">
        <v>1010</v>
      </c>
    </row>
    <row r="124" spans="1:9" s="20" customFormat="1" ht="19.5" customHeight="1" x14ac:dyDescent="0.25">
      <c r="A124" s="210"/>
      <c r="D124" s="134"/>
      <c r="E124" s="134"/>
      <c r="G124" s="153">
        <v>53</v>
      </c>
      <c r="H124" s="23"/>
      <c r="I124" s="23" t="s">
        <v>1011</v>
      </c>
    </row>
    <row r="125" spans="1:9" s="20" customFormat="1" ht="19.5" customHeight="1" x14ac:dyDescent="0.25">
      <c r="A125" s="210"/>
      <c r="D125" s="134"/>
      <c r="E125" s="134"/>
      <c r="G125" s="153">
        <v>3220419</v>
      </c>
      <c r="H125" s="23"/>
      <c r="I125" s="23" t="s">
        <v>1012</v>
      </c>
    </row>
    <row r="126" spans="1:9" s="20" customFormat="1" ht="19.5" customHeight="1" x14ac:dyDescent="0.25">
      <c r="A126" s="210"/>
      <c r="D126" s="134"/>
      <c r="E126" s="134"/>
      <c r="G126" s="153">
        <v>3222678</v>
      </c>
      <c r="H126" s="23"/>
      <c r="I126" s="23" t="s">
        <v>1013</v>
      </c>
    </row>
    <row r="127" spans="1:9" s="20" customFormat="1" ht="19.5" customHeight="1" x14ac:dyDescent="0.25">
      <c r="A127" s="210"/>
      <c r="D127" s="134"/>
      <c r="E127" s="134"/>
      <c r="G127" s="153">
        <v>3220881</v>
      </c>
      <c r="H127" s="23"/>
      <c r="I127" s="23" t="s">
        <v>1014</v>
      </c>
    </row>
    <row r="128" spans="1:9" s="20" customFormat="1" ht="19.5" customHeight="1" x14ac:dyDescent="0.25">
      <c r="A128" s="210"/>
      <c r="D128" s="134"/>
      <c r="E128" s="134"/>
      <c r="G128" s="153">
        <v>111</v>
      </c>
      <c r="H128" s="23"/>
      <c r="I128" s="23" t="s">
        <v>1015</v>
      </c>
    </row>
    <row r="129" spans="1:20" s="20" customFormat="1" ht="19.5" customHeight="1" x14ac:dyDescent="0.25">
      <c r="A129" s="212"/>
      <c r="D129" s="134"/>
      <c r="E129" s="134"/>
      <c r="G129" s="153">
        <v>124</v>
      </c>
      <c r="H129" s="23"/>
      <c r="I129" s="23" t="s">
        <v>1016</v>
      </c>
    </row>
    <row r="130" spans="1:20" s="20" customFormat="1" ht="19.5" customHeight="1" x14ac:dyDescent="0.25">
      <c r="A130" s="212"/>
      <c r="D130" s="134"/>
      <c r="E130" s="134"/>
      <c r="G130" s="153">
        <v>3221593</v>
      </c>
      <c r="H130" s="23"/>
      <c r="I130" s="23" t="s">
        <v>1017</v>
      </c>
    </row>
    <row r="131" spans="1:20" s="20" customFormat="1" ht="19.5" customHeight="1" x14ac:dyDescent="0.25">
      <c r="A131" s="212"/>
      <c r="D131" s="134"/>
      <c r="E131" s="134"/>
      <c r="G131" s="153">
        <v>3222359</v>
      </c>
      <c r="H131" s="23"/>
      <c r="I131" s="23" t="s">
        <v>1018</v>
      </c>
    </row>
    <row r="132" spans="1:20" s="20" customFormat="1" ht="19.5" customHeight="1" x14ac:dyDescent="0.25">
      <c r="A132" s="212"/>
      <c r="D132" s="134"/>
      <c r="E132" s="134"/>
      <c r="G132" s="153">
        <v>58</v>
      </c>
      <c r="H132" s="23"/>
      <c r="I132" s="23" t="s">
        <v>1019</v>
      </c>
    </row>
    <row r="133" spans="1:20" s="20" customFormat="1" ht="19.5" customHeight="1" x14ac:dyDescent="0.25">
      <c r="A133" s="212"/>
      <c r="D133" s="134"/>
      <c r="E133" s="134"/>
      <c r="G133" s="153">
        <v>63</v>
      </c>
      <c r="H133" s="23"/>
      <c r="I133" s="23" t="s">
        <v>1020</v>
      </c>
    </row>
    <row r="134" spans="1:20" s="20" customFormat="1" ht="19.5" customHeight="1" x14ac:dyDescent="0.25">
      <c r="A134" s="212"/>
      <c r="D134" s="134"/>
      <c r="E134" s="134"/>
      <c r="G134" s="153">
        <v>3222184</v>
      </c>
      <c r="H134" s="23"/>
      <c r="I134" s="23" t="s">
        <v>1021</v>
      </c>
    </row>
    <row r="135" spans="1:20" s="20" customFormat="1" ht="19.5" customHeight="1" x14ac:dyDescent="0.25">
      <c r="A135" s="212"/>
      <c r="D135" s="134"/>
      <c r="E135" s="134"/>
      <c r="G135" s="153">
        <v>3222357</v>
      </c>
      <c r="H135" s="23"/>
      <c r="I135" s="23" t="s">
        <v>1022</v>
      </c>
    </row>
    <row r="136" spans="1:20" s="20" customFormat="1" x14ac:dyDescent="0.25">
      <c r="A136" s="212"/>
      <c r="D136" s="134"/>
      <c r="E136" s="134"/>
      <c r="G136" s="153">
        <v>3221956</v>
      </c>
      <c r="H136" s="23"/>
      <c r="I136" s="23" t="s">
        <v>1023</v>
      </c>
    </row>
    <row r="137" spans="1:20" s="20" customFormat="1" x14ac:dyDescent="0.25">
      <c r="A137" s="212"/>
      <c r="D137" s="134"/>
      <c r="E137" s="134"/>
      <c r="G137" s="153">
        <v>3222506</v>
      </c>
      <c r="H137" s="23"/>
      <c r="I137" s="23" t="s">
        <v>1024</v>
      </c>
    </row>
    <row r="138" spans="1:20" s="20" customFormat="1" x14ac:dyDescent="0.25">
      <c r="A138" s="212"/>
      <c r="D138" s="134"/>
      <c r="E138" s="134"/>
      <c r="G138" s="153">
        <v>3220844</v>
      </c>
      <c r="H138" s="23"/>
      <c r="I138" s="23" t="s">
        <v>1025</v>
      </c>
    </row>
    <row r="139" spans="1:20" x14ac:dyDescent="0.25">
      <c r="D139" s="135"/>
      <c r="E139" s="135"/>
      <c r="G139" s="153">
        <v>3221642</v>
      </c>
      <c r="H139" s="23"/>
      <c r="I139" s="23" t="s">
        <v>1026</v>
      </c>
      <c r="J139" s="20"/>
      <c r="K139" s="20"/>
      <c r="L139" s="20"/>
      <c r="M139" s="20"/>
      <c r="N139" s="20"/>
      <c r="O139" s="20"/>
      <c r="P139" s="20"/>
      <c r="Q139" s="20"/>
      <c r="R139" s="20"/>
      <c r="S139" s="20"/>
      <c r="T139" s="20"/>
    </row>
    <row r="140" spans="1:20" x14ac:dyDescent="0.25">
      <c r="D140" s="135"/>
      <c r="E140" s="135"/>
      <c r="G140" s="153">
        <v>3220475</v>
      </c>
      <c r="H140" s="23"/>
      <c r="I140" s="23" t="s">
        <v>1027</v>
      </c>
      <c r="J140" s="20"/>
      <c r="K140" s="20"/>
      <c r="L140" s="20"/>
      <c r="M140" s="20"/>
      <c r="N140" s="20"/>
      <c r="O140" s="20"/>
      <c r="P140" s="20"/>
      <c r="Q140" s="20"/>
      <c r="R140" s="20"/>
      <c r="S140" s="20"/>
      <c r="T140" s="20"/>
    </row>
    <row r="141" spans="1:20" x14ac:dyDescent="0.25">
      <c r="D141" s="135"/>
      <c r="E141" s="135"/>
      <c r="G141" s="153">
        <v>3222613</v>
      </c>
      <c r="H141" s="23"/>
      <c r="I141" s="23" t="s">
        <v>1028</v>
      </c>
      <c r="J141" s="20"/>
      <c r="K141" s="20"/>
      <c r="L141" s="20"/>
      <c r="M141" s="20"/>
      <c r="N141" s="20"/>
      <c r="O141" s="20"/>
      <c r="P141" s="20"/>
      <c r="Q141" s="20"/>
      <c r="R141" s="20"/>
      <c r="S141" s="20"/>
      <c r="T141" s="20"/>
    </row>
    <row r="142" spans="1:20" x14ac:dyDescent="0.25">
      <c r="D142" s="135"/>
      <c r="E142" s="135"/>
      <c r="G142" s="153">
        <v>3222673</v>
      </c>
      <c r="H142" s="23"/>
      <c r="I142" s="23" t="s">
        <v>1029</v>
      </c>
      <c r="J142" s="20"/>
      <c r="K142" s="20"/>
      <c r="L142" s="20"/>
      <c r="M142" s="20"/>
      <c r="N142" s="20"/>
      <c r="O142" s="20"/>
      <c r="P142" s="20"/>
      <c r="Q142" s="20"/>
      <c r="R142" s="20"/>
      <c r="S142" s="20"/>
      <c r="T142" s="20"/>
    </row>
    <row r="143" spans="1:20" x14ac:dyDescent="0.25">
      <c r="D143" s="135"/>
      <c r="E143" s="135"/>
      <c r="G143" s="153">
        <v>122</v>
      </c>
      <c r="H143" s="23"/>
      <c r="I143" s="23" t="s">
        <v>1030</v>
      </c>
      <c r="J143" s="20"/>
      <c r="K143" s="20"/>
      <c r="L143" s="20"/>
      <c r="M143" s="20"/>
      <c r="N143" s="20"/>
      <c r="O143" s="20"/>
      <c r="P143" s="20"/>
      <c r="Q143" s="20"/>
      <c r="R143" s="20"/>
      <c r="S143" s="20"/>
      <c r="T143" s="20"/>
    </row>
    <row r="144" spans="1:20" x14ac:dyDescent="0.25">
      <c r="D144" s="135"/>
      <c r="E144" s="135"/>
      <c r="G144" s="153">
        <v>3220428</v>
      </c>
      <c r="H144" s="23"/>
      <c r="I144" s="23" t="s">
        <v>1031</v>
      </c>
      <c r="J144" s="20"/>
      <c r="K144" s="20"/>
      <c r="L144" s="20"/>
      <c r="M144" s="20"/>
      <c r="N144" s="20"/>
      <c r="O144" s="20"/>
      <c r="P144" s="20"/>
      <c r="Q144" s="20"/>
      <c r="R144" s="20"/>
      <c r="S144" s="20"/>
      <c r="T144" s="20"/>
    </row>
    <row r="145" spans="4:20" x14ac:dyDescent="0.25">
      <c r="D145" s="135"/>
      <c r="E145" s="135"/>
      <c r="G145" s="153">
        <v>3222205</v>
      </c>
      <c r="H145" s="23"/>
      <c r="I145" s="23" t="s">
        <v>1032</v>
      </c>
      <c r="J145" s="20"/>
      <c r="K145" s="20"/>
      <c r="L145" s="20"/>
      <c r="M145" s="20"/>
      <c r="N145" s="20"/>
      <c r="O145" s="20"/>
      <c r="P145" s="20"/>
      <c r="Q145" s="20"/>
      <c r="R145" s="20"/>
      <c r="S145" s="20"/>
      <c r="T145" s="20"/>
    </row>
    <row r="146" spans="4:20" x14ac:dyDescent="0.25">
      <c r="D146" s="135"/>
      <c r="E146" s="135"/>
      <c r="G146" s="153">
        <v>3222577</v>
      </c>
      <c r="H146" s="23"/>
      <c r="I146" s="23" t="s">
        <v>1033</v>
      </c>
      <c r="J146" s="20"/>
      <c r="K146" s="20"/>
      <c r="L146" s="20"/>
      <c r="M146" s="20"/>
      <c r="N146" s="20"/>
      <c r="O146" s="20"/>
      <c r="P146" s="20"/>
      <c r="Q146" s="20"/>
      <c r="R146" s="20"/>
      <c r="S146" s="20"/>
      <c r="T146" s="20"/>
    </row>
    <row r="147" spans="4:20" x14ac:dyDescent="0.25">
      <c r="D147" s="135"/>
      <c r="E147" s="135"/>
      <c r="G147" s="153">
        <v>104</v>
      </c>
      <c r="H147" s="23"/>
      <c r="I147" s="23" t="s">
        <v>1034</v>
      </c>
      <c r="J147" s="20"/>
      <c r="K147" s="20"/>
      <c r="L147" s="20"/>
      <c r="M147" s="20"/>
      <c r="N147" s="20"/>
      <c r="O147" s="20"/>
      <c r="P147" s="20"/>
      <c r="Q147" s="20"/>
      <c r="R147" s="20"/>
      <c r="S147" s="20"/>
      <c r="T147" s="20"/>
    </row>
    <row r="148" spans="4:20" x14ac:dyDescent="0.25">
      <c r="D148" s="135"/>
      <c r="E148" s="135"/>
      <c r="G148" s="153">
        <v>3222450</v>
      </c>
      <c r="H148" s="23"/>
      <c r="I148" s="23" t="s">
        <v>1035</v>
      </c>
      <c r="J148" s="20"/>
      <c r="K148" s="20"/>
      <c r="L148" s="20"/>
      <c r="M148" s="20"/>
      <c r="N148" s="20"/>
      <c r="O148" s="20"/>
      <c r="P148" s="20"/>
      <c r="Q148" s="20"/>
      <c r="R148" s="20"/>
      <c r="S148" s="20"/>
      <c r="T148" s="20"/>
    </row>
    <row r="149" spans="4:20" x14ac:dyDescent="0.25">
      <c r="D149" s="135"/>
      <c r="E149" s="135"/>
      <c r="G149" s="153">
        <v>3222659</v>
      </c>
      <c r="H149" s="23"/>
      <c r="I149" s="23" t="s">
        <v>1036</v>
      </c>
      <c r="J149" s="20"/>
      <c r="K149" s="20"/>
      <c r="L149" s="20"/>
      <c r="M149" s="20"/>
      <c r="N149" s="20"/>
      <c r="O149" s="20"/>
      <c r="P149" s="20"/>
      <c r="Q149" s="20"/>
      <c r="R149" s="20"/>
      <c r="S149" s="20"/>
      <c r="T149" s="20"/>
    </row>
    <row r="150" spans="4:20" x14ac:dyDescent="0.25">
      <c r="D150" s="135"/>
      <c r="E150" s="135"/>
      <c r="G150" s="153">
        <v>3220434</v>
      </c>
      <c r="H150" s="23"/>
      <c r="I150" s="23" t="s">
        <v>1037</v>
      </c>
      <c r="J150" s="20"/>
      <c r="K150" s="20"/>
      <c r="L150" s="20"/>
      <c r="M150" s="20"/>
      <c r="N150" s="20"/>
      <c r="O150" s="20"/>
      <c r="P150" s="20"/>
      <c r="Q150" s="20"/>
      <c r="R150" s="20"/>
      <c r="S150" s="20"/>
      <c r="T150" s="20"/>
    </row>
    <row r="151" spans="4:20" x14ac:dyDescent="0.25">
      <c r="D151" s="135"/>
      <c r="E151" s="135"/>
      <c r="G151" s="153">
        <v>3222665</v>
      </c>
      <c r="H151" s="23"/>
      <c r="I151" s="23" t="s">
        <v>1038</v>
      </c>
      <c r="J151" s="20"/>
      <c r="K151" s="20"/>
      <c r="L151" s="20"/>
      <c r="M151" s="20"/>
      <c r="N151" s="20"/>
      <c r="O151" s="20"/>
      <c r="P151" s="20"/>
      <c r="Q151" s="20"/>
      <c r="R151" s="20"/>
      <c r="S151" s="20"/>
      <c r="T151" s="20"/>
    </row>
    <row r="152" spans="4:20" x14ac:dyDescent="0.25">
      <c r="D152" s="135"/>
      <c r="E152" s="135"/>
      <c r="G152" s="153">
        <v>3222386</v>
      </c>
      <c r="H152" s="23"/>
      <c r="I152" s="23" t="s">
        <v>1039</v>
      </c>
      <c r="J152" s="20"/>
      <c r="K152" s="20"/>
      <c r="L152" s="20"/>
      <c r="M152" s="20"/>
      <c r="N152" s="20"/>
      <c r="O152" s="20"/>
      <c r="P152" s="20"/>
      <c r="Q152" s="20"/>
      <c r="R152" s="20"/>
      <c r="S152" s="20"/>
      <c r="T152" s="20"/>
    </row>
    <row r="153" spans="4:20" x14ac:dyDescent="0.25">
      <c r="D153" s="135"/>
      <c r="E153" s="135"/>
      <c r="G153" s="153">
        <v>3222552</v>
      </c>
      <c r="H153" s="23"/>
      <c r="I153" s="23" t="s">
        <v>1040</v>
      </c>
      <c r="J153" s="20"/>
      <c r="K153" s="20"/>
      <c r="L153" s="20"/>
      <c r="M153" s="20"/>
      <c r="N153" s="20"/>
      <c r="O153" s="20"/>
      <c r="P153" s="20"/>
      <c r="Q153" s="20"/>
      <c r="R153" s="20"/>
      <c r="S153" s="20"/>
      <c r="T153" s="20"/>
    </row>
    <row r="154" spans="4:20" x14ac:dyDescent="0.25">
      <c r="D154" s="135"/>
      <c r="E154" s="135"/>
      <c r="G154" s="153">
        <v>3221118</v>
      </c>
      <c r="H154" s="23"/>
      <c r="I154" s="23" t="s">
        <v>1041</v>
      </c>
      <c r="J154" s="20"/>
      <c r="K154" s="20"/>
      <c r="L154" s="20"/>
      <c r="M154" s="20"/>
      <c r="N154" s="20"/>
      <c r="O154" s="20"/>
      <c r="P154" s="20"/>
      <c r="Q154" s="20"/>
      <c r="R154" s="20"/>
      <c r="S154" s="20"/>
      <c r="T154" s="20"/>
    </row>
    <row r="155" spans="4:20" x14ac:dyDescent="0.25">
      <c r="D155" s="135"/>
      <c r="E155" s="135"/>
      <c r="G155" s="153">
        <v>3222039</v>
      </c>
      <c r="H155" s="23"/>
      <c r="I155" s="23" t="s">
        <v>1042</v>
      </c>
      <c r="J155" s="20"/>
      <c r="K155" s="20"/>
      <c r="L155" s="20"/>
      <c r="M155" s="20"/>
      <c r="N155" s="20"/>
      <c r="O155" s="20"/>
      <c r="P155" s="20"/>
      <c r="Q155" s="20"/>
      <c r="R155" s="20"/>
      <c r="S155" s="20"/>
      <c r="T155" s="20"/>
    </row>
    <row r="156" spans="4:20" x14ac:dyDescent="0.25">
      <c r="D156" s="135"/>
      <c r="E156" s="135"/>
      <c r="G156" s="153">
        <v>3222443</v>
      </c>
      <c r="H156" s="23"/>
      <c r="I156" s="23" t="s">
        <v>1043</v>
      </c>
      <c r="J156" s="20"/>
      <c r="K156" s="20"/>
      <c r="L156" s="20"/>
      <c r="M156" s="20"/>
      <c r="N156" s="20"/>
      <c r="O156" s="20"/>
      <c r="P156" s="20"/>
      <c r="Q156" s="20"/>
      <c r="R156" s="20"/>
      <c r="S156" s="20"/>
      <c r="T156" s="20"/>
    </row>
    <row r="157" spans="4:20" x14ac:dyDescent="0.25">
      <c r="D157" s="135"/>
      <c r="E157" s="135"/>
      <c r="G157" s="153">
        <v>962</v>
      </c>
      <c r="H157" s="23"/>
      <c r="I157" s="23" t="s">
        <v>1044</v>
      </c>
      <c r="J157" s="20"/>
      <c r="K157" s="20"/>
      <c r="L157" s="20"/>
      <c r="M157" s="20"/>
      <c r="N157" s="20"/>
      <c r="O157" s="20"/>
      <c r="P157" s="20"/>
      <c r="Q157" s="20"/>
      <c r="R157" s="20"/>
      <c r="S157" s="20"/>
      <c r="T157" s="20"/>
    </row>
    <row r="158" spans="4:20" x14ac:dyDescent="0.25">
      <c r="D158" s="135"/>
      <c r="E158" s="135"/>
      <c r="G158" s="153">
        <v>3221169</v>
      </c>
      <c r="H158" s="23"/>
      <c r="I158" s="23" t="s">
        <v>1045</v>
      </c>
      <c r="J158" s="20"/>
      <c r="K158" s="20"/>
      <c r="L158" s="20"/>
      <c r="M158" s="20"/>
      <c r="N158" s="20"/>
      <c r="O158" s="20"/>
      <c r="P158" s="20"/>
      <c r="Q158" s="20"/>
      <c r="R158" s="20"/>
      <c r="S158" s="20"/>
      <c r="T158" s="20"/>
    </row>
    <row r="159" spans="4:20" x14ac:dyDescent="0.25">
      <c r="D159" s="135"/>
      <c r="E159" s="135"/>
      <c r="G159" s="153">
        <v>3221833</v>
      </c>
      <c r="H159" s="23"/>
      <c r="I159" s="23" t="s">
        <v>1046</v>
      </c>
      <c r="J159" s="20"/>
      <c r="K159" s="20"/>
      <c r="L159" s="20"/>
      <c r="M159" s="20"/>
      <c r="N159" s="20"/>
      <c r="O159" s="20"/>
      <c r="P159" s="20"/>
      <c r="Q159" s="20"/>
      <c r="R159" s="20"/>
      <c r="S159" s="20"/>
      <c r="T159" s="20"/>
    </row>
    <row r="160" spans="4:20" x14ac:dyDescent="0.25">
      <c r="D160" s="135"/>
      <c r="E160" s="135"/>
      <c r="G160" s="153">
        <v>3222436</v>
      </c>
      <c r="H160" s="23"/>
      <c r="I160" s="23" t="s">
        <v>1047</v>
      </c>
      <c r="J160" s="20"/>
      <c r="K160" s="20"/>
      <c r="L160" s="20"/>
      <c r="M160" s="20"/>
      <c r="N160" s="20"/>
      <c r="O160" s="20"/>
      <c r="P160" s="20"/>
      <c r="Q160" s="20"/>
      <c r="R160" s="20"/>
      <c r="S160" s="20"/>
      <c r="T160" s="20"/>
    </row>
    <row r="161" spans="4:20" x14ac:dyDescent="0.25">
      <c r="D161" s="135"/>
      <c r="E161" s="135"/>
      <c r="G161" s="153">
        <v>3221655</v>
      </c>
      <c r="H161" s="23"/>
      <c r="I161" s="23" t="s">
        <v>1048</v>
      </c>
      <c r="J161" s="20"/>
      <c r="K161" s="20"/>
      <c r="L161" s="20"/>
      <c r="M161" s="20"/>
      <c r="N161" s="20"/>
      <c r="O161" s="20"/>
      <c r="P161" s="20"/>
      <c r="Q161" s="20"/>
      <c r="R161" s="20"/>
      <c r="S161" s="20"/>
      <c r="T161" s="20"/>
    </row>
    <row r="162" spans="4:20" x14ac:dyDescent="0.25">
      <c r="D162" s="135"/>
      <c r="E162" s="135"/>
      <c r="G162" s="153">
        <v>3221138</v>
      </c>
      <c r="H162" s="23"/>
      <c r="I162" s="23" t="s">
        <v>1049</v>
      </c>
      <c r="J162" s="20"/>
      <c r="K162" s="20"/>
      <c r="L162" s="20"/>
      <c r="M162" s="20"/>
      <c r="N162" s="20"/>
      <c r="O162" s="20"/>
      <c r="P162" s="20"/>
      <c r="Q162" s="20"/>
      <c r="R162" s="20"/>
      <c r="S162" s="20"/>
      <c r="T162" s="20"/>
    </row>
    <row r="163" spans="4:20" x14ac:dyDescent="0.25">
      <c r="D163" s="135"/>
      <c r="E163" s="135"/>
      <c r="G163" s="153">
        <v>3221455</v>
      </c>
      <c r="H163" s="23"/>
      <c r="I163" s="23" t="s">
        <v>1050</v>
      </c>
      <c r="J163" s="20"/>
      <c r="K163" s="20"/>
      <c r="L163" s="20"/>
      <c r="M163" s="20"/>
      <c r="N163" s="20"/>
      <c r="O163" s="20"/>
      <c r="P163" s="20"/>
      <c r="Q163" s="20"/>
      <c r="R163" s="20"/>
      <c r="S163" s="20"/>
      <c r="T163" s="20"/>
    </row>
    <row r="164" spans="4:20" x14ac:dyDescent="0.25">
      <c r="D164" s="135"/>
      <c r="E164" s="135"/>
      <c r="G164" s="153">
        <v>3221315</v>
      </c>
      <c r="H164" s="23"/>
      <c r="I164" s="23" t="s">
        <v>1051</v>
      </c>
      <c r="J164" s="20"/>
      <c r="K164" s="20"/>
      <c r="L164" s="20"/>
      <c r="M164" s="20"/>
      <c r="N164" s="20"/>
      <c r="O164" s="20"/>
      <c r="P164" s="20"/>
      <c r="Q164" s="20"/>
      <c r="R164" s="20"/>
      <c r="S164" s="20"/>
      <c r="T164" s="20"/>
    </row>
    <row r="165" spans="4:20" x14ac:dyDescent="0.25">
      <c r="D165" s="135"/>
      <c r="E165" s="135"/>
      <c r="G165" s="153">
        <v>3220883</v>
      </c>
      <c r="H165" s="23"/>
      <c r="I165" s="23" t="s">
        <v>1052</v>
      </c>
      <c r="J165" s="20"/>
      <c r="K165" s="20"/>
      <c r="L165" s="20"/>
      <c r="M165" s="20"/>
      <c r="N165" s="20"/>
      <c r="O165" s="20"/>
      <c r="P165" s="20"/>
      <c r="Q165" s="20"/>
      <c r="R165" s="20"/>
      <c r="S165" s="20"/>
      <c r="T165" s="20"/>
    </row>
    <row r="166" spans="4:20" x14ac:dyDescent="0.25">
      <c r="D166" s="135"/>
      <c r="E166" s="135"/>
      <c r="G166" s="153">
        <v>3221414</v>
      </c>
      <c r="H166" s="23"/>
      <c r="I166" s="23" t="s">
        <v>1053</v>
      </c>
      <c r="J166" s="20"/>
      <c r="K166" s="20"/>
      <c r="L166" s="20"/>
      <c r="M166" s="20"/>
      <c r="N166" s="20"/>
      <c r="O166" s="20"/>
      <c r="P166" s="20"/>
      <c r="Q166" s="20"/>
      <c r="R166" s="20"/>
      <c r="S166" s="20"/>
      <c r="T166" s="20"/>
    </row>
    <row r="167" spans="4:20" x14ac:dyDescent="0.25">
      <c r="D167" s="135"/>
      <c r="E167" s="135"/>
      <c r="G167" s="153">
        <v>3220411</v>
      </c>
      <c r="H167" s="23"/>
      <c r="I167" s="23" t="s">
        <v>1054</v>
      </c>
      <c r="J167" s="20"/>
      <c r="K167" s="20"/>
      <c r="L167" s="20"/>
      <c r="M167" s="20"/>
      <c r="N167" s="20"/>
      <c r="O167" s="20"/>
      <c r="P167" s="20"/>
      <c r="Q167" s="20"/>
      <c r="R167" s="20"/>
      <c r="S167" s="20"/>
      <c r="T167" s="20"/>
    </row>
    <row r="168" spans="4:20" x14ac:dyDescent="0.25">
      <c r="D168" s="135"/>
      <c r="E168" s="135"/>
      <c r="G168" s="153">
        <v>3222692</v>
      </c>
      <c r="H168" s="23"/>
      <c r="I168" s="23" t="s">
        <v>1055</v>
      </c>
      <c r="J168" s="20"/>
      <c r="K168" s="20"/>
      <c r="L168" s="20"/>
      <c r="M168" s="20"/>
      <c r="N168" s="20"/>
      <c r="O168" s="20"/>
      <c r="P168" s="20"/>
      <c r="Q168" s="20"/>
      <c r="R168" s="20"/>
      <c r="S168" s="20"/>
      <c r="T168" s="20"/>
    </row>
    <row r="169" spans="4:20" x14ac:dyDescent="0.25">
      <c r="D169" s="135"/>
      <c r="E169" s="135"/>
      <c r="G169" s="153">
        <v>3220405</v>
      </c>
      <c r="H169" s="23"/>
      <c r="I169" s="23" t="s">
        <v>1056</v>
      </c>
      <c r="J169" s="20"/>
      <c r="K169" s="20"/>
      <c r="L169" s="20"/>
      <c r="M169" s="20"/>
      <c r="N169" s="20"/>
      <c r="O169" s="20"/>
      <c r="P169" s="20"/>
      <c r="Q169" s="20"/>
      <c r="R169" s="20"/>
      <c r="S169" s="20"/>
      <c r="T169" s="20"/>
    </row>
    <row r="170" spans="4:20" x14ac:dyDescent="0.25">
      <c r="D170" s="135"/>
      <c r="E170" s="135"/>
      <c r="G170" s="153">
        <v>3222058</v>
      </c>
      <c r="H170" s="23"/>
      <c r="I170" s="23" t="s">
        <v>1057</v>
      </c>
      <c r="J170" s="20"/>
      <c r="K170" s="20"/>
      <c r="L170" s="20"/>
      <c r="M170" s="20"/>
      <c r="N170" s="20"/>
      <c r="O170" s="20"/>
      <c r="P170" s="20"/>
      <c r="Q170" s="20"/>
      <c r="R170" s="20"/>
      <c r="S170" s="20"/>
      <c r="T170" s="20"/>
    </row>
    <row r="171" spans="4:20" x14ac:dyDescent="0.25">
      <c r="D171" s="135"/>
      <c r="E171" s="135"/>
      <c r="G171" s="153">
        <v>3221016</v>
      </c>
      <c r="H171" s="23"/>
      <c r="I171" s="23" t="s">
        <v>1058</v>
      </c>
      <c r="J171" s="20"/>
      <c r="K171" s="20"/>
      <c r="L171" s="20"/>
      <c r="M171" s="20"/>
      <c r="N171" s="20"/>
      <c r="O171" s="20"/>
      <c r="P171" s="20"/>
      <c r="Q171" s="20"/>
      <c r="R171" s="20"/>
      <c r="S171" s="20"/>
      <c r="T171" s="20"/>
    </row>
    <row r="172" spans="4:20" x14ac:dyDescent="0.25">
      <c r="D172" s="135"/>
      <c r="E172" s="135"/>
      <c r="G172" s="153">
        <v>3222124</v>
      </c>
      <c r="H172" s="23"/>
      <c r="I172" s="23" t="s">
        <v>1059</v>
      </c>
      <c r="J172" s="20"/>
      <c r="K172" s="20"/>
      <c r="L172" s="20"/>
      <c r="M172" s="20"/>
      <c r="N172" s="20"/>
      <c r="O172" s="20"/>
      <c r="P172" s="20"/>
      <c r="Q172" s="20"/>
      <c r="R172" s="20"/>
      <c r="S172" s="20"/>
      <c r="T172" s="20"/>
    </row>
    <row r="173" spans="4:20" x14ac:dyDescent="0.25">
      <c r="D173" s="135"/>
      <c r="E173" s="135"/>
      <c r="G173" s="153">
        <v>3222152</v>
      </c>
      <c r="H173" s="23"/>
      <c r="I173" s="23" t="s">
        <v>1060</v>
      </c>
      <c r="J173" s="20"/>
      <c r="K173" s="20"/>
      <c r="L173" s="20"/>
      <c r="M173" s="20"/>
      <c r="N173" s="20"/>
      <c r="O173" s="20"/>
      <c r="P173" s="20"/>
      <c r="Q173" s="20"/>
      <c r="R173" s="20"/>
      <c r="S173" s="20"/>
      <c r="T173" s="20"/>
    </row>
    <row r="174" spans="4:20" x14ac:dyDescent="0.25">
      <c r="D174" s="135"/>
      <c r="E174" s="135"/>
      <c r="G174" s="153">
        <v>3221374</v>
      </c>
      <c r="H174" s="23"/>
      <c r="I174" s="23" t="s">
        <v>1061</v>
      </c>
      <c r="J174" s="20"/>
      <c r="K174" s="20"/>
      <c r="L174" s="20"/>
      <c r="M174" s="20"/>
      <c r="N174" s="20"/>
      <c r="O174" s="20"/>
      <c r="P174" s="20"/>
      <c r="Q174" s="20"/>
      <c r="R174" s="20"/>
      <c r="S174" s="20"/>
      <c r="T174" s="20"/>
    </row>
    <row r="175" spans="4:20" x14ac:dyDescent="0.25">
      <c r="D175" s="135"/>
      <c r="E175" s="135"/>
      <c r="G175" s="153">
        <v>89</v>
      </c>
      <c r="H175" s="23"/>
      <c r="I175" s="23" t="s">
        <v>1062</v>
      </c>
      <c r="J175" s="20"/>
      <c r="K175" s="20"/>
      <c r="L175" s="20"/>
      <c r="M175" s="20"/>
      <c r="N175" s="20"/>
      <c r="O175" s="20"/>
      <c r="P175" s="20"/>
      <c r="Q175" s="20"/>
      <c r="R175" s="20"/>
      <c r="S175" s="20"/>
      <c r="T175" s="20"/>
    </row>
    <row r="176" spans="4:20" x14ac:dyDescent="0.25">
      <c r="D176" s="135"/>
      <c r="E176" s="135"/>
      <c r="G176" s="153">
        <v>3222471</v>
      </c>
      <c r="H176" s="23"/>
      <c r="I176" s="23" t="s">
        <v>1063</v>
      </c>
      <c r="J176" s="20"/>
      <c r="K176" s="20"/>
      <c r="L176" s="20"/>
      <c r="M176" s="20"/>
      <c r="N176" s="20"/>
      <c r="O176" s="20"/>
      <c r="P176" s="20"/>
      <c r="Q176" s="20"/>
      <c r="R176" s="20"/>
      <c r="S176" s="20"/>
      <c r="T176" s="20"/>
    </row>
    <row r="177" spans="4:20" x14ac:dyDescent="0.25">
      <c r="D177" s="135"/>
      <c r="E177" s="135"/>
      <c r="G177" s="153">
        <v>3222444</v>
      </c>
      <c r="H177" s="23"/>
      <c r="I177" s="23" t="s">
        <v>1064</v>
      </c>
      <c r="J177" s="20"/>
      <c r="K177" s="20"/>
      <c r="L177" s="20"/>
      <c r="M177" s="20"/>
      <c r="N177" s="20"/>
      <c r="O177" s="20"/>
      <c r="P177" s="20"/>
      <c r="Q177" s="20"/>
      <c r="R177" s="20"/>
      <c r="S177" s="20"/>
      <c r="T177" s="20"/>
    </row>
    <row r="178" spans="4:20" x14ac:dyDescent="0.25">
      <c r="D178" s="135"/>
      <c r="E178" s="135"/>
      <c r="G178" s="153">
        <v>3222714</v>
      </c>
      <c r="H178" s="23"/>
      <c r="I178" s="23" t="s">
        <v>1065</v>
      </c>
      <c r="J178" s="20"/>
      <c r="K178" s="20"/>
      <c r="L178" s="20"/>
      <c r="M178" s="20"/>
      <c r="N178" s="20"/>
      <c r="O178" s="20"/>
      <c r="P178" s="20"/>
      <c r="Q178" s="20"/>
      <c r="R178" s="20"/>
      <c r="S178" s="20"/>
      <c r="T178" s="20"/>
    </row>
    <row r="179" spans="4:20" x14ac:dyDescent="0.25">
      <c r="D179" s="135"/>
      <c r="E179" s="135"/>
      <c r="G179" s="153">
        <v>3222115</v>
      </c>
      <c r="H179" s="23"/>
      <c r="I179" s="23" t="s">
        <v>1066</v>
      </c>
      <c r="J179" s="20"/>
      <c r="K179" s="20"/>
      <c r="L179" s="20"/>
      <c r="M179" s="20"/>
      <c r="N179" s="20"/>
      <c r="O179" s="20"/>
      <c r="P179" s="20"/>
      <c r="Q179" s="20"/>
      <c r="R179" s="20"/>
      <c r="S179" s="20"/>
      <c r="T179" s="20"/>
    </row>
    <row r="180" spans="4:20" x14ac:dyDescent="0.25">
      <c r="D180" s="135"/>
      <c r="E180" s="135"/>
      <c r="G180" s="153">
        <v>3222367</v>
      </c>
      <c r="H180" s="23"/>
      <c r="I180" s="23" t="s">
        <v>1067</v>
      </c>
      <c r="J180" s="20"/>
      <c r="K180" s="20"/>
      <c r="L180" s="20"/>
      <c r="M180" s="20"/>
      <c r="N180" s="20"/>
      <c r="O180" s="20"/>
      <c r="P180" s="20"/>
      <c r="Q180" s="20"/>
      <c r="R180" s="20"/>
      <c r="S180" s="20"/>
      <c r="T180" s="20"/>
    </row>
    <row r="181" spans="4:20" x14ac:dyDescent="0.25">
      <c r="D181" s="135"/>
      <c r="E181" s="135"/>
      <c r="G181" s="153">
        <v>965</v>
      </c>
      <c r="H181" s="23"/>
      <c r="I181" s="23" t="s">
        <v>1068</v>
      </c>
      <c r="J181" s="20"/>
      <c r="K181" s="20"/>
      <c r="L181" s="20"/>
      <c r="M181" s="20"/>
      <c r="N181" s="20"/>
      <c r="O181" s="20"/>
      <c r="P181" s="20"/>
      <c r="Q181" s="20"/>
      <c r="R181" s="20"/>
      <c r="S181" s="20"/>
      <c r="T181" s="20"/>
    </row>
    <row r="182" spans="4:20" x14ac:dyDescent="0.25">
      <c r="D182" s="135"/>
      <c r="E182" s="135"/>
      <c r="G182" s="153">
        <v>1238</v>
      </c>
      <c r="H182" s="23"/>
      <c r="I182" s="23" t="s">
        <v>1069</v>
      </c>
      <c r="J182" s="20"/>
      <c r="K182" s="20"/>
      <c r="L182" s="20"/>
      <c r="M182" s="20"/>
      <c r="N182" s="20"/>
      <c r="O182" s="20"/>
      <c r="P182" s="20"/>
      <c r="Q182" s="20"/>
      <c r="R182" s="20"/>
      <c r="S182" s="20"/>
      <c r="T182" s="20"/>
    </row>
    <row r="183" spans="4:20" x14ac:dyDescent="0.25">
      <c r="D183" s="135"/>
      <c r="E183" s="135"/>
      <c r="G183" s="153">
        <v>3221512</v>
      </c>
      <c r="H183" s="23"/>
      <c r="I183" s="23" t="s">
        <v>1070</v>
      </c>
      <c r="J183" s="20"/>
      <c r="K183" s="20"/>
      <c r="L183" s="20"/>
      <c r="M183" s="20"/>
      <c r="N183" s="20"/>
      <c r="O183" s="20"/>
      <c r="P183" s="20"/>
      <c r="Q183" s="20"/>
      <c r="R183" s="20"/>
      <c r="S183" s="20"/>
      <c r="T183" s="20"/>
    </row>
    <row r="184" spans="4:20" x14ac:dyDescent="0.25">
      <c r="D184" s="135"/>
      <c r="E184" s="135"/>
      <c r="G184" s="153">
        <v>67</v>
      </c>
      <c r="H184" s="23"/>
      <c r="I184" s="23" t="s">
        <v>1071</v>
      </c>
      <c r="J184" s="20"/>
      <c r="K184" s="20"/>
      <c r="L184" s="20"/>
      <c r="M184" s="20"/>
      <c r="N184" s="20"/>
      <c r="O184" s="20"/>
      <c r="P184" s="20"/>
      <c r="Q184" s="20"/>
      <c r="R184" s="20"/>
      <c r="S184" s="20"/>
      <c r="T184" s="20"/>
    </row>
    <row r="185" spans="4:20" x14ac:dyDescent="0.25">
      <c r="D185" s="135"/>
      <c r="E185" s="135"/>
      <c r="G185" s="153">
        <v>3222056</v>
      </c>
      <c r="H185" s="23"/>
      <c r="I185" s="23" t="s">
        <v>1072</v>
      </c>
      <c r="J185" s="20"/>
      <c r="K185" s="20"/>
      <c r="L185" s="20"/>
      <c r="M185" s="20"/>
      <c r="N185" s="20"/>
      <c r="O185" s="20"/>
      <c r="P185" s="20"/>
      <c r="Q185" s="20"/>
      <c r="R185" s="20"/>
      <c r="S185" s="20"/>
      <c r="T185" s="20"/>
    </row>
    <row r="186" spans="4:20" x14ac:dyDescent="0.25">
      <c r="D186" s="135"/>
      <c r="E186" s="135"/>
      <c r="G186" s="153">
        <v>3221689</v>
      </c>
      <c r="H186" s="23"/>
      <c r="I186" s="23" t="s">
        <v>1073</v>
      </c>
      <c r="J186" s="20"/>
      <c r="K186" s="20"/>
      <c r="L186" s="20"/>
      <c r="M186" s="20"/>
      <c r="N186" s="20"/>
      <c r="O186" s="20"/>
      <c r="P186" s="20"/>
      <c r="Q186" s="20"/>
      <c r="R186" s="20"/>
      <c r="S186" s="20"/>
      <c r="T186" s="20"/>
    </row>
    <row r="187" spans="4:20" x14ac:dyDescent="0.25">
      <c r="D187" s="135"/>
      <c r="E187" s="135"/>
      <c r="G187" s="153">
        <v>3222717</v>
      </c>
      <c r="H187" s="23"/>
      <c r="I187" s="23" t="s">
        <v>1074</v>
      </c>
      <c r="J187" s="20"/>
      <c r="K187" s="20"/>
      <c r="L187" s="20"/>
      <c r="M187" s="20"/>
      <c r="N187" s="20"/>
      <c r="O187" s="20"/>
      <c r="P187" s="20"/>
      <c r="Q187" s="20"/>
      <c r="R187" s="20"/>
      <c r="S187" s="20"/>
      <c r="T187" s="20"/>
    </row>
    <row r="188" spans="4:20" x14ac:dyDescent="0.25">
      <c r="D188" s="135"/>
      <c r="E188" s="135"/>
      <c r="G188" s="153">
        <v>3222697</v>
      </c>
      <c r="H188" s="23"/>
      <c r="I188" s="23" t="s">
        <v>1075</v>
      </c>
      <c r="J188" s="20"/>
      <c r="K188" s="20"/>
      <c r="L188" s="20"/>
      <c r="M188" s="20"/>
      <c r="N188" s="20"/>
      <c r="O188" s="20"/>
      <c r="P188" s="20"/>
      <c r="Q188" s="20"/>
      <c r="R188" s="20"/>
      <c r="S188" s="20"/>
      <c r="T188" s="20"/>
    </row>
    <row r="189" spans="4:20" x14ac:dyDescent="0.25">
      <c r="D189" s="135"/>
      <c r="E189" s="135"/>
      <c r="G189" s="153">
        <v>3222670</v>
      </c>
      <c r="H189" s="23"/>
      <c r="I189" s="23" t="s">
        <v>1076</v>
      </c>
      <c r="J189" s="20"/>
      <c r="K189" s="20"/>
      <c r="L189" s="20"/>
      <c r="M189" s="20"/>
      <c r="N189" s="20"/>
      <c r="O189" s="20"/>
      <c r="P189" s="20"/>
      <c r="Q189" s="20"/>
      <c r="R189" s="20"/>
      <c r="S189" s="20"/>
      <c r="T189" s="20"/>
    </row>
    <row r="190" spans="4:20" x14ac:dyDescent="0.25">
      <c r="D190" s="135"/>
      <c r="E190" s="135"/>
      <c r="G190" s="153">
        <v>3222401</v>
      </c>
      <c r="H190" s="23"/>
      <c r="I190" s="23" t="s">
        <v>1077</v>
      </c>
      <c r="J190" s="20"/>
      <c r="K190" s="20"/>
      <c r="L190" s="20"/>
      <c r="M190" s="20"/>
      <c r="N190" s="20"/>
      <c r="O190" s="20"/>
      <c r="P190" s="20"/>
      <c r="Q190" s="20"/>
      <c r="R190" s="20"/>
      <c r="S190" s="20"/>
      <c r="T190" s="20"/>
    </row>
    <row r="191" spans="4:20" x14ac:dyDescent="0.25">
      <c r="D191" s="135"/>
      <c r="E191" s="135"/>
      <c r="G191" s="153">
        <v>3222453</v>
      </c>
      <c r="H191" s="23"/>
      <c r="I191" s="23" t="s">
        <v>1078</v>
      </c>
      <c r="J191" s="20"/>
      <c r="K191" s="20"/>
      <c r="L191" s="20"/>
      <c r="M191" s="20"/>
      <c r="N191" s="20"/>
      <c r="O191" s="20"/>
      <c r="P191" s="20"/>
      <c r="Q191" s="20"/>
      <c r="R191" s="20"/>
      <c r="S191" s="20"/>
      <c r="T191" s="20"/>
    </row>
    <row r="192" spans="4:20" x14ac:dyDescent="0.25">
      <c r="D192" s="135"/>
      <c r="E192" s="135"/>
      <c r="G192" s="153">
        <v>3222493</v>
      </c>
      <c r="H192" s="23"/>
      <c r="I192" s="23" t="s">
        <v>1079</v>
      </c>
      <c r="J192" s="20"/>
      <c r="K192" s="20"/>
      <c r="L192" s="20"/>
      <c r="M192" s="20"/>
      <c r="N192" s="20"/>
      <c r="O192" s="20"/>
      <c r="P192" s="20"/>
      <c r="Q192" s="20"/>
      <c r="R192" s="20"/>
      <c r="S192" s="20"/>
      <c r="T192" s="20"/>
    </row>
    <row r="193" spans="4:20" x14ac:dyDescent="0.25">
      <c r="D193" s="135"/>
      <c r="E193" s="135"/>
      <c r="G193" s="153">
        <v>3222550</v>
      </c>
      <c r="H193" s="23"/>
      <c r="I193" s="23" t="s">
        <v>1080</v>
      </c>
      <c r="J193" s="20"/>
      <c r="K193" s="20"/>
      <c r="L193" s="20"/>
      <c r="M193" s="20"/>
      <c r="N193" s="20"/>
      <c r="O193" s="20"/>
      <c r="P193" s="20"/>
      <c r="Q193" s="20"/>
      <c r="R193" s="20"/>
      <c r="S193" s="20"/>
      <c r="T193" s="20"/>
    </row>
    <row r="194" spans="4:20" x14ac:dyDescent="0.25">
      <c r="D194" s="135"/>
      <c r="E194" s="135"/>
      <c r="G194" s="153">
        <v>3222404</v>
      </c>
      <c r="H194" s="23"/>
      <c r="I194" s="23" t="s">
        <v>1081</v>
      </c>
      <c r="J194" s="20"/>
      <c r="K194" s="20"/>
      <c r="L194" s="20"/>
      <c r="M194" s="20"/>
      <c r="N194" s="20"/>
      <c r="O194" s="20"/>
      <c r="P194" s="20"/>
      <c r="Q194" s="20"/>
      <c r="R194" s="20"/>
      <c r="S194" s="20"/>
      <c r="T194" s="20"/>
    </row>
    <row r="195" spans="4:20" x14ac:dyDescent="0.25">
      <c r="D195" s="135"/>
      <c r="E195" s="135"/>
      <c r="G195" s="153">
        <v>3222199</v>
      </c>
      <c r="H195" s="23"/>
      <c r="I195" s="23" t="s">
        <v>1082</v>
      </c>
      <c r="J195" s="20"/>
      <c r="K195" s="20"/>
      <c r="L195" s="20"/>
      <c r="M195" s="20"/>
      <c r="N195" s="20"/>
      <c r="O195" s="20"/>
      <c r="P195" s="20"/>
      <c r="Q195" s="20"/>
      <c r="R195" s="20"/>
      <c r="S195" s="20"/>
      <c r="T195" s="20"/>
    </row>
    <row r="196" spans="4:20" x14ac:dyDescent="0.25">
      <c r="D196" s="135"/>
      <c r="E196" s="135"/>
      <c r="G196" s="153">
        <v>3222387</v>
      </c>
      <c r="H196" s="23"/>
      <c r="I196" s="23" t="s">
        <v>1083</v>
      </c>
      <c r="J196" s="20"/>
      <c r="K196" s="20"/>
      <c r="L196" s="20"/>
      <c r="M196" s="20"/>
      <c r="N196" s="20"/>
      <c r="O196" s="20"/>
      <c r="P196" s="20"/>
      <c r="Q196" s="20"/>
      <c r="R196" s="20"/>
      <c r="S196" s="20"/>
      <c r="T196" s="20"/>
    </row>
    <row r="197" spans="4:20" x14ac:dyDescent="0.25">
      <c r="D197" s="135"/>
      <c r="E197" s="135"/>
      <c r="G197" s="153">
        <v>3222189</v>
      </c>
      <c r="H197" s="23"/>
      <c r="I197" s="23" t="s">
        <v>1084</v>
      </c>
      <c r="J197" s="20"/>
      <c r="K197" s="20"/>
      <c r="L197" s="20"/>
      <c r="M197" s="20"/>
      <c r="N197" s="20"/>
      <c r="O197" s="20"/>
      <c r="P197" s="20"/>
      <c r="Q197" s="20"/>
      <c r="R197" s="20"/>
      <c r="S197" s="20"/>
      <c r="T197" s="20"/>
    </row>
    <row r="198" spans="4:20" x14ac:dyDescent="0.25">
      <c r="D198" s="135"/>
      <c r="E198" s="135"/>
      <c r="G198" s="153">
        <v>3222716</v>
      </c>
      <c r="H198" s="23"/>
      <c r="I198" s="23" t="s">
        <v>1085</v>
      </c>
      <c r="J198" s="20"/>
      <c r="K198" s="20"/>
      <c r="L198" s="20"/>
      <c r="M198" s="20"/>
      <c r="N198" s="20"/>
      <c r="O198" s="20"/>
      <c r="P198" s="20"/>
      <c r="Q198" s="20"/>
      <c r="R198" s="20"/>
      <c r="S198" s="20"/>
      <c r="T198" s="20"/>
    </row>
    <row r="199" spans="4:20" x14ac:dyDescent="0.25">
      <c r="D199" s="135"/>
      <c r="E199" s="135"/>
      <c r="G199" s="153">
        <v>3222545</v>
      </c>
      <c r="H199" s="23"/>
      <c r="I199" s="23" t="s">
        <v>1086</v>
      </c>
      <c r="J199" s="20"/>
      <c r="K199" s="20"/>
      <c r="L199" s="20"/>
      <c r="M199" s="20"/>
      <c r="N199" s="20"/>
      <c r="O199" s="20"/>
      <c r="P199" s="20"/>
      <c r="Q199" s="20"/>
      <c r="R199" s="20"/>
      <c r="S199" s="20"/>
      <c r="T199" s="20"/>
    </row>
    <row r="200" spans="4:20" x14ac:dyDescent="0.25">
      <c r="D200" s="135"/>
      <c r="E200" s="135"/>
      <c r="G200" s="153">
        <v>3222181</v>
      </c>
      <c r="H200" s="23"/>
      <c r="I200" s="23" t="s">
        <v>1087</v>
      </c>
      <c r="J200" s="20"/>
      <c r="K200" s="20"/>
      <c r="L200" s="20"/>
      <c r="M200" s="20"/>
      <c r="N200" s="20"/>
      <c r="O200" s="20"/>
      <c r="P200" s="20"/>
      <c r="Q200" s="20"/>
      <c r="R200" s="20"/>
      <c r="S200" s="20"/>
      <c r="T200" s="20"/>
    </row>
    <row r="201" spans="4:20" x14ac:dyDescent="0.25">
      <c r="D201" s="135"/>
      <c r="E201" s="135"/>
      <c r="G201" s="153">
        <v>3222464</v>
      </c>
      <c r="H201" s="23"/>
      <c r="I201" s="23" t="s">
        <v>1088</v>
      </c>
      <c r="J201" s="20"/>
      <c r="K201" s="20"/>
      <c r="L201" s="20"/>
      <c r="M201" s="20"/>
      <c r="N201" s="20"/>
      <c r="O201" s="20"/>
      <c r="P201" s="20"/>
      <c r="Q201" s="20"/>
      <c r="R201" s="20"/>
      <c r="S201" s="20"/>
      <c r="T201" s="20"/>
    </row>
    <row r="202" spans="4:20" x14ac:dyDescent="0.25">
      <c r="D202" s="135"/>
      <c r="E202" s="135"/>
      <c r="G202" s="153">
        <v>3220939</v>
      </c>
      <c r="H202" s="23"/>
      <c r="I202" s="23" t="s">
        <v>1089</v>
      </c>
      <c r="J202" s="20"/>
      <c r="K202" s="20"/>
      <c r="L202" s="20"/>
      <c r="M202" s="20"/>
      <c r="N202" s="20"/>
      <c r="O202" s="20"/>
      <c r="P202" s="20"/>
      <c r="Q202" s="20"/>
      <c r="R202" s="20"/>
      <c r="S202" s="20"/>
      <c r="T202" s="20"/>
    </row>
    <row r="203" spans="4:20" x14ac:dyDescent="0.25">
      <c r="D203" s="135"/>
      <c r="E203" s="135"/>
      <c r="G203" s="153">
        <v>114</v>
      </c>
      <c r="H203" s="23"/>
      <c r="I203" s="23" t="s">
        <v>1090</v>
      </c>
      <c r="J203" s="20"/>
      <c r="K203" s="20"/>
      <c r="L203" s="20"/>
      <c r="M203" s="20"/>
      <c r="N203" s="20"/>
      <c r="O203" s="20"/>
      <c r="P203" s="20"/>
      <c r="Q203" s="20"/>
      <c r="R203" s="20"/>
      <c r="S203" s="20"/>
      <c r="T203" s="20"/>
    </row>
    <row r="204" spans="4:20" x14ac:dyDescent="0.25">
      <c r="D204" s="135"/>
      <c r="E204" s="135"/>
      <c r="G204" s="153">
        <v>3222186</v>
      </c>
      <c r="H204" s="23"/>
      <c r="I204" s="23" t="s">
        <v>1091</v>
      </c>
      <c r="J204" s="20"/>
      <c r="K204" s="20"/>
      <c r="L204" s="20"/>
      <c r="M204" s="20"/>
      <c r="N204" s="20"/>
      <c r="O204" s="20"/>
      <c r="P204" s="20"/>
      <c r="Q204" s="20"/>
      <c r="R204" s="20"/>
      <c r="S204" s="20"/>
      <c r="T204" s="20"/>
    </row>
    <row r="205" spans="4:20" x14ac:dyDescent="0.25">
      <c r="D205" s="135"/>
      <c r="E205" s="135"/>
      <c r="G205" s="153">
        <v>3222703</v>
      </c>
      <c r="H205" s="23"/>
      <c r="I205" s="23" t="s">
        <v>1092</v>
      </c>
      <c r="J205" s="20"/>
      <c r="K205" s="20"/>
      <c r="L205" s="20"/>
      <c r="M205" s="20"/>
      <c r="N205" s="20"/>
      <c r="O205" s="20"/>
      <c r="P205" s="20"/>
      <c r="Q205" s="20"/>
      <c r="R205" s="20"/>
      <c r="S205" s="20"/>
      <c r="T205" s="20"/>
    </row>
    <row r="206" spans="4:20" x14ac:dyDescent="0.25">
      <c r="D206" s="135"/>
      <c r="E206" s="135"/>
      <c r="G206" s="153">
        <v>3222622</v>
      </c>
      <c r="H206" s="23"/>
      <c r="I206" s="23" t="s">
        <v>1093</v>
      </c>
      <c r="J206" s="20"/>
      <c r="K206" s="20"/>
      <c r="L206" s="20"/>
      <c r="M206" s="20"/>
      <c r="N206" s="20"/>
      <c r="O206" s="20"/>
      <c r="P206" s="20"/>
      <c r="Q206" s="20"/>
      <c r="R206" s="20"/>
      <c r="S206" s="20"/>
      <c r="T206" s="20"/>
    </row>
    <row r="207" spans="4:20" x14ac:dyDescent="0.25">
      <c r="D207" s="135"/>
      <c r="E207" s="135"/>
      <c r="G207" s="153">
        <v>3220472</v>
      </c>
      <c r="H207" s="23"/>
      <c r="I207" s="23" t="s">
        <v>1094</v>
      </c>
      <c r="J207" s="20"/>
      <c r="K207" s="20"/>
      <c r="L207" s="20"/>
      <c r="M207" s="20"/>
      <c r="N207" s="20"/>
      <c r="O207" s="20"/>
      <c r="P207" s="20"/>
      <c r="Q207" s="20"/>
      <c r="R207" s="20"/>
      <c r="S207" s="20"/>
      <c r="T207" s="20"/>
    </row>
    <row r="208" spans="4:20" x14ac:dyDescent="0.25">
      <c r="D208" s="135"/>
      <c r="E208" s="135"/>
      <c r="G208" s="153">
        <v>3222353</v>
      </c>
      <c r="H208" s="23"/>
      <c r="I208" s="23" t="s">
        <v>1095</v>
      </c>
      <c r="J208" s="20"/>
      <c r="K208" s="20"/>
      <c r="L208" s="20"/>
      <c r="M208" s="20"/>
      <c r="N208" s="20"/>
      <c r="O208" s="20"/>
      <c r="P208" s="20"/>
      <c r="Q208" s="20"/>
      <c r="R208" s="20"/>
      <c r="S208" s="20"/>
      <c r="T208" s="20"/>
    </row>
    <row r="209" spans="4:20" x14ac:dyDescent="0.25">
      <c r="D209" s="135"/>
      <c r="E209" s="135"/>
      <c r="G209" s="153">
        <v>74</v>
      </c>
      <c r="H209" s="23"/>
      <c r="I209" s="23" t="s">
        <v>1096</v>
      </c>
      <c r="J209" s="20"/>
      <c r="K209" s="20"/>
      <c r="L209" s="20"/>
      <c r="M209" s="20"/>
      <c r="N209" s="20"/>
      <c r="O209" s="20"/>
      <c r="P209" s="20"/>
      <c r="Q209" s="20"/>
      <c r="R209" s="20"/>
      <c r="S209" s="20"/>
      <c r="T209" s="20"/>
    </row>
    <row r="210" spans="4:20" x14ac:dyDescent="0.25">
      <c r="D210" s="135"/>
      <c r="E210" s="135"/>
      <c r="G210" s="153">
        <v>3221640</v>
      </c>
      <c r="H210" s="23"/>
      <c r="I210" s="23" t="s">
        <v>1097</v>
      </c>
      <c r="J210" s="20"/>
      <c r="K210" s="20"/>
      <c r="L210" s="20"/>
      <c r="M210" s="20"/>
      <c r="N210" s="20"/>
      <c r="O210" s="20"/>
      <c r="P210" s="20"/>
      <c r="Q210" s="20"/>
      <c r="R210" s="20"/>
      <c r="S210" s="20"/>
      <c r="T210" s="20"/>
    </row>
    <row r="211" spans="4:20" x14ac:dyDescent="0.25">
      <c r="D211" s="135"/>
      <c r="E211" s="135"/>
      <c r="G211" s="153">
        <v>3221631</v>
      </c>
      <c r="H211" s="23"/>
      <c r="I211" s="23" t="s">
        <v>1098</v>
      </c>
      <c r="J211" s="20"/>
      <c r="K211" s="20"/>
      <c r="L211" s="20"/>
      <c r="M211" s="20"/>
      <c r="N211" s="20"/>
      <c r="O211" s="20"/>
      <c r="P211" s="20"/>
      <c r="Q211" s="20"/>
      <c r="R211" s="20"/>
      <c r="S211" s="20"/>
      <c r="T211" s="20"/>
    </row>
    <row r="212" spans="4:20" x14ac:dyDescent="0.25">
      <c r="D212" s="135"/>
      <c r="E212" s="135"/>
      <c r="G212" s="153">
        <v>1056</v>
      </c>
      <c r="H212" s="23"/>
      <c r="I212" s="23" t="s">
        <v>1099</v>
      </c>
      <c r="J212" s="20"/>
      <c r="K212" s="20"/>
      <c r="L212" s="20"/>
      <c r="M212" s="20"/>
      <c r="N212" s="20"/>
      <c r="O212" s="20"/>
      <c r="P212" s="20"/>
      <c r="Q212" s="20"/>
      <c r="R212" s="20"/>
      <c r="S212" s="20"/>
      <c r="T212" s="20"/>
    </row>
    <row r="213" spans="4:20" x14ac:dyDescent="0.25">
      <c r="D213" s="135"/>
      <c r="E213" s="135"/>
      <c r="G213" s="153">
        <v>90</v>
      </c>
      <c r="H213" s="23"/>
      <c r="I213" s="23" t="s">
        <v>1100</v>
      </c>
      <c r="J213" s="20"/>
      <c r="K213" s="20"/>
      <c r="L213" s="20"/>
      <c r="M213" s="20"/>
      <c r="N213" s="20"/>
      <c r="O213" s="20"/>
      <c r="P213" s="20"/>
      <c r="Q213" s="20"/>
      <c r="R213" s="20"/>
      <c r="S213" s="20"/>
      <c r="T213" s="20"/>
    </row>
    <row r="214" spans="4:20" x14ac:dyDescent="0.25">
      <c r="D214" s="135"/>
      <c r="E214" s="135"/>
      <c r="G214" s="153">
        <v>1237</v>
      </c>
      <c r="H214" s="23"/>
      <c r="I214" s="23" t="s">
        <v>1101</v>
      </c>
      <c r="J214" s="20"/>
      <c r="K214" s="20"/>
      <c r="L214" s="20"/>
      <c r="M214" s="20"/>
      <c r="N214" s="20"/>
      <c r="O214" s="20"/>
      <c r="P214" s="20"/>
      <c r="Q214" s="20"/>
      <c r="R214" s="20"/>
      <c r="S214" s="20"/>
      <c r="T214" s="20"/>
    </row>
    <row r="215" spans="4:20" x14ac:dyDescent="0.25">
      <c r="D215" s="135"/>
      <c r="E215" s="135"/>
      <c r="G215" s="153">
        <v>3222188</v>
      </c>
      <c r="H215" s="23"/>
      <c r="I215" s="23" t="s">
        <v>1102</v>
      </c>
      <c r="J215" s="20"/>
      <c r="K215" s="20"/>
      <c r="L215" s="20"/>
      <c r="M215" s="20"/>
      <c r="N215" s="20"/>
      <c r="O215" s="20"/>
      <c r="P215" s="20"/>
      <c r="Q215" s="20"/>
      <c r="R215" s="20"/>
      <c r="S215" s="20"/>
      <c r="T215" s="20"/>
    </row>
    <row r="216" spans="4:20" x14ac:dyDescent="0.25">
      <c r="D216" s="135"/>
      <c r="E216" s="135"/>
      <c r="G216" s="153">
        <v>3222206</v>
      </c>
      <c r="H216" s="23"/>
      <c r="I216" s="23" t="s">
        <v>1103</v>
      </c>
      <c r="J216" s="20"/>
      <c r="K216" s="20"/>
      <c r="L216" s="20"/>
      <c r="M216" s="20"/>
      <c r="N216" s="20"/>
      <c r="O216" s="20"/>
      <c r="P216" s="20"/>
      <c r="Q216" s="20"/>
      <c r="R216" s="20"/>
      <c r="S216" s="20"/>
      <c r="T216" s="20"/>
    </row>
    <row r="217" spans="4:20" x14ac:dyDescent="0.25">
      <c r="G217" s="153">
        <v>109</v>
      </c>
      <c r="H217" s="23"/>
      <c r="I217" s="23" t="s">
        <v>1104</v>
      </c>
      <c r="J217" s="20"/>
      <c r="K217" s="20"/>
      <c r="L217" s="20"/>
      <c r="M217" s="20"/>
      <c r="N217" s="20"/>
      <c r="O217" s="20"/>
      <c r="P217" s="20"/>
      <c r="Q217" s="20"/>
      <c r="R217" s="20"/>
      <c r="S217" s="20"/>
      <c r="T217" s="20"/>
    </row>
    <row r="218" spans="4:20" x14ac:dyDescent="0.25">
      <c r="G218" s="153">
        <v>3222122</v>
      </c>
      <c r="H218" s="23"/>
      <c r="I218" s="23" t="s">
        <v>1105</v>
      </c>
      <c r="J218" s="20"/>
      <c r="K218" s="20"/>
      <c r="L218" s="20"/>
      <c r="M218" s="20"/>
      <c r="N218" s="20"/>
      <c r="O218" s="20"/>
      <c r="P218" s="20"/>
      <c r="Q218" s="20"/>
      <c r="R218" s="20"/>
      <c r="S218" s="20"/>
      <c r="T218" s="20"/>
    </row>
    <row r="219" spans="4:20" x14ac:dyDescent="0.25">
      <c r="G219" s="153">
        <v>3221540</v>
      </c>
      <c r="H219" s="23"/>
      <c r="I219" s="23" t="s">
        <v>1106</v>
      </c>
      <c r="J219" s="20"/>
      <c r="K219" s="20"/>
      <c r="L219" s="20"/>
      <c r="M219" s="20"/>
      <c r="N219" s="20"/>
      <c r="O219" s="20"/>
      <c r="P219" s="20"/>
      <c r="Q219" s="20"/>
      <c r="R219" s="20"/>
      <c r="S219" s="20"/>
      <c r="T219" s="20"/>
    </row>
    <row r="220" spans="4:20" x14ac:dyDescent="0.25">
      <c r="G220" s="153">
        <v>119</v>
      </c>
      <c r="H220" s="23"/>
      <c r="I220" s="23" t="s">
        <v>1107</v>
      </c>
      <c r="J220" s="20"/>
      <c r="K220" s="20"/>
      <c r="L220" s="20"/>
      <c r="M220" s="20"/>
      <c r="N220" s="20"/>
      <c r="O220" s="20"/>
      <c r="P220" s="20"/>
      <c r="Q220" s="20"/>
      <c r="R220" s="20"/>
      <c r="S220" s="20"/>
      <c r="T220" s="20"/>
    </row>
    <row r="221" spans="4:20" x14ac:dyDescent="0.25">
      <c r="G221" s="153">
        <v>3220972</v>
      </c>
      <c r="H221" s="23"/>
      <c r="I221" s="23" t="s">
        <v>1108</v>
      </c>
      <c r="J221" s="20"/>
      <c r="K221" s="20"/>
      <c r="L221" s="20"/>
      <c r="M221" s="20"/>
      <c r="N221" s="20"/>
      <c r="O221" s="20"/>
      <c r="P221" s="20"/>
      <c r="Q221" s="20"/>
      <c r="R221" s="20"/>
      <c r="S221" s="20"/>
      <c r="T221" s="20"/>
    </row>
    <row r="222" spans="4:20" x14ac:dyDescent="0.25">
      <c r="G222" s="153">
        <v>3221398</v>
      </c>
      <c r="H222" s="23"/>
      <c r="I222" s="23" t="s">
        <v>1109</v>
      </c>
      <c r="J222" s="20"/>
      <c r="K222" s="20"/>
      <c r="L222" s="20"/>
      <c r="M222" s="20"/>
      <c r="N222" s="20"/>
      <c r="O222" s="20"/>
      <c r="P222" s="20"/>
      <c r="Q222" s="20"/>
      <c r="R222" s="20"/>
      <c r="S222" s="20"/>
      <c r="T222" s="20"/>
    </row>
    <row r="223" spans="4:20" x14ac:dyDescent="0.25">
      <c r="G223" s="153">
        <v>3221597</v>
      </c>
      <c r="H223" s="23"/>
      <c r="I223" s="23" t="s">
        <v>1110</v>
      </c>
      <c r="J223" s="20"/>
      <c r="K223" s="20"/>
      <c r="L223" s="20"/>
      <c r="M223" s="20"/>
      <c r="N223" s="20"/>
      <c r="O223" s="20"/>
      <c r="P223" s="20"/>
      <c r="Q223" s="20"/>
      <c r="R223" s="20"/>
      <c r="S223" s="20"/>
      <c r="T223" s="20"/>
    </row>
    <row r="224" spans="4:20" x14ac:dyDescent="0.25">
      <c r="G224" s="153">
        <v>3221493</v>
      </c>
      <c r="H224" s="23"/>
      <c r="I224" s="23" t="s">
        <v>1110</v>
      </c>
      <c r="J224" s="20"/>
      <c r="K224" s="20"/>
      <c r="L224" s="20"/>
      <c r="M224" s="20"/>
      <c r="N224" s="20"/>
      <c r="O224" s="20"/>
      <c r="P224" s="20"/>
      <c r="Q224" s="20"/>
      <c r="R224" s="20"/>
      <c r="S224" s="20"/>
      <c r="T224" s="20"/>
    </row>
    <row r="225" spans="7:20" x14ac:dyDescent="0.25">
      <c r="G225" s="153">
        <v>3222569</v>
      </c>
      <c r="H225" s="23"/>
      <c r="I225" s="23" t="s">
        <v>1111</v>
      </c>
      <c r="J225" s="20"/>
      <c r="K225" s="20"/>
      <c r="L225" s="20"/>
      <c r="M225" s="20"/>
      <c r="N225" s="20"/>
      <c r="O225" s="20"/>
      <c r="P225" s="20"/>
      <c r="Q225" s="20"/>
      <c r="R225" s="20"/>
      <c r="S225" s="20"/>
      <c r="T225" s="20"/>
    </row>
    <row r="226" spans="7:20" x14ac:dyDescent="0.25">
      <c r="G226" s="153">
        <v>3222027</v>
      </c>
      <c r="H226" s="23"/>
      <c r="I226" s="23" t="s">
        <v>1112</v>
      </c>
      <c r="J226" s="20"/>
      <c r="K226" s="20"/>
      <c r="L226" s="20"/>
      <c r="M226" s="20"/>
      <c r="N226" s="20"/>
      <c r="O226" s="20"/>
      <c r="P226" s="20"/>
      <c r="Q226" s="20"/>
      <c r="R226" s="20"/>
      <c r="S226" s="20"/>
      <c r="T226" s="20"/>
    </row>
    <row r="227" spans="7:20" x14ac:dyDescent="0.25">
      <c r="G227" s="153">
        <v>3221364</v>
      </c>
      <c r="H227" s="23"/>
      <c r="I227" s="23" t="s">
        <v>1113</v>
      </c>
      <c r="J227" s="20"/>
      <c r="K227" s="20"/>
      <c r="L227" s="20"/>
      <c r="M227" s="20"/>
      <c r="N227" s="20"/>
      <c r="O227" s="20"/>
      <c r="P227" s="20"/>
      <c r="Q227" s="20"/>
      <c r="R227" s="20"/>
      <c r="S227" s="20"/>
      <c r="T227" s="20"/>
    </row>
    <row r="228" spans="7:20" x14ac:dyDescent="0.25">
      <c r="G228" s="153">
        <v>3222128</v>
      </c>
      <c r="H228" s="23"/>
      <c r="I228" s="23" t="s">
        <v>1114</v>
      </c>
      <c r="J228" s="20"/>
      <c r="K228" s="20"/>
      <c r="L228" s="20"/>
      <c r="M228" s="20"/>
      <c r="N228" s="20"/>
      <c r="O228" s="20"/>
      <c r="P228" s="20"/>
      <c r="Q228" s="20"/>
      <c r="R228" s="20"/>
      <c r="S228" s="20"/>
      <c r="T228" s="20"/>
    </row>
    <row r="229" spans="7:20" x14ac:dyDescent="0.25">
      <c r="G229" s="153">
        <v>3222204</v>
      </c>
      <c r="H229" s="23"/>
      <c r="I229" s="23" t="s">
        <v>1115</v>
      </c>
      <c r="J229" s="20"/>
      <c r="K229" s="20"/>
      <c r="L229" s="20"/>
      <c r="M229" s="20"/>
      <c r="N229" s="20"/>
      <c r="O229" s="20"/>
      <c r="P229" s="20"/>
      <c r="Q229" s="20"/>
      <c r="R229" s="20"/>
      <c r="S229" s="20"/>
      <c r="T229" s="20"/>
    </row>
    <row r="230" spans="7:20" x14ac:dyDescent="0.25">
      <c r="G230" s="153">
        <v>3222190</v>
      </c>
      <c r="H230" s="23"/>
      <c r="I230" s="23" t="s">
        <v>1116</v>
      </c>
      <c r="J230" s="20"/>
      <c r="K230" s="20"/>
      <c r="L230" s="20"/>
      <c r="M230" s="20"/>
      <c r="N230" s="20"/>
      <c r="O230" s="20"/>
      <c r="P230" s="20"/>
      <c r="Q230" s="20"/>
      <c r="R230" s="20"/>
      <c r="S230" s="20"/>
      <c r="T230" s="20"/>
    </row>
    <row r="231" spans="7:20" x14ac:dyDescent="0.25">
      <c r="G231" s="153">
        <v>3222402</v>
      </c>
      <c r="H231" s="23"/>
      <c r="I231" s="23" t="s">
        <v>1117</v>
      </c>
      <c r="J231" s="20"/>
      <c r="K231" s="20"/>
      <c r="L231" s="20"/>
      <c r="M231" s="20"/>
      <c r="N231" s="20"/>
      <c r="O231" s="20"/>
      <c r="P231" s="20"/>
      <c r="Q231" s="20"/>
      <c r="R231" s="20"/>
      <c r="S231" s="20"/>
      <c r="T231" s="20"/>
    </row>
    <row r="232" spans="7:20" x14ac:dyDescent="0.25">
      <c r="G232" s="153">
        <v>3221567</v>
      </c>
      <c r="H232" s="23"/>
      <c r="I232" s="23" t="s">
        <v>1118</v>
      </c>
      <c r="J232" s="20"/>
      <c r="K232" s="20"/>
      <c r="L232" s="20"/>
      <c r="M232" s="20"/>
      <c r="N232" s="20"/>
      <c r="O232" s="20"/>
      <c r="P232" s="20"/>
      <c r="Q232" s="20"/>
      <c r="R232" s="20"/>
      <c r="S232" s="20"/>
      <c r="T232" s="20"/>
    </row>
    <row r="233" spans="7:20" x14ac:dyDescent="0.25">
      <c r="G233" s="153">
        <v>3221785</v>
      </c>
      <c r="H233" s="23"/>
      <c r="I233" s="23" t="s">
        <v>1119</v>
      </c>
      <c r="J233" s="20"/>
      <c r="K233" s="20"/>
      <c r="L233" s="20"/>
      <c r="M233" s="20"/>
      <c r="N233" s="20"/>
      <c r="O233" s="20"/>
      <c r="P233" s="20"/>
      <c r="Q233" s="20"/>
      <c r="R233" s="20"/>
      <c r="S233" s="20"/>
      <c r="T233" s="20"/>
    </row>
    <row r="234" spans="7:20" x14ac:dyDescent="0.25">
      <c r="G234" s="153">
        <v>3221906</v>
      </c>
      <c r="H234" s="23"/>
      <c r="I234" s="23" t="s">
        <v>1120</v>
      </c>
      <c r="J234" s="20"/>
      <c r="K234" s="20"/>
      <c r="L234" s="20"/>
      <c r="M234" s="20"/>
      <c r="N234" s="20"/>
      <c r="O234" s="20"/>
      <c r="P234" s="20"/>
      <c r="Q234" s="20"/>
      <c r="R234" s="20"/>
      <c r="S234" s="20"/>
      <c r="T234" s="20"/>
    </row>
    <row r="235" spans="7:20" x14ac:dyDescent="0.25">
      <c r="G235" s="153">
        <v>3222440</v>
      </c>
      <c r="H235" s="23"/>
      <c r="I235" s="23" t="s">
        <v>1121</v>
      </c>
      <c r="J235" s="20"/>
      <c r="K235" s="20"/>
      <c r="L235" s="20"/>
      <c r="M235" s="20"/>
      <c r="N235" s="20"/>
      <c r="O235" s="20"/>
      <c r="P235" s="20"/>
      <c r="Q235" s="20"/>
      <c r="R235" s="20"/>
      <c r="S235" s="20"/>
      <c r="T235" s="20"/>
    </row>
    <row r="236" spans="7:20" x14ac:dyDescent="0.25">
      <c r="G236" s="153">
        <v>3222447</v>
      </c>
      <c r="H236" s="23"/>
      <c r="I236" s="23" t="s">
        <v>1122</v>
      </c>
      <c r="J236" s="20"/>
      <c r="K236" s="20"/>
      <c r="L236" s="20"/>
      <c r="M236" s="20"/>
      <c r="N236" s="20"/>
      <c r="O236" s="20"/>
      <c r="P236" s="20"/>
      <c r="Q236" s="20"/>
      <c r="R236" s="20"/>
      <c r="S236" s="20"/>
      <c r="T236" s="20"/>
    </row>
    <row r="237" spans="7:20" x14ac:dyDescent="0.25">
      <c r="G237" s="153">
        <v>3222505</v>
      </c>
      <c r="H237" s="23"/>
      <c r="I237" s="23" t="s">
        <v>1123</v>
      </c>
      <c r="J237" s="20"/>
      <c r="K237" s="20"/>
      <c r="L237" s="20"/>
      <c r="M237" s="20"/>
      <c r="N237" s="20"/>
      <c r="O237" s="20"/>
      <c r="P237" s="20"/>
      <c r="Q237" s="20"/>
      <c r="R237" s="20"/>
      <c r="S237" s="20"/>
      <c r="T237" s="20"/>
    </row>
    <row r="238" spans="7:20" x14ac:dyDescent="0.25">
      <c r="G238" s="153">
        <v>3222527</v>
      </c>
      <c r="H238" s="23"/>
      <c r="I238" s="23" t="s">
        <v>1124</v>
      </c>
      <c r="J238" s="20"/>
      <c r="K238" s="20"/>
      <c r="L238" s="20"/>
      <c r="M238" s="20"/>
      <c r="N238" s="20"/>
      <c r="O238" s="20"/>
      <c r="P238" s="20"/>
      <c r="Q238" s="20"/>
      <c r="R238" s="20"/>
      <c r="S238" s="20"/>
      <c r="T238" s="20"/>
    </row>
    <row r="239" spans="7:20" x14ac:dyDescent="0.25">
      <c r="G239" s="153">
        <v>11412</v>
      </c>
      <c r="H239" s="23"/>
      <c r="I239" s="23" t="s">
        <v>1125</v>
      </c>
      <c r="J239" s="20"/>
      <c r="K239" s="20"/>
      <c r="L239" s="20"/>
      <c r="M239" s="20"/>
      <c r="N239" s="20"/>
      <c r="O239" s="20"/>
      <c r="P239" s="20"/>
      <c r="Q239" s="20"/>
      <c r="R239" s="20"/>
      <c r="S239" s="20"/>
      <c r="T239" s="20"/>
    </row>
    <row r="240" spans="7:20" x14ac:dyDescent="0.25">
      <c r="G240" s="153">
        <v>3222375</v>
      </c>
      <c r="H240" s="23"/>
      <c r="I240" s="23" t="s">
        <v>1126</v>
      </c>
      <c r="J240" s="20"/>
      <c r="K240" s="20"/>
      <c r="L240" s="20"/>
      <c r="M240" s="20"/>
      <c r="N240" s="20"/>
      <c r="O240" s="20"/>
      <c r="P240" s="20"/>
      <c r="Q240" s="20"/>
      <c r="R240" s="20"/>
      <c r="S240" s="20"/>
      <c r="T240" s="20"/>
    </row>
    <row r="241" spans="7:20" x14ac:dyDescent="0.25">
      <c r="G241" s="153">
        <v>11411</v>
      </c>
      <c r="H241" s="23"/>
      <c r="I241" s="23" t="s">
        <v>1126</v>
      </c>
      <c r="J241" s="20"/>
      <c r="K241" s="20"/>
      <c r="L241" s="20"/>
      <c r="M241" s="20"/>
      <c r="N241" s="20"/>
      <c r="O241" s="20"/>
      <c r="P241" s="20"/>
      <c r="Q241" s="20"/>
      <c r="R241" s="20"/>
      <c r="S241" s="20"/>
      <c r="T241" s="20"/>
    </row>
    <row r="242" spans="7:20" x14ac:dyDescent="0.25">
      <c r="G242" s="153">
        <v>3221218</v>
      </c>
      <c r="H242" s="23"/>
      <c r="I242" s="23" t="s">
        <v>1127</v>
      </c>
      <c r="J242" s="20"/>
      <c r="K242" s="20"/>
      <c r="L242" s="20"/>
      <c r="M242" s="20"/>
      <c r="N242" s="20"/>
      <c r="O242" s="20"/>
      <c r="P242" s="20"/>
      <c r="Q242" s="20"/>
      <c r="R242" s="20"/>
      <c r="S242" s="20"/>
      <c r="T242" s="20"/>
    </row>
    <row r="243" spans="7:20" x14ac:dyDescent="0.25">
      <c r="G243" s="153">
        <v>3221696</v>
      </c>
      <c r="H243" s="23"/>
      <c r="I243" s="23" t="s">
        <v>1128</v>
      </c>
      <c r="J243" s="20"/>
      <c r="K243" s="20"/>
      <c r="L243" s="20"/>
      <c r="M243" s="20"/>
      <c r="N243" s="20"/>
      <c r="O243" s="20"/>
      <c r="P243" s="20"/>
      <c r="Q243" s="20"/>
      <c r="R243" s="20"/>
      <c r="S243" s="20"/>
      <c r="T243" s="20"/>
    </row>
    <row r="244" spans="7:20" x14ac:dyDescent="0.25">
      <c r="G244" s="153">
        <v>3222587</v>
      </c>
      <c r="H244" s="23"/>
      <c r="I244" s="23" t="s">
        <v>1129</v>
      </c>
      <c r="J244" s="20"/>
      <c r="K244" s="20"/>
      <c r="L244" s="20"/>
      <c r="M244" s="20"/>
      <c r="N244" s="20"/>
      <c r="O244" s="20"/>
      <c r="P244" s="20"/>
      <c r="Q244" s="20"/>
      <c r="R244" s="20"/>
      <c r="S244" s="20"/>
      <c r="T244" s="20"/>
    </row>
    <row r="245" spans="7:20" x14ac:dyDescent="0.25">
      <c r="G245" s="153">
        <v>3222468</v>
      </c>
      <c r="H245" s="23"/>
      <c r="I245" s="23" t="s">
        <v>1130</v>
      </c>
      <c r="J245" s="20"/>
      <c r="K245" s="20"/>
      <c r="L245" s="20"/>
      <c r="M245" s="20"/>
      <c r="N245" s="20"/>
      <c r="O245" s="20"/>
      <c r="P245" s="20"/>
      <c r="Q245" s="20"/>
      <c r="R245" s="20"/>
      <c r="S245" s="20"/>
      <c r="T245" s="20"/>
    </row>
    <row r="246" spans="7:20" x14ac:dyDescent="0.25">
      <c r="G246" s="153">
        <v>3222360</v>
      </c>
      <c r="H246" s="23"/>
      <c r="I246" s="23" t="s">
        <v>1131</v>
      </c>
      <c r="J246" s="20"/>
      <c r="K246" s="20"/>
      <c r="L246" s="20"/>
      <c r="M246" s="20"/>
      <c r="N246" s="20"/>
      <c r="O246" s="20"/>
      <c r="P246" s="20"/>
      <c r="Q246" s="20"/>
      <c r="R246" s="20"/>
      <c r="S246" s="20"/>
      <c r="T246" s="20"/>
    </row>
    <row r="247" spans="7:20" x14ac:dyDescent="0.25">
      <c r="G247" s="153">
        <v>3220418</v>
      </c>
      <c r="H247" s="23"/>
      <c r="I247" s="23" t="s">
        <v>1132</v>
      </c>
      <c r="J247" s="20"/>
      <c r="K247" s="20"/>
      <c r="L247" s="20"/>
      <c r="M247" s="20"/>
      <c r="N247" s="20"/>
      <c r="O247" s="20"/>
      <c r="P247" s="20"/>
      <c r="Q247" s="20"/>
      <c r="R247" s="20"/>
      <c r="S247" s="20"/>
      <c r="T247" s="20"/>
    </row>
    <row r="248" spans="7:20" x14ac:dyDescent="0.25">
      <c r="G248" s="153">
        <v>3222166</v>
      </c>
      <c r="H248" s="23"/>
      <c r="I248" s="23" t="s">
        <v>1133</v>
      </c>
      <c r="J248" s="20"/>
      <c r="K248" s="20"/>
      <c r="L248" s="20"/>
      <c r="M248" s="20"/>
      <c r="N248" s="20"/>
      <c r="O248" s="20"/>
      <c r="P248" s="20"/>
      <c r="Q248" s="20"/>
      <c r="R248" s="20"/>
      <c r="S248" s="20"/>
      <c r="T248" s="20"/>
    </row>
    <row r="249" spans="7:20" x14ac:dyDescent="0.25">
      <c r="G249" s="153">
        <v>3222112</v>
      </c>
      <c r="H249" s="23"/>
      <c r="I249" s="23" t="s">
        <v>1134</v>
      </c>
      <c r="J249" s="20"/>
      <c r="K249" s="20"/>
      <c r="L249" s="20"/>
      <c r="M249" s="20"/>
      <c r="N249" s="20"/>
      <c r="O249" s="20"/>
      <c r="P249" s="20"/>
      <c r="Q249" s="20"/>
      <c r="R249" s="20"/>
      <c r="S249" s="20"/>
      <c r="T249" s="20"/>
    </row>
    <row r="250" spans="7:20" x14ac:dyDescent="0.25">
      <c r="G250" s="153">
        <v>3220496</v>
      </c>
      <c r="H250" s="23"/>
      <c r="I250" s="23" t="s">
        <v>1135</v>
      </c>
      <c r="J250" s="20"/>
      <c r="K250" s="20"/>
      <c r="L250" s="20"/>
      <c r="M250" s="20"/>
      <c r="N250" s="20"/>
      <c r="O250" s="20"/>
      <c r="P250" s="20"/>
      <c r="Q250" s="20"/>
      <c r="R250" s="20"/>
      <c r="S250" s="20"/>
      <c r="T250" s="20"/>
    </row>
    <row r="251" spans="7:20" x14ac:dyDescent="0.25">
      <c r="G251" s="153">
        <v>3222475</v>
      </c>
      <c r="H251" s="23"/>
      <c r="I251" s="23" t="s">
        <v>1136</v>
      </c>
      <c r="J251" s="20"/>
      <c r="K251" s="20"/>
      <c r="L251" s="20"/>
      <c r="M251" s="20"/>
      <c r="N251" s="20"/>
      <c r="O251" s="20"/>
      <c r="P251" s="20"/>
      <c r="Q251" s="20"/>
      <c r="R251" s="20"/>
      <c r="S251" s="20"/>
      <c r="T251" s="20"/>
    </row>
    <row r="252" spans="7:20" x14ac:dyDescent="0.25">
      <c r="G252" s="153">
        <v>3222490</v>
      </c>
      <c r="H252" s="23"/>
      <c r="I252" s="23" t="s">
        <v>1136</v>
      </c>
      <c r="J252" s="20"/>
      <c r="K252" s="20"/>
      <c r="L252" s="20"/>
      <c r="M252" s="20"/>
      <c r="N252" s="20"/>
      <c r="O252" s="20"/>
      <c r="P252" s="20"/>
      <c r="Q252" s="20"/>
      <c r="R252" s="20"/>
      <c r="S252" s="20"/>
      <c r="T252" s="20"/>
    </row>
    <row r="253" spans="7:20" x14ac:dyDescent="0.25">
      <c r="G253" s="153">
        <v>3222110</v>
      </c>
      <c r="H253" s="23"/>
      <c r="I253" s="23" t="s">
        <v>1137</v>
      </c>
      <c r="J253" s="20"/>
      <c r="K253" s="20"/>
      <c r="L253" s="20"/>
      <c r="M253" s="20"/>
      <c r="N253" s="20"/>
      <c r="O253" s="20"/>
      <c r="P253" s="20"/>
      <c r="Q253" s="20"/>
      <c r="R253" s="20"/>
      <c r="S253" s="20"/>
      <c r="T253" s="20"/>
    </row>
    <row r="254" spans="7:20" x14ac:dyDescent="0.25">
      <c r="G254" s="153">
        <v>3220445</v>
      </c>
      <c r="H254" s="23"/>
      <c r="I254" s="23" t="s">
        <v>1138</v>
      </c>
      <c r="J254" s="20"/>
      <c r="K254" s="20"/>
      <c r="L254" s="20"/>
      <c r="M254" s="20"/>
      <c r="N254" s="20"/>
      <c r="O254" s="20"/>
      <c r="P254" s="20"/>
      <c r="Q254" s="20"/>
      <c r="R254" s="20"/>
      <c r="S254" s="20"/>
      <c r="T254" s="20"/>
    </row>
    <row r="255" spans="7:20" x14ac:dyDescent="0.25">
      <c r="G255" s="153">
        <v>3222571</v>
      </c>
      <c r="H255" s="23"/>
      <c r="I255" s="23" t="s">
        <v>1139</v>
      </c>
      <c r="J255" s="20"/>
      <c r="K255" s="20"/>
      <c r="L255" s="20"/>
      <c r="M255" s="20"/>
      <c r="N255" s="20"/>
      <c r="O255" s="20"/>
      <c r="P255" s="20"/>
      <c r="Q255" s="20"/>
      <c r="R255" s="20"/>
      <c r="S255" s="20"/>
      <c r="T255" s="20"/>
    </row>
    <row r="256" spans="7:20" x14ac:dyDescent="0.25">
      <c r="G256" s="153">
        <v>3222177</v>
      </c>
      <c r="H256" s="23"/>
      <c r="I256" s="23" t="s">
        <v>1140</v>
      </c>
      <c r="J256" s="20"/>
      <c r="K256" s="20"/>
      <c r="L256" s="20"/>
      <c r="M256" s="20"/>
      <c r="N256" s="20"/>
      <c r="O256" s="20"/>
      <c r="P256" s="20"/>
      <c r="Q256" s="20"/>
      <c r="R256" s="20"/>
      <c r="S256" s="20"/>
      <c r="T256" s="20"/>
    </row>
    <row r="257" spans="7:20" x14ac:dyDescent="0.25">
      <c r="G257" s="153">
        <v>3222120</v>
      </c>
      <c r="H257" s="23"/>
      <c r="I257" s="23" t="s">
        <v>1141</v>
      </c>
      <c r="J257" s="20"/>
      <c r="K257" s="20"/>
      <c r="L257" s="20"/>
      <c r="M257" s="20"/>
      <c r="N257" s="20"/>
      <c r="O257" s="20"/>
      <c r="P257" s="20"/>
      <c r="Q257" s="20"/>
      <c r="R257" s="20"/>
      <c r="S257" s="20"/>
      <c r="T257" s="20"/>
    </row>
    <row r="258" spans="7:20" x14ac:dyDescent="0.25">
      <c r="G258" s="153">
        <v>3220494</v>
      </c>
      <c r="H258" s="23"/>
      <c r="I258" s="23" t="s">
        <v>1142</v>
      </c>
      <c r="J258" s="20"/>
      <c r="K258" s="20"/>
      <c r="L258" s="20"/>
      <c r="M258" s="20"/>
      <c r="N258" s="20"/>
      <c r="O258" s="20"/>
      <c r="P258" s="20"/>
      <c r="Q258" s="20"/>
      <c r="R258" s="20"/>
      <c r="S258" s="20"/>
      <c r="T258" s="20"/>
    </row>
    <row r="259" spans="7:20" x14ac:dyDescent="0.25">
      <c r="G259" s="153">
        <v>3222460</v>
      </c>
      <c r="H259" s="23"/>
      <c r="I259" s="23" t="s">
        <v>1143</v>
      </c>
      <c r="J259" s="20"/>
      <c r="K259" s="20"/>
      <c r="L259" s="20"/>
      <c r="M259" s="20"/>
      <c r="N259" s="20"/>
      <c r="O259" s="20"/>
      <c r="P259" s="20"/>
      <c r="Q259" s="20"/>
      <c r="R259" s="20"/>
      <c r="S259" s="20"/>
      <c r="T259" s="20"/>
    </row>
    <row r="260" spans="7:20" x14ac:dyDescent="0.25">
      <c r="G260" s="153">
        <v>3220423</v>
      </c>
      <c r="H260" s="23"/>
      <c r="I260" s="23" t="s">
        <v>1144</v>
      </c>
      <c r="J260" s="20"/>
      <c r="K260" s="20"/>
      <c r="L260" s="20"/>
      <c r="M260" s="20"/>
      <c r="N260" s="20"/>
      <c r="O260" s="20"/>
      <c r="P260" s="20"/>
      <c r="Q260" s="20"/>
      <c r="R260" s="20"/>
      <c r="S260" s="20"/>
      <c r="T260" s="20"/>
    </row>
    <row r="261" spans="7:20" x14ac:dyDescent="0.25">
      <c r="G261" s="153">
        <v>3222182</v>
      </c>
      <c r="H261" s="23"/>
      <c r="I261" s="23" t="s">
        <v>1145</v>
      </c>
      <c r="J261" s="20"/>
      <c r="K261" s="20"/>
      <c r="L261" s="20"/>
      <c r="M261" s="20"/>
      <c r="N261" s="20"/>
      <c r="O261" s="20"/>
      <c r="P261" s="20"/>
      <c r="Q261" s="20"/>
      <c r="R261" s="20"/>
      <c r="S261" s="20"/>
      <c r="T261" s="20"/>
    </row>
    <row r="262" spans="7:20" x14ac:dyDescent="0.25">
      <c r="G262" s="153">
        <v>13</v>
      </c>
      <c r="H262" s="23"/>
      <c r="I262" s="23" t="s">
        <v>1146</v>
      </c>
      <c r="J262" s="20"/>
      <c r="K262" s="20"/>
      <c r="L262" s="20"/>
      <c r="M262" s="20"/>
      <c r="N262" s="20"/>
      <c r="O262" s="20"/>
      <c r="P262" s="20"/>
      <c r="Q262" s="20"/>
      <c r="R262" s="20"/>
      <c r="S262" s="20"/>
      <c r="T262" s="20"/>
    </row>
    <row r="263" spans="7:20" x14ac:dyDescent="0.25">
      <c r="G263" s="153">
        <v>3222341</v>
      </c>
      <c r="H263" s="23"/>
      <c r="I263" s="23" t="s">
        <v>1147</v>
      </c>
      <c r="J263" s="20"/>
      <c r="K263" s="20"/>
      <c r="L263" s="20"/>
      <c r="M263" s="20"/>
      <c r="N263" s="20"/>
      <c r="O263" s="20"/>
      <c r="P263" s="20"/>
      <c r="Q263" s="20"/>
      <c r="R263" s="20"/>
      <c r="S263" s="20"/>
      <c r="T263" s="20"/>
    </row>
    <row r="264" spans="7:20" x14ac:dyDescent="0.25">
      <c r="G264" s="153">
        <v>3222479</v>
      </c>
      <c r="H264" s="23"/>
      <c r="I264" s="23" t="s">
        <v>1148</v>
      </c>
      <c r="J264" s="20"/>
      <c r="K264" s="20"/>
      <c r="L264" s="20"/>
      <c r="M264" s="20"/>
      <c r="N264" s="20"/>
      <c r="O264" s="20"/>
      <c r="P264" s="20"/>
      <c r="Q264" s="20"/>
      <c r="R264" s="20"/>
      <c r="S264" s="20"/>
      <c r="T264" s="20"/>
    </row>
    <row r="265" spans="7:20" x14ac:dyDescent="0.25">
      <c r="G265" s="153">
        <v>3222555</v>
      </c>
      <c r="H265" s="23"/>
      <c r="I265" s="23" t="s">
        <v>1149</v>
      </c>
      <c r="J265" s="20"/>
      <c r="K265" s="20"/>
      <c r="L265" s="20"/>
      <c r="M265" s="20"/>
      <c r="N265" s="20"/>
      <c r="O265" s="20"/>
      <c r="P265" s="20"/>
      <c r="Q265" s="20"/>
      <c r="R265" s="20"/>
      <c r="S265" s="20"/>
      <c r="T265" s="20"/>
    </row>
    <row r="266" spans="7:20" x14ac:dyDescent="0.25">
      <c r="G266" s="153">
        <v>3222605</v>
      </c>
      <c r="H266" s="23"/>
      <c r="I266" s="23" t="s">
        <v>1150</v>
      </c>
      <c r="J266" s="20"/>
      <c r="K266" s="20"/>
      <c r="L266" s="20"/>
      <c r="M266" s="20"/>
      <c r="N266" s="20"/>
      <c r="O266" s="20"/>
      <c r="P266" s="20"/>
      <c r="Q266" s="20"/>
      <c r="R266" s="20"/>
      <c r="S266" s="20"/>
      <c r="T266" s="20"/>
    </row>
    <row r="267" spans="7:20" x14ac:dyDescent="0.25">
      <c r="G267" s="153">
        <v>3222522</v>
      </c>
      <c r="H267" s="23"/>
      <c r="I267" s="23" t="s">
        <v>1151</v>
      </c>
      <c r="J267" s="20"/>
      <c r="K267" s="20"/>
      <c r="L267" s="20"/>
      <c r="M267" s="20"/>
      <c r="N267" s="20"/>
      <c r="O267" s="20"/>
      <c r="P267" s="20"/>
      <c r="Q267" s="20"/>
      <c r="R267" s="20"/>
      <c r="S267" s="20"/>
      <c r="T267" s="20"/>
    </row>
    <row r="268" spans="7:20" x14ac:dyDescent="0.25">
      <c r="G268" s="153">
        <v>3222610</v>
      </c>
      <c r="H268" s="23"/>
      <c r="I268" s="23" t="s">
        <v>1152</v>
      </c>
      <c r="J268" s="20"/>
      <c r="K268" s="20"/>
      <c r="L268" s="20"/>
      <c r="M268" s="20"/>
      <c r="N268" s="20"/>
      <c r="O268" s="20"/>
      <c r="P268" s="20"/>
      <c r="Q268" s="20"/>
      <c r="R268" s="20"/>
      <c r="S268" s="20"/>
      <c r="T268" s="20"/>
    </row>
    <row r="269" spans="7:20" x14ac:dyDescent="0.25">
      <c r="G269" s="153">
        <v>3222472</v>
      </c>
      <c r="H269" s="23"/>
      <c r="I269" s="23" t="s">
        <v>1153</v>
      </c>
      <c r="J269" s="20"/>
      <c r="K269" s="20"/>
      <c r="L269" s="20"/>
      <c r="M269" s="20"/>
      <c r="N269" s="20"/>
      <c r="O269" s="20"/>
      <c r="P269" s="20"/>
      <c r="Q269" s="20"/>
      <c r="R269" s="20"/>
      <c r="S269" s="20"/>
      <c r="T269" s="20"/>
    </row>
    <row r="270" spans="7:20" x14ac:dyDescent="0.25">
      <c r="G270" s="153">
        <v>3221667</v>
      </c>
      <c r="H270" s="23"/>
      <c r="I270" s="23" t="s">
        <v>1154</v>
      </c>
      <c r="J270" s="20"/>
      <c r="K270" s="20"/>
      <c r="L270" s="20"/>
      <c r="M270" s="20"/>
      <c r="N270" s="20"/>
      <c r="O270" s="20"/>
      <c r="P270" s="20"/>
      <c r="Q270" s="20"/>
      <c r="R270" s="20"/>
      <c r="S270" s="20"/>
      <c r="T270" s="20"/>
    </row>
    <row r="271" spans="7:20" x14ac:dyDescent="0.25">
      <c r="G271" s="153">
        <v>3222473</v>
      </c>
      <c r="H271" s="23"/>
      <c r="I271" s="23" t="s">
        <v>1154</v>
      </c>
      <c r="J271" s="20"/>
      <c r="K271" s="20"/>
      <c r="L271" s="20"/>
      <c r="M271" s="20"/>
      <c r="N271" s="20"/>
      <c r="O271" s="20"/>
      <c r="P271" s="20"/>
      <c r="Q271" s="20"/>
      <c r="R271" s="20"/>
      <c r="S271" s="20"/>
      <c r="T271" s="20"/>
    </row>
    <row r="272" spans="7:20" x14ac:dyDescent="0.25">
      <c r="G272" s="153">
        <v>3222691</v>
      </c>
      <c r="H272" s="23"/>
      <c r="I272" s="23" t="s">
        <v>1155</v>
      </c>
      <c r="J272" s="20"/>
      <c r="K272" s="20"/>
      <c r="L272" s="20"/>
      <c r="M272" s="20"/>
      <c r="N272" s="20"/>
      <c r="O272" s="20"/>
      <c r="P272" s="20"/>
      <c r="Q272" s="20"/>
      <c r="R272" s="20"/>
      <c r="S272" s="20"/>
      <c r="T272" s="20"/>
    </row>
    <row r="273" spans="7:20" x14ac:dyDescent="0.25">
      <c r="G273" s="153">
        <v>3222573</v>
      </c>
      <c r="H273" s="23"/>
      <c r="I273" s="23" t="s">
        <v>1156</v>
      </c>
      <c r="J273" s="20"/>
      <c r="K273" s="20"/>
      <c r="L273" s="20"/>
      <c r="M273" s="20"/>
      <c r="N273" s="20"/>
      <c r="O273" s="20"/>
      <c r="P273" s="20"/>
      <c r="Q273" s="20"/>
      <c r="R273" s="20"/>
      <c r="S273" s="20"/>
      <c r="T273" s="20"/>
    </row>
    <row r="274" spans="7:20" x14ac:dyDescent="0.25">
      <c r="G274" s="153">
        <v>3222706</v>
      </c>
      <c r="H274" s="23"/>
      <c r="I274" s="23" t="s">
        <v>1157</v>
      </c>
      <c r="J274" s="20"/>
      <c r="K274" s="20"/>
      <c r="L274" s="20"/>
      <c r="M274" s="20"/>
      <c r="N274" s="20"/>
      <c r="O274" s="20"/>
      <c r="P274" s="20"/>
      <c r="Q274" s="20"/>
      <c r="R274" s="20"/>
      <c r="S274" s="20"/>
      <c r="T274" s="20"/>
    </row>
    <row r="275" spans="7:20" x14ac:dyDescent="0.25">
      <c r="G275" s="153">
        <v>78</v>
      </c>
      <c r="H275" s="23"/>
      <c r="I275" s="23" t="s">
        <v>1158</v>
      </c>
      <c r="J275" s="20"/>
      <c r="K275" s="20"/>
      <c r="L275" s="20"/>
      <c r="M275" s="20"/>
      <c r="N275" s="20"/>
      <c r="O275" s="20"/>
      <c r="P275" s="20"/>
      <c r="Q275" s="20"/>
      <c r="R275" s="20"/>
      <c r="S275" s="20"/>
      <c r="T275" s="20"/>
    </row>
    <row r="276" spans="7:20" x14ac:dyDescent="0.25">
      <c r="G276" s="153">
        <v>3222063</v>
      </c>
      <c r="H276" s="23"/>
      <c r="I276" s="23" t="s">
        <v>1159</v>
      </c>
      <c r="J276" s="20"/>
      <c r="K276" s="20"/>
      <c r="L276" s="20"/>
      <c r="M276" s="20"/>
      <c r="N276" s="20"/>
      <c r="O276" s="20"/>
      <c r="P276" s="20"/>
      <c r="Q276" s="20"/>
      <c r="R276" s="20"/>
      <c r="S276" s="20"/>
      <c r="T276" s="20"/>
    </row>
    <row r="277" spans="7:20" x14ac:dyDescent="0.25">
      <c r="G277" s="153">
        <v>3222604</v>
      </c>
      <c r="H277" s="23"/>
      <c r="I277" s="23" t="s">
        <v>1160</v>
      </c>
      <c r="J277" s="20"/>
      <c r="K277" s="20"/>
      <c r="L277" s="20"/>
      <c r="M277" s="20"/>
      <c r="N277" s="20"/>
      <c r="O277" s="20"/>
      <c r="P277" s="20"/>
      <c r="Q277" s="20"/>
      <c r="R277" s="20"/>
      <c r="S277" s="20"/>
      <c r="T277" s="20"/>
    </row>
    <row r="278" spans="7:20" x14ac:dyDescent="0.25">
      <c r="G278" s="153">
        <v>56</v>
      </c>
      <c r="H278" s="23"/>
      <c r="I278" s="23" t="s">
        <v>1161</v>
      </c>
      <c r="J278" s="20"/>
      <c r="K278" s="20"/>
      <c r="L278" s="20"/>
      <c r="M278" s="20"/>
      <c r="N278" s="20"/>
      <c r="O278" s="20"/>
      <c r="P278" s="20"/>
      <c r="Q278" s="20"/>
      <c r="R278" s="20"/>
      <c r="S278" s="20"/>
      <c r="T278" s="20"/>
    </row>
    <row r="279" spans="7:20" x14ac:dyDescent="0.25">
      <c r="G279" s="153">
        <v>105</v>
      </c>
      <c r="H279" s="23"/>
      <c r="I279" s="23" t="s">
        <v>1162</v>
      </c>
      <c r="J279" s="20"/>
      <c r="K279" s="20"/>
      <c r="L279" s="20"/>
      <c r="M279" s="20"/>
      <c r="N279" s="20"/>
      <c r="O279" s="20"/>
      <c r="P279" s="20"/>
      <c r="Q279" s="20"/>
      <c r="R279" s="20"/>
      <c r="S279" s="20"/>
      <c r="T279" s="20"/>
    </row>
    <row r="280" spans="7:20" x14ac:dyDescent="0.25">
      <c r="G280" s="153">
        <v>3222101</v>
      </c>
      <c r="H280" s="23"/>
      <c r="I280" s="23" t="s">
        <v>1163</v>
      </c>
      <c r="J280" s="20"/>
      <c r="K280" s="20"/>
      <c r="L280" s="20"/>
      <c r="M280" s="20"/>
      <c r="N280" s="20"/>
      <c r="O280" s="20"/>
      <c r="P280" s="20"/>
      <c r="Q280" s="20"/>
      <c r="R280" s="20"/>
      <c r="S280" s="20"/>
      <c r="T280" s="20"/>
    </row>
    <row r="281" spans="7:20" x14ac:dyDescent="0.25">
      <c r="G281" s="153">
        <v>3222148</v>
      </c>
      <c r="H281" s="23"/>
      <c r="I281" s="23" t="s">
        <v>1164</v>
      </c>
      <c r="J281" s="20"/>
      <c r="K281" s="20"/>
      <c r="L281" s="20"/>
      <c r="M281" s="20"/>
      <c r="N281" s="20"/>
      <c r="O281" s="20"/>
      <c r="P281" s="20"/>
      <c r="Q281" s="20"/>
      <c r="R281" s="20"/>
      <c r="S281" s="20"/>
      <c r="T281" s="20"/>
    </row>
    <row r="282" spans="7:20" x14ac:dyDescent="0.25">
      <c r="G282" s="153">
        <v>3220936</v>
      </c>
      <c r="H282" s="23"/>
      <c r="I282" s="23" t="s">
        <v>1165</v>
      </c>
      <c r="J282" s="20"/>
      <c r="K282" s="20"/>
      <c r="L282" s="20"/>
      <c r="M282" s="20"/>
      <c r="N282" s="20"/>
      <c r="O282" s="20"/>
      <c r="P282" s="20"/>
      <c r="Q282" s="20"/>
      <c r="R282" s="20"/>
      <c r="S282" s="20"/>
      <c r="T282" s="20"/>
    </row>
    <row r="283" spans="7:20" x14ac:dyDescent="0.25">
      <c r="G283" s="153">
        <v>3222116</v>
      </c>
      <c r="H283" s="23"/>
      <c r="I283" s="23" t="s">
        <v>1166</v>
      </c>
      <c r="J283" s="20"/>
      <c r="K283" s="20"/>
      <c r="L283" s="20"/>
      <c r="M283" s="20"/>
      <c r="N283" s="20"/>
      <c r="O283" s="20"/>
      <c r="P283" s="20"/>
      <c r="Q283" s="20"/>
      <c r="R283" s="20"/>
      <c r="S283" s="20"/>
      <c r="T283" s="20"/>
    </row>
    <row r="284" spans="7:20" x14ac:dyDescent="0.25">
      <c r="G284" s="153">
        <v>3222585</v>
      </c>
      <c r="H284" s="23"/>
      <c r="I284" s="23" t="s">
        <v>1167</v>
      </c>
      <c r="J284" s="20"/>
      <c r="K284" s="20"/>
      <c r="L284" s="20"/>
      <c r="M284" s="20"/>
      <c r="N284" s="20"/>
      <c r="O284" s="20"/>
      <c r="P284" s="20"/>
      <c r="Q284" s="20"/>
      <c r="R284" s="20"/>
      <c r="S284" s="20"/>
      <c r="T284" s="20"/>
    </row>
    <row r="285" spans="7:20" x14ac:dyDescent="0.25">
      <c r="G285" s="153">
        <v>3222098</v>
      </c>
      <c r="H285" s="23"/>
      <c r="I285" s="23" t="s">
        <v>1168</v>
      </c>
      <c r="J285" s="20"/>
      <c r="K285" s="20"/>
      <c r="L285" s="20"/>
      <c r="M285" s="20"/>
      <c r="N285" s="20"/>
      <c r="O285" s="20"/>
      <c r="P285" s="20"/>
      <c r="Q285" s="20"/>
      <c r="R285" s="20"/>
      <c r="S285" s="20"/>
      <c r="T285" s="20"/>
    </row>
    <row r="286" spans="7:20" x14ac:dyDescent="0.25">
      <c r="G286" s="153">
        <v>3220991</v>
      </c>
      <c r="H286" s="23"/>
      <c r="I286" s="23" t="s">
        <v>1169</v>
      </c>
      <c r="J286" s="20"/>
      <c r="K286" s="20"/>
      <c r="L286" s="20"/>
      <c r="M286" s="20"/>
      <c r="N286" s="20"/>
      <c r="O286" s="20"/>
      <c r="P286" s="20"/>
      <c r="Q286" s="20"/>
      <c r="R286" s="20"/>
      <c r="S286" s="20"/>
      <c r="T286" s="20"/>
    </row>
    <row r="287" spans="7:20" x14ac:dyDescent="0.25">
      <c r="G287" s="153">
        <v>3221868</v>
      </c>
      <c r="H287" s="23"/>
      <c r="I287" s="23" t="s">
        <v>1170</v>
      </c>
      <c r="J287" s="20"/>
      <c r="K287" s="20"/>
      <c r="L287" s="20"/>
      <c r="M287" s="20"/>
      <c r="N287" s="20"/>
      <c r="O287" s="20"/>
      <c r="P287" s="20"/>
      <c r="Q287" s="20"/>
      <c r="R287" s="20"/>
      <c r="S287" s="20"/>
      <c r="T287" s="20"/>
    </row>
    <row r="288" spans="7:20" x14ac:dyDescent="0.25">
      <c r="G288" s="153">
        <v>3220433</v>
      </c>
      <c r="H288" s="23"/>
      <c r="I288" s="23" t="s">
        <v>1171</v>
      </c>
      <c r="J288" s="20"/>
      <c r="K288" s="20"/>
      <c r="L288" s="20"/>
      <c r="M288" s="20"/>
      <c r="N288" s="20"/>
      <c r="O288" s="20"/>
      <c r="P288" s="20"/>
      <c r="Q288" s="20"/>
      <c r="R288" s="20"/>
      <c r="S288" s="20"/>
      <c r="T288" s="20"/>
    </row>
    <row r="289" spans="7:20" x14ac:dyDescent="0.25">
      <c r="G289" s="153">
        <v>3222361</v>
      </c>
      <c r="H289" s="23"/>
      <c r="I289" s="23" t="s">
        <v>1172</v>
      </c>
      <c r="J289" s="20"/>
      <c r="K289" s="20"/>
      <c r="L289" s="20"/>
      <c r="M289" s="20"/>
      <c r="N289" s="20"/>
      <c r="O289" s="20"/>
      <c r="P289" s="20"/>
      <c r="Q289" s="20"/>
      <c r="R289" s="20"/>
      <c r="S289" s="20"/>
      <c r="T289" s="20"/>
    </row>
    <row r="290" spans="7:20" x14ac:dyDescent="0.25">
      <c r="G290" s="153">
        <v>3222425</v>
      </c>
      <c r="H290" s="23"/>
      <c r="I290" s="23" t="s">
        <v>1173</v>
      </c>
      <c r="J290" s="20"/>
      <c r="K290" s="20"/>
      <c r="L290" s="20"/>
      <c r="M290" s="20"/>
      <c r="N290" s="20"/>
      <c r="O290" s="20"/>
      <c r="P290" s="20"/>
      <c r="Q290" s="20"/>
      <c r="R290" s="20"/>
      <c r="S290" s="20"/>
      <c r="T290" s="20"/>
    </row>
    <row r="291" spans="7:20" x14ac:dyDescent="0.25">
      <c r="G291" s="153">
        <v>3221668</v>
      </c>
      <c r="H291" s="23"/>
      <c r="I291" s="23" t="s">
        <v>1174</v>
      </c>
      <c r="J291" s="20"/>
      <c r="K291" s="20"/>
      <c r="L291" s="20"/>
      <c r="M291" s="20"/>
      <c r="N291" s="20"/>
      <c r="O291" s="20"/>
      <c r="P291" s="20"/>
      <c r="Q291" s="20"/>
      <c r="R291" s="20"/>
      <c r="S291" s="20"/>
      <c r="T291" s="20"/>
    </row>
    <row r="292" spans="7:20" x14ac:dyDescent="0.25">
      <c r="G292" s="153">
        <v>3222164</v>
      </c>
      <c r="H292" s="23"/>
      <c r="I292" s="23" t="s">
        <v>1175</v>
      </c>
      <c r="J292" s="20"/>
      <c r="K292" s="20"/>
      <c r="L292" s="20"/>
      <c r="M292" s="20"/>
      <c r="N292" s="20"/>
      <c r="O292" s="20"/>
      <c r="P292" s="20"/>
      <c r="Q292" s="20"/>
      <c r="R292" s="20"/>
      <c r="S292" s="20"/>
      <c r="T292" s="20"/>
    </row>
    <row r="293" spans="7:20" x14ac:dyDescent="0.25">
      <c r="G293" s="153">
        <v>3222517</v>
      </c>
      <c r="H293" s="23"/>
      <c r="I293" s="23" t="s">
        <v>1176</v>
      </c>
      <c r="J293" s="20"/>
      <c r="K293" s="20"/>
      <c r="L293" s="20"/>
      <c r="M293" s="20"/>
      <c r="N293" s="20"/>
      <c r="O293" s="20"/>
      <c r="P293" s="20"/>
      <c r="Q293" s="20"/>
      <c r="R293" s="20"/>
      <c r="S293" s="20"/>
      <c r="T293" s="20"/>
    </row>
    <row r="294" spans="7:20" x14ac:dyDescent="0.25">
      <c r="G294" s="153">
        <v>1272</v>
      </c>
      <c r="H294" s="23"/>
      <c r="I294" s="23" t="s">
        <v>1177</v>
      </c>
      <c r="J294" s="20"/>
      <c r="K294" s="20"/>
      <c r="L294" s="20"/>
      <c r="M294" s="20"/>
      <c r="N294" s="20"/>
      <c r="O294" s="20"/>
      <c r="P294" s="20"/>
      <c r="Q294" s="20"/>
      <c r="R294" s="20"/>
      <c r="S294" s="20"/>
      <c r="T294" s="20"/>
    </row>
    <row r="295" spans="7:20" x14ac:dyDescent="0.25">
      <c r="G295" s="153">
        <v>3222067</v>
      </c>
      <c r="H295" s="23"/>
      <c r="I295" s="23" t="s">
        <v>1178</v>
      </c>
      <c r="J295" s="20"/>
      <c r="K295" s="20"/>
      <c r="L295" s="20"/>
      <c r="M295" s="20"/>
      <c r="N295" s="20"/>
      <c r="O295" s="20"/>
      <c r="P295" s="20"/>
      <c r="Q295" s="20"/>
      <c r="R295" s="20"/>
      <c r="S295" s="20"/>
      <c r="T295" s="20"/>
    </row>
    <row r="296" spans="7:20" x14ac:dyDescent="0.25">
      <c r="G296" s="153">
        <v>3222109</v>
      </c>
      <c r="H296" s="23"/>
      <c r="I296" s="23" t="s">
        <v>1179</v>
      </c>
      <c r="J296" s="20"/>
      <c r="K296" s="20"/>
      <c r="L296" s="20"/>
      <c r="M296" s="20"/>
      <c r="N296" s="20"/>
      <c r="O296" s="20"/>
      <c r="P296" s="20"/>
      <c r="Q296" s="20"/>
      <c r="R296" s="20"/>
      <c r="S296" s="20"/>
      <c r="T296" s="20"/>
    </row>
    <row r="297" spans="7:20" x14ac:dyDescent="0.25">
      <c r="G297" s="153">
        <v>3222434</v>
      </c>
      <c r="H297" s="23"/>
      <c r="I297" s="23" t="s">
        <v>1180</v>
      </c>
      <c r="J297" s="20"/>
      <c r="K297" s="20"/>
      <c r="L297" s="20"/>
      <c r="M297" s="20"/>
      <c r="N297" s="20"/>
      <c r="O297" s="20"/>
      <c r="P297" s="20"/>
      <c r="Q297" s="20"/>
      <c r="R297" s="20"/>
      <c r="S297" s="20"/>
      <c r="T297" s="20"/>
    </row>
    <row r="298" spans="7:20" x14ac:dyDescent="0.25">
      <c r="G298" s="153">
        <v>3222617</v>
      </c>
      <c r="H298" s="23"/>
      <c r="I298" s="23" t="s">
        <v>1181</v>
      </c>
      <c r="J298" s="20"/>
      <c r="K298" s="20"/>
      <c r="L298" s="20"/>
      <c r="M298" s="20"/>
      <c r="N298" s="20"/>
      <c r="O298" s="20"/>
      <c r="P298" s="20"/>
      <c r="Q298" s="20"/>
      <c r="R298" s="20"/>
      <c r="S298" s="20"/>
      <c r="T298" s="20"/>
    </row>
    <row r="299" spans="7:20" x14ac:dyDescent="0.25">
      <c r="G299" s="153">
        <v>3222624</v>
      </c>
      <c r="H299" s="23"/>
      <c r="I299" s="23" t="s">
        <v>1182</v>
      </c>
      <c r="J299" s="20"/>
      <c r="K299" s="20"/>
      <c r="L299" s="20"/>
      <c r="M299" s="20"/>
      <c r="N299" s="20"/>
      <c r="O299" s="20"/>
      <c r="P299" s="20"/>
      <c r="Q299" s="20"/>
      <c r="R299" s="20"/>
      <c r="S299" s="20"/>
      <c r="T299" s="20"/>
    </row>
    <row r="300" spans="7:20" x14ac:dyDescent="0.25">
      <c r="G300" s="153">
        <v>3220413</v>
      </c>
      <c r="H300" s="23"/>
      <c r="I300" s="23" t="s">
        <v>1183</v>
      </c>
      <c r="J300" s="20"/>
      <c r="K300" s="20"/>
      <c r="L300" s="20"/>
      <c r="M300" s="20"/>
      <c r="N300" s="20"/>
      <c r="O300" s="20"/>
      <c r="P300" s="20"/>
      <c r="Q300" s="20"/>
      <c r="R300" s="20"/>
      <c r="S300" s="20"/>
      <c r="T300" s="20"/>
    </row>
    <row r="301" spans="7:20" x14ac:dyDescent="0.25">
      <c r="G301" s="153">
        <v>3222712</v>
      </c>
      <c r="H301" s="23"/>
      <c r="I301" s="23" t="s">
        <v>1184</v>
      </c>
      <c r="J301" s="20"/>
      <c r="K301" s="20"/>
      <c r="L301" s="20"/>
      <c r="M301" s="20"/>
      <c r="N301" s="20"/>
      <c r="O301" s="20"/>
      <c r="P301" s="20"/>
      <c r="Q301" s="20"/>
      <c r="R301" s="20"/>
      <c r="S301" s="20"/>
      <c r="T301" s="20"/>
    </row>
    <row r="302" spans="7:20" x14ac:dyDescent="0.25">
      <c r="G302" s="153">
        <v>3222701</v>
      </c>
      <c r="H302" s="23"/>
      <c r="I302" s="23" t="s">
        <v>1185</v>
      </c>
      <c r="J302" s="20"/>
      <c r="K302" s="20"/>
      <c r="L302" s="20"/>
      <c r="M302" s="20"/>
      <c r="N302" s="20"/>
      <c r="O302" s="20"/>
      <c r="P302" s="20"/>
      <c r="Q302" s="20"/>
      <c r="R302" s="20"/>
      <c r="S302" s="20"/>
      <c r="T302" s="20"/>
    </row>
    <row r="303" spans="7:20" x14ac:dyDescent="0.25">
      <c r="G303" s="153">
        <v>3222586</v>
      </c>
      <c r="H303" s="23"/>
      <c r="I303" s="23" t="s">
        <v>1186</v>
      </c>
      <c r="J303" s="20"/>
      <c r="K303" s="20"/>
      <c r="L303" s="20"/>
      <c r="M303" s="20"/>
      <c r="N303" s="20"/>
      <c r="O303" s="20"/>
      <c r="P303" s="20"/>
      <c r="Q303" s="20"/>
      <c r="R303" s="20"/>
      <c r="S303" s="20"/>
      <c r="T303" s="20"/>
    </row>
    <row r="304" spans="7:20" x14ac:dyDescent="0.25">
      <c r="G304" s="153">
        <v>3222463</v>
      </c>
      <c r="H304" s="23"/>
      <c r="I304" s="23" t="s">
        <v>1186</v>
      </c>
      <c r="J304" s="20"/>
      <c r="K304" s="20"/>
      <c r="L304" s="20"/>
      <c r="M304" s="20"/>
      <c r="N304" s="20"/>
      <c r="O304" s="20"/>
      <c r="P304" s="20"/>
      <c r="Q304" s="20"/>
      <c r="R304" s="20"/>
      <c r="S304" s="20"/>
      <c r="T304" s="20"/>
    </row>
    <row r="305" spans="7:20" x14ac:dyDescent="0.25">
      <c r="G305" s="153">
        <v>3220438</v>
      </c>
      <c r="H305" s="23"/>
      <c r="I305" s="23" t="s">
        <v>1187</v>
      </c>
      <c r="J305" s="20"/>
      <c r="K305" s="20"/>
      <c r="L305" s="20"/>
      <c r="M305" s="20"/>
      <c r="N305" s="20"/>
      <c r="O305" s="20"/>
      <c r="P305" s="20"/>
      <c r="Q305" s="20"/>
      <c r="R305" s="20"/>
      <c r="S305" s="20"/>
      <c r="T305" s="20"/>
    </row>
    <row r="306" spans="7:20" x14ac:dyDescent="0.25">
      <c r="G306" s="153">
        <v>3222519</v>
      </c>
      <c r="H306" s="23"/>
      <c r="I306" s="23" t="s">
        <v>1188</v>
      </c>
      <c r="J306" s="20"/>
      <c r="K306" s="20"/>
      <c r="L306" s="20"/>
      <c r="M306" s="20"/>
      <c r="N306" s="20"/>
      <c r="O306" s="20"/>
      <c r="P306" s="20"/>
      <c r="Q306" s="20"/>
      <c r="R306" s="20"/>
      <c r="S306" s="20"/>
      <c r="T306" s="20"/>
    </row>
    <row r="307" spans="7:20" x14ac:dyDescent="0.25">
      <c r="G307" s="153">
        <v>3222465</v>
      </c>
      <c r="H307" s="23"/>
      <c r="I307" s="23" t="s">
        <v>1189</v>
      </c>
      <c r="J307" s="20"/>
      <c r="K307" s="20"/>
      <c r="L307" s="20"/>
      <c r="M307" s="20"/>
      <c r="N307" s="20"/>
      <c r="O307" s="20"/>
      <c r="P307" s="20"/>
      <c r="Q307" s="20"/>
      <c r="R307" s="20"/>
      <c r="S307" s="20"/>
      <c r="T307" s="20"/>
    </row>
    <row r="308" spans="7:20" x14ac:dyDescent="0.25">
      <c r="G308" s="153">
        <v>3220495</v>
      </c>
      <c r="H308" s="23"/>
      <c r="I308" s="23" t="s">
        <v>1190</v>
      </c>
      <c r="J308" s="20"/>
      <c r="K308" s="20"/>
      <c r="L308" s="20"/>
      <c r="M308" s="20"/>
      <c r="N308" s="20"/>
      <c r="O308" s="20"/>
      <c r="P308" s="20"/>
      <c r="Q308" s="20"/>
      <c r="R308" s="20"/>
      <c r="S308" s="20"/>
      <c r="T308" s="20"/>
    </row>
    <row r="309" spans="7:20" x14ac:dyDescent="0.25">
      <c r="G309" s="153">
        <v>3222532</v>
      </c>
      <c r="H309" s="23"/>
      <c r="I309" s="23" t="s">
        <v>1191</v>
      </c>
      <c r="J309" s="20"/>
      <c r="K309" s="20"/>
      <c r="L309" s="20"/>
      <c r="M309" s="20"/>
      <c r="N309" s="20"/>
      <c r="O309" s="20"/>
      <c r="P309" s="20"/>
      <c r="Q309" s="20"/>
      <c r="R309" s="20"/>
      <c r="S309" s="20"/>
      <c r="T309" s="20"/>
    </row>
    <row r="310" spans="7:20" x14ac:dyDescent="0.25">
      <c r="G310" s="153">
        <v>3220490</v>
      </c>
      <c r="H310" s="23"/>
      <c r="I310" s="23" t="s">
        <v>1192</v>
      </c>
      <c r="J310" s="20"/>
      <c r="K310" s="20"/>
      <c r="L310" s="20"/>
      <c r="M310" s="20"/>
      <c r="N310" s="20"/>
      <c r="O310" s="20"/>
      <c r="P310" s="20"/>
      <c r="Q310" s="20"/>
      <c r="R310" s="20"/>
      <c r="S310" s="20"/>
      <c r="T310" s="20"/>
    </row>
    <row r="311" spans="7:20" x14ac:dyDescent="0.25">
      <c r="G311" s="153">
        <v>3221635</v>
      </c>
      <c r="H311" s="23"/>
      <c r="I311" s="23" t="s">
        <v>1193</v>
      </c>
      <c r="J311" s="20"/>
      <c r="K311" s="20"/>
      <c r="L311" s="20"/>
      <c r="M311" s="20"/>
      <c r="N311" s="20"/>
      <c r="O311" s="20"/>
      <c r="P311" s="20"/>
      <c r="Q311" s="20"/>
      <c r="R311" s="20"/>
      <c r="S311" s="20"/>
      <c r="T311" s="20"/>
    </row>
    <row r="312" spans="7:20" x14ac:dyDescent="0.25">
      <c r="G312" s="153">
        <v>3220990</v>
      </c>
      <c r="H312" s="23"/>
      <c r="I312" s="23" t="s">
        <v>1194</v>
      </c>
      <c r="J312" s="20"/>
      <c r="K312" s="20"/>
      <c r="L312" s="20"/>
      <c r="M312" s="20"/>
      <c r="N312" s="20"/>
      <c r="O312" s="20"/>
      <c r="P312" s="20"/>
      <c r="Q312" s="20"/>
      <c r="R312" s="20"/>
      <c r="S312" s="20"/>
      <c r="T312" s="20"/>
    </row>
    <row r="313" spans="7:20" x14ac:dyDescent="0.25">
      <c r="G313" s="153">
        <v>3221130</v>
      </c>
      <c r="H313" s="23"/>
      <c r="I313" s="23" t="s">
        <v>1195</v>
      </c>
      <c r="J313" s="20"/>
      <c r="K313" s="20"/>
      <c r="L313" s="20"/>
      <c r="M313" s="20"/>
      <c r="N313" s="20"/>
      <c r="O313" s="20"/>
      <c r="P313" s="20"/>
      <c r="Q313" s="20"/>
      <c r="R313" s="20"/>
      <c r="S313" s="20"/>
      <c r="T313" s="20"/>
    </row>
    <row r="314" spans="7:20" x14ac:dyDescent="0.25">
      <c r="G314" s="153">
        <v>3220882</v>
      </c>
      <c r="H314" s="23"/>
      <c r="I314" s="23" t="s">
        <v>1196</v>
      </c>
      <c r="J314" s="20"/>
      <c r="K314" s="20"/>
      <c r="L314" s="20"/>
      <c r="M314" s="20"/>
      <c r="N314" s="20"/>
      <c r="O314" s="20"/>
      <c r="P314" s="20"/>
      <c r="Q314" s="20"/>
      <c r="R314" s="20"/>
      <c r="S314" s="20"/>
      <c r="T314" s="20"/>
    </row>
    <row r="315" spans="7:20" x14ac:dyDescent="0.25">
      <c r="G315" s="153">
        <v>3222648</v>
      </c>
      <c r="H315" s="23"/>
      <c r="I315" s="23" t="s">
        <v>1197</v>
      </c>
      <c r="J315" s="20"/>
      <c r="K315" s="20"/>
      <c r="L315" s="20"/>
      <c r="M315" s="20"/>
      <c r="N315" s="20"/>
      <c r="O315" s="20"/>
      <c r="P315" s="20"/>
      <c r="Q315" s="20"/>
      <c r="R315" s="20"/>
      <c r="S315" s="20"/>
      <c r="T315" s="20"/>
    </row>
    <row r="316" spans="7:20" x14ac:dyDescent="0.25">
      <c r="G316" s="153">
        <v>3222390</v>
      </c>
      <c r="H316" s="23"/>
      <c r="I316" s="23" t="s">
        <v>1198</v>
      </c>
      <c r="J316" s="20"/>
      <c r="K316" s="20"/>
      <c r="L316" s="20"/>
      <c r="M316" s="20"/>
      <c r="N316" s="20"/>
      <c r="O316" s="20"/>
      <c r="P316" s="20"/>
      <c r="Q316" s="20"/>
      <c r="R316" s="20"/>
      <c r="S316" s="20"/>
      <c r="T316" s="20"/>
    </row>
    <row r="317" spans="7:20" x14ac:dyDescent="0.25">
      <c r="G317" s="153">
        <v>3222633</v>
      </c>
      <c r="H317" s="23"/>
      <c r="I317" s="23" t="s">
        <v>1199</v>
      </c>
      <c r="J317" s="20"/>
      <c r="K317" s="20"/>
      <c r="L317" s="20"/>
      <c r="M317" s="20"/>
      <c r="N317" s="20"/>
      <c r="O317" s="20"/>
      <c r="P317" s="20"/>
      <c r="Q317" s="20"/>
      <c r="R317" s="20"/>
      <c r="S317" s="20"/>
      <c r="T317" s="20"/>
    </row>
    <row r="318" spans="7:20" x14ac:dyDescent="0.25">
      <c r="G318" s="153">
        <v>85</v>
      </c>
      <c r="H318" s="23"/>
      <c r="I318" s="23" t="s">
        <v>1200</v>
      </c>
      <c r="J318" s="20"/>
      <c r="K318" s="20"/>
      <c r="L318" s="20"/>
      <c r="M318" s="20"/>
      <c r="N318" s="20"/>
      <c r="O318" s="20"/>
      <c r="P318" s="20"/>
      <c r="Q318" s="20"/>
      <c r="R318" s="20"/>
      <c r="S318" s="20"/>
      <c r="T318" s="20"/>
    </row>
    <row r="319" spans="7:20" x14ac:dyDescent="0.25">
      <c r="G319" s="153">
        <v>94</v>
      </c>
      <c r="H319" s="23"/>
      <c r="I319" s="23" t="s">
        <v>1201</v>
      </c>
      <c r="J319" s="20"/>
      <c r="K319" s="20"/>
      <c r="L319" s="20"/>
      <c r="M319" s="20"/>
      <c r="N319" s="20"/>
      <c r="O319" s="20"/>
      <c r="P319" s="20"/>
      <c r="Q319" s="20"/>
      <c r="R319" s="20"/>
      <c r="S319" s="20"/>
      <c r="T319" s="20"/>
    </row>
    <row r="320" spans="7:20" x14ac:dyDescent="0.25">
      <c r="G320" s="153">
        <v>31</v>
      </c>
      <c r="H320" s="23"/>
      <c r="I320" s="23" t="s">
        <v>1202</v>
      </c>
      <c r="J320" s="20"/>
      <c r="K320" s="20"/>
      <c r="L320" s="20"/>
      <c r="M320" s="20"/>
      <c r="N320" s="20"/>
      <c r="O320" s="20"/>
      <c r="P320" s="20"/>
      <c r="Q320" s="20"/>
      <c r="R320" s="20"/>
      <c r="S320" s="20"/>
      <c r="T320" s="20"/>
    </row>
    <row r="321" spans="7:20" x14ac:dyDescent="0.25">
      <c r="G321" s="153">
        <v>3222140</v>
      </c>
      <c r="H321" s="23"/>
      <c r="I321" s="23" t="s">
        <v>1203</v>
      </c>
      <c r="J321" s="20"/>
      <c r="K321" s="20"/>
      <c r="L321" s="20"/>
      <c r="M321" s="20"/>
      <c r="N321" s="20"/>
      <c r="O321" s="20"/>
      <c r="P321" s="20"/>
      <c r="Q321" s="20"/>
      <c r="R321" s="20"/>
      <c r="S321" s="20"/>
      <c r="T321" s="20"/>
    </row>
    <row r="322" spans="7:20" x14ac:dyDescent="0.25">
      <c r="G322" s="153">
        <v>68</v>
      </c>
      <c r="H322" s="23"/>
      <c r="I322" s="23" t="s">
        <v>1204</v>
      </c>
      <c r="J322" s="20"/>
      <c r="K322" s="20"/>
      <c r="L322" s="20"/>
      <c r="M322" s="20"/>
      <c r="N322" s="20"/>
      <c r="O322" s="20"/>
      <c r="P322" s="20"/>
      <c r="Q322" s="20"/>
      <c r="R322" s="20"/>
      <c r="S322" s="20"/>
      <c r="T322" s="20"/>
    </row>
    <row r="323" spans="7:20" x14ac:dyDescent="0.25">
      <c r="G323" s="153">
        <v>3221587</v>
      </c>
      <c r="H323" s="23"/>
      <c r="I323" s="23" t="s">
        <v>1205</v>
      </c>
      <c r="J323" s="20"/>
      <c r="K323" s="20"/>
      <c r="L323" s="20"/>
      <c r="M323" s="20"/>
      <c r="N323" s="20"/>
      <c r="O323" s="20"/>
      <c r="P323" s="20"/>
      <c r="Q323" s="20"/>
      <c r="R323" s="20"/>
      <c r="S323" s="20"/>
      <c r="T323" s="20"/>
    </row>
    <row r="324" spans="7:20" x14ac:dyDescent="0.25">
      <c r="G324" s="153">
        <v>3220797</v>
      </c>
      <c r="H324" s="23"/>
      <c r="I324" s="23" t="s">
        <v>1206</v>
      </c>
      <c r="J324" s="20"/>
      <c r="K324" s="20"/>
      <c r="L324" s="20"/>
      <c r="M324" s="20"/>
      <c r="N324" s="20"/>
      <c r="O324" s="20"/>
      <c r="P324" s="20"/>
      <c r="Q324" s="20"/>
      <c r="R324" s="20"/>
      <c r="S324" s="20"/>
      <c r="T324" s="20"/>
    </row>
    <row r="325" spans="7:20" x14ac:dyDescent="0.25">
      <c r="G325" s="153">
        <v>3222194</v>
      </c>
      <c r="H325" s="23"/>
      <c r="I325" s="23" t="s">
        <v>1207</v>
      </c>
      <c r="J325" s="20"/>
      <c r="K325" s="20"/>
      <c r="L325" s="20"/>
      <c r="M325" s="20"/>
      <c r="N325" s="20"/>
      <c r="O325" s="20"/>
      <c r="P325" s="20"/>
      <c r="Q325" s="20"/>
      <c r="R325" s="20"/>
      <c r="S325" s="20"/>
      <c r="T325" s="20"/>
    </row>
    <row r="326" spans="7:20" x14ac:dyDescent="0.25">
      <c r="G326" s="153">
        <v>3220440</v>
      </c>
      <c r="H326" s="23"/>
      <c r="I326" s="23" t="s">
        <v>1208</v>
      </c>
      <c r="J326" s="20"/>
      <c r="K326" s="20"/>
      <c r="L326" s="20"/>
      <c r="M326" s="20"/>
      <c r="N326" s="20"/>
      <c r="O326" s="20"/>
      <c r="P326" s="20"/>
      <c r="Q326" s="20"/>
      <c r="R326" s="20"/>
      <c r="S326" s="20"/>
      <c r="T326" s="20"/>
    </row>
    <row r="327" spans="7:20" x14ac:dyDescent="0.25">
      <c r="G327" s="153">
        <v>3220863</v>
      </c>
      <c r="H327" s="23"/>
      <c r="I327" s="23" t="s">
        <v>1209</v>
      </c>
      <c r="J327" s="20"/>
      <c r="K327" s="20"/>
      <c r="L327" s="20"/>
      <c r="M327" s="20"/>
      <c r="N327" s="20"/>
      <c r="O327" s="20"/>
      <c r="P327" s="20"/>
      <c r="Q327" s="20"/>
      <c r="R327" s="20"/>
      <c r="S327" s="20"/>
      <c r="T327" s="20"/>
    </row>
    <row r="328" spans="7:20" x14ac:dyDescent="0.25">
      <c r="G328" s="153">
        <v>3222653</v>
      </c>
      <c r="H328" s="23"/>
      <c r="I328" s="23" t="s">
        <v>1210</v>
      </c>
      <c r="J328" s="20"/>
      <c r="K328" s="20"/>
      <c r="L328" s="20"/>
      <c r="M328" s="20"/>
      <c r="N328" s="20"/>
      <c r="O328" s="20"/>
      <c r="P328" s="20"/>
      <c r="Q328" s="20"/>
      <c r="R328" s="20"/>
      <c r="S328" s="20"/>
      <c r="T328" s="20"/>
    </row>
    <row r="329" spans="7:20" x14ac:dyDescent="0.25">
      <c r="G329" s="153">
        <v>3222068</v>
      </c>
      <c r="H329" s="23"/>
      <c r="I329" s="23" t="s">
        <v>1211</v>
      </c>
      <c r="J329" s="20"/>
      <c r="K329" s="20"/>
      <c r="L329" s="20"/>
      <c r="M329" s="20"/>
      <c r="N329" s="20"/>
      <c r="O329" s="20"/>
      <c r="P329" s="20"/>
      <c r="Q329" s="20"/>
      <c r="R329" s="20"/>
      <c r="S329" s="20"/>
      <c r="T329" s="20"/>
    </row>
    <row r="330" spans="7:20" x14ac:dyDescent="0.25">
      <c r="G330" s="153">
        <v>3222705</v>
      </c>
      <c r="H330" s="23"/>
      <c r="I330" s="23" t="s">
        <v>1212</v>
      </c>
      <c r="J330" s="20"/>
      <c r="K330" s="20"/>
      <c r="L330" s="20"/>
      <c r="M330" s="20"/>
      <c r="N330" s="20"/>
      <c r="O330" s="20"/>
      <c r="P330" s="20"/>
      <c r="Q330" s="20"/>
      <c r="R330" s="20"/>
      <c r="S330" s="20"/>
      <c r="T330" s="20"/>
    </row>
    <row r="331" spans="7:20" x14ac:dyDescent="0.25">
      <c r="G331" s="153">
        <v>3222539</v>
      </c>
      <c r="H331" s="23"/>
      <c r="I331" s="23" t="s">
        <v>1213</v>
      </c>
      <c r="J331" s="20"/>
      <c r="K331" s="20"/>
      <c r="L331" s="20"/>
      <c r="M331" s="20"/>
      <c r="N331" s="20"/>
      <c r="O331" s="20"/>
      <c r="P331" s="20"/>
      <c r="Q331" s="20"/>
      <c r="R331" s="20"/>
      <c r="S331" s="20"/>
      <c r="T331" s="20"/>
    </row>
    <row r="332" spans="7:20" x14ac:dyDescent="0.25">
      <c r="G332" s="153">
        <v>3222107</v>
      </c>
      <c r="H332" s="23"/>
      <c r="I332" s="23" t="s">
        <v>1214</v>
      </c>
      <c r="J332" s="20"/>
      <c r="K332" s="20"/>
      <c r="L332" s="20"/>
      <c r="M332" s="20"/>
      <c r="N332" s="20"/>
      <c r="O332" s="20"/>
      <c r="P332" s="20"/>
      <c r="Q332" s="20"/>
      <c r="R332" s="20"/>
      <c r="S332" s="20"/>
      <c r="T332" s="20"/>
    </row>
    <row r="333" spans="7:20" x14ac:dyDescent="0.25">
      <c r="G333" s="153">
        <v>3222195</v>
      </c>
      <c r="H333" s="23"/>
      <c r="I333" s="23" t="s">
        <v>1215</v>
      </c>
      <c r="J333" s="20"/>
      <c r="K333" s="20"/>
      <c r="L333" s="20"/>
      <c r="M333" s="20"/>
      <c r="N333" s="20"/>
      <c r="O333" s="20"/>
      <c r="P333" s="20"/>
      <c r="Q333" s="20"/>
      <c r="R333" s="20"/>
      <c r="S333" s="20"/>
      <c r="T333" s="20"/>
    </row>
    <row r="334" spans="7:20" x14ac:dyDescent="0.25">
      <c r="G334" s="153">
        <v>3221792</v>
      </c>
      <c r="H334" s="23"/>
      <c r="I334" s="23" t="s">
        <v>1216</v>
      </c>
      <c r="J334" s="20"/>
      <c r="K334" s="20"/>
      <c r="L334" s="20"/>
      <c r="M334" s="20"/>
      <c r="N334" s="20"/>
      <c r="O334" s="20"/>
      <c r="P334" s="20"/>
      <c r="Q334" s="20"/>
      <c r="R334" s="20"/>
      <c r="S334" s="20"/>
      <c r="T334" s="20"/>
    </row>
    <row r="335" spans="7:20" x14ac:dyDescent="0.25">
      <c r="G335" s="153">
        <v>3222688</v>
      </c>
      <c r="H335" s="23"/>
      <c r="I335" s="23" t="s">
        <v>1217</v>
      </c>
      <c r="J335" s="20"/>
      <c r="K335" s="20"/>
      <c r="L335" s="20"/>
      <c r="M335" s="20"/>
      <c r="N335" s="20"/>
      <c r="O335" s="20"/>
      <c r="P335" s="20"/>
      <c r="Q335" s="20"/>
      <c r="R335" s="20"/>
      <c r="S335" s="20"/>
      <c r="T335" s="20"/>
    </row>
    <row r="336" spans="7:20" x14ac:dyDescent="0.25">
      <c r="G336" s="153">
        <v>3221897</v>
      </c>
      <c r="H336" s="23"/>
      <c r="I336" s="23" t="s">
        <v>1218</v>
      </c>
      <c r="J336" s="20"/>
      <c r="K336" s="20"/>
      <c r="L336" s="20"/>
      <c r="M336" s="20"/>
      <c r="N336" s="20"/>
      <c r="O336" s="20"/>
      <c r="P336" s="20"/>
      <c r="Q336" s="20"/>
      <c r="R336" s="20"/>
      <c r="S336" s="20"/>
      <c r="T336" s="20"/>
    </row>
    <row r="337" spans="7:20" x14ac:dyDescent="0.25">
      <c r="G337" s="153">
        <v>128</v>
      </c>
      <c r="H337" s="23"/>
      <c r="I337" s="23" t="s">
        <v>1219</v>
      </c>
      <c r="J337" s="20"/>
      <c r="K337" s="20"/>
      <c r="L337" s="20"/>
      <c r="M337" s="20"/>
      <c r="N337" s="20"/>
      <c r="O337" s="20"/>
      <c r="P337" s="20"/>
      <c r="Q337" s="20"/>
      <c r="R337" s="20"/>
      <c r="S337" s="20"/>
      <c r="T337" s="20"/>
    </row>
    <row r="338" spans="7:20" x14ac:dyDescent="0.25">
      <c r="G338" s="153">
        <v>3222507</v>
      </c>
      <c r="H338" s="23"/>
      <c r="I338" s="23" t="s">
        <v>1220</v>
      </c>
      <c r="J338" s="20"/>
      <c r="K338" s="20"/>
      <c r="L338" s="20"/>
      <c r="M338" s="20"/>
      <c r="N338" s="20"/>
      <c r="O338" s="20"/>
      <c r="P338" s="20"/>
      <c r="Q338" s="20"/>
      <c r="R338" s="20"/>
      <c r="S338" s="20"/>
      <c r="T338" s="20"/>
    </row>
    <row r="339" spans="7:20" x14ac:dyDescent="0.25">
      <c r="G339" s="153">
        <v>3222449</v>
      </c>
      <c r="H339" s="23"/>
      <c r="I339" s="23" t="s">
        <v>1221</v>
      </c>
      <c r="J339" s="20"/>
      <c r="K339" s="20"/>
      <c r="L339" s="20"/>
      <c r="M339" s="20"/>
      <c r="N339" s="20"/>
      <c r="O339" s="20"/>
      <c r="P339" s="20"/>
      <c r="Q339" s="20"/>
      <c r="R339" s="20"/>
      <c r="S339" s="20"/>
      <c r="T339" s="20"/>
    </row>
    <row r="340" spans="7:20" x14ac:dyDescent="0.25">
      <c r="G340" s="153">
        <v>83</v>
      </c>
      <c r="H340" s="23"/>
      <c r="I340" s="23" t="s">
        <v>1222</v>
      </c>
      <c r="J340" s="20"/>
      <c r="K340" s="20"/>
      <c r="L340" s="20"/>
      <c r="M340" s="20"/>
      <c r="N340" s="20"/>
      <c r="O340" s="20"/>
      <c r="P340" s="20"/>
      <c r="Q340" s="20"/>
      <c r="R340" s="20"/>
      <c r="S340" s="20"/>
      <c r="T340" s="20"/>
    </row>
    <row r="341" spans="7:20" x14ac:dyDescent="0.25">
      <c r="G341" s="153">
        <v>3222435</v>
      </c>
      <c r="H341" s="23"/>
      <c r="I341" s="23" t="s">
        <v>1223</v>
      </c>
      <c r="J341" s="20"/>
      <c r="K341" s="20"/>
      <c r="L341" s="20"/>
      <c r="M341" s="20"/>
      <c r="N341" s="20"/>
      <c r="O341" s="20"/>
      <c r="P341" s="20"/>
      <c r="Q341" s="20"/>
      <c r="R341" s="20"/>
      <c r="S341" s="20"/>
      <c r="T341" s="20"/>
    </row>
    <row r="342" spans="7:20" x14ac:dyDescent="0.25">
      <c r="G342" s="153">
        <v>3222713</v>
      </c>
      <c r="H342" s="23"/>
      <c r="I342" s="23" t="s">
        <v>1224</v>
      </c>
      <c r="J342" s="20"/>
      <c r="K342" s="20"/>
      <c r="L342" s="20"/>
      <c r="M342" s="20"/>
      <c r="N342" s="20"/>
      <c r="O342" s="20"/>
      <c r="P342" s="20"/>
      <c r="Q342" s="20"/>
      <c r="R342" s="20"/>
      <c r="S342" s="20"/>
      <c r="T342" s="20"/>
    </row>
    <row r="343" spans="7:20" x14ac:dyDescent="0.25">
      <c r="G343" s="153">
        <v>3220425</v>
      </c>
      <c r="H343" s="23"/>
      <c r="I343" s="23" t="s">
        <v>1225</v>
      </c>
      <c r="J343" s="20"/>
      <c r="K343" s="20"/>
      <c r="L343" s="20"/>
      <c r="M343" s="20"/>
      <c r="N343" s="20"/>
      <c r="O343" s="20"/>
      <c r="P343" s="20"/>
      <c r="Q343" s="20"/>
      <c r="R343" s="20"/>
      <c r="S343" s="20"/>
      <c r="T343" s="20"/>
    </row>
    <row r="344" spans="7:20" x14ac:dyDescent="0.25">
      <c r="G344" s="153">
        <v>76</v>
      </c>
      <c r="H344" s="23"/>
      <c r="I344" s="23" t="s">
        <v>1226</v>
      </c>
      <c r="J344" s="20"/>
      <c r="K344" s="20"/>
      <c r="L344" s="20"/>
      <c r="M344" s="20"/>
      <c r="N344" s="20"/>
      <c r="O344" s="20"/>
      <c r="P344" s="20"/>
      <c r="Q344" s="20"/>
      <c r="R344" s="20"/>
      <c r="S344" s="20"/>
      <c r="T344" s="20"/>
    </row>
    <row r="345" spans="7:20" x14ac:dyDescent="0.25">
      <c r="G345" s="153">
        <v>3222470</v>
      </c>
      <c r="H345" s="23"/>
      <c r="I345" s="23" t="s">
        <v>1227</v>
      </c>
      <c r="J345" s="20"/>
      <c r="K345" s="20"/>
      <c r="L345" s="20"/>
      <c r="M345" s="20"/>
      <c r="N345" s="20"/>
      <c r="O345" s="20"/>
      <c r="P345" s="20"/>
      <c r="Q345" s="20"/>
      <c r="R345" s="20"/>
      <c r="S345" s="20"/>
      <c r="T345" s="20"/>
    </row>
    <row r="346" spans="7:20" x14ac:dyDescent="0.25">
      <c r="G346" s="153">
        <v>3222394</v>
      </c>
      <c r="H346" s="23"/>
      <c r="I346" s="23" t="s">
        <v>1228</v>
      </c>
      <c r="J346" s="20"/>
      <c r="K346" s="20"/>
      <c r="L346" s="20"/>
      <c r="M346" s="20"/>
      <c r="N346" s="20"/>
      <c r="O346" s="20"/>
      <c r="P346" s="20"/>
      <c r="Q346" s="20"/>
      <c r="R346" s="20"/>
      <c r="S346" s="20"/>
      <c r="T346" s="20"/>
    </row>
    <row r="347" spans="7:20" x14ac:dyDescent="0.25">
      <c r="G347" s="153">
        <v>3222699</v>
      </c>
      <c r="H347" s="23"/>
      <c r="I347" s="23" t="s">
        <v>1229</v>
      </c>
      <c r="J347" s="20"/>
      <c r="K347" s="20"/>
      <c r="L347" s="20"/>
      <c r="M347" s="20"/>
      <c r="N347" s="20"/>
      <c r="O347" s="20"/>
      <c r="P347" s="20"/>
      <c r="Q347" s="20"/>
      <c r="R347" s="20"/>
      <c r="S347" s="20"/>
      <c r="T347" s="20"/>
    </row>
    <row r="348" spans="7:20" x14ac:dyDescent="0.25">
      <c r="G348" s="153">
        <v>3222556</v>
      </c>
      <c r="H348" s="23"/>
      <c r="I348" s="23" t="s">
        <v>1230</v>
      </c>
      <c r="J348" s="20"/>
      <c r="K348" s="20"/>
      <c r="L348" s="20"/>
      <c r="M348" s="20"/>
      <c r="N348" s="20"/>
      <c r="O348" s="20"/>
      <c r="P348" s="20"/>
      <c r="Q348" s="20"/>
      <c r="R348" s="20"/>
      <c r="S348" s="20"/>
      <c r="T348" s="20"/>
    </row>
    <row r="349" spans="7:20" x14ac:dyDescent="0.25">
      <c r="G349" s="153">
        <v>3222675</v>
      </c>
      <c r="H349" s="23"/>
      <c r="I349" s="23" t="s">
        <v>1231</v>
      </c>
      <c r="J349" s="20"/>
      <c r="K349" s="20"/>
      <c r="L349" s="20"/>
      <c r="M349" s="20"/>
      <c r="N349" s="20"/>
      <c r="O349" s="20"/>
      <c r="P349" s="20"/>
      <c r="Q349" s="20"/>
      <c r="R349" s="20"/>
      <c r="S349" s="20"/>
      <c r="T349" s="20"/>
    </row>
    <row r="350" spans="7:20" x14ac:dyDescent="0.25">
      <c r="G350" s="153">
        <v>3222342</v>
      </c>
      <c r="H350" s="23"/>
      <c r="I350" s="23" t="s">
        <v>1232</v>
      </c>
      <c r="J350" s="20"/>
      <c r="K350" s="20"/>
      <c r="L350" s="20"/>
      <c r="M350" s="20"/>
      <c r="N350" s="20"/>
      <c r="O350" s="20"/>
      <c r="P350" s="20"/>
      <c r="Q350" s="20"/>
      <c r="R350" s="20"/>
      <c r="S350" s="20"/>
      <c r="T350" s="20"/>
    </row>
    <row r="351" spans="7:20" x14ac:dyDescent="0.25">
      <c r="G351" s="153">
        <v>3222690</v>
      </c>
      <c r="H351" s="23"/>
      <c r="I351" s="23" t="s">
        <v>1233</v>
      </c>
      <c r="J351" s="20"/>
      <c r="K351" s="20"/>
      <c r="L351" s="20"/>
      <c r="M351" s="20"/>
      <c r="N351" s="20"/>
      <c r="O351" s="20"/>
      <c r="P351" s="20"/>
      <c r="Q351" s="20"/>
      <c r="R351" s="20"/>
      <c r="S351" s="20"/>
      <c r="T351" s="20"/>
    </row>
    <row r="352" spans="7:20" x14ac:dyDescent="0.25">
      <c r="G352" s="153">
        <v>3222476</v>
      </c>
      <c r="H352" s="23"/>
      <c r="I352" s="23" t="s">
        <v>1234</v>
      </c>
      <c r="J352" s="20"/>
      <c r="K352" s="20"/>
      <c r="L352" s="20"/>
      <c r="M352" s="20"/>
      <c r="N352" s="20"/>
      <c r="O352" s="20"/>
      <c r="P352" s="20"/>
      <c r="Q352" s="20"/>
      <c r="R352" s="20"/>
      <c r="S352" s="20"/>
      <c r="T352" s="20"/>
    </row>
    <row r="353" spans="7:20" x14ac:dyDescent="0.25">
      <c r="G353" s="153">
        <v>3222650</v>
      </c>
      <c r="H353" s="23"/>
      <c r="I353" s="23" t="s">
        <v>1235</v>
      </c>
      <c r="J353" s="20"/>
      <c r="K353" s="20"/>
      <c r="L353" s="20"/>
      <c r="M353" s="20"/>
      <c r="N353" s="20"/>
      <c r="O353" s="20"/>
      <c r="P353" s="20"/>
      <c r="Q353" s="20"/>
      <c r="R353" s="20"/>
      <c r="S353" s="20"/>
      <c r="T353" s="20"/>
    </row>
    <row r="354" spans="7:20" x14ac:dyDescent="0.25">
      <c r="G354" s="153">
        <v>3221366</v>
      </c>
      <c r="H354" s="23"/>
      <c r="I354" s="23" t="s">
        <v>1236</v>
      </c>
      <c r="J354" s="20"/>
      <c r="K354" s="20"/>
      <c r="L354" s="20"/>
      <c r="M354" s="20"/>
      <c r="N354" s="20"/>
      <c r="O354" s="20"/>
      <c r="P354" s="20"/>
      <c r="Q354" s="20"/>
      <c r="R354" s="20"/>
      <c r="S354" s="20"/>
      <c r="T354" s="20"/>
    </row>
    <row r="355" spans="7:20" x14ac:dyDescent="0.25">
      <c r="G355" s="153">
        <v>3220776</v>
      </c>
      <c r="H355" s="23"/>
      <c r="I355" s="23" t="s">
        <v>1237</v>
      </c>
      <c r="J355" s="20"/>
      <c r="K355" s="20"/>
      <c r="L355" s="20"/>
      <c r="M355" s="20"/>
      <c r="N355" s="20"/>
      <c r="O355" s="20"/>
      <c r="P355" s="20"/>
      <c r="Q355" s="20"/>
      <c r="R355" s="20"/>
      <c r="S355" s="20"/>
      <c r="T355" s="20"/>
    </row>
    <row r="356" spans="7:20" x14ac:dyDescent="0.25">
      <c r="G356" s="153">
        <v>101</v>
      </c>
      <c r="H356" s="23"/>
      <c r="I356" s="23" t="s">
        <v>1238</v>
      </c>
      <c r="J356" s="20"/>
      <c r="K356" s="20"/>
      <c r="L356" s="20"/>
      <c r="M356" s="20"/>
      <c r="N356" s="20"/>
      <c r="O356" s="20"/>
      <c r="P356" s="20"/>
      <c r="Q356" s="20"/>
      <c r="R356" s="20"/>
      <c r="S356" s="20"/>
      <c r="T356" s="20"/>
    </row>
    <row r="357" spans="7:20" x14ac:dyDescent="0.25">
      <c r="G357" s="153">
        <v>64</v>
      </c>
      <c r="H357" s="23"/>
      <c r="I357" s="23" t="s">
        <v>1239</v>
      </c>
      <c r="J357" s="20"/>
      <c r="K357" s="20"/>
      <c r="L357" s="20"/>
      <c r="M357" s="20"/>
      <c r="N357" s="20"/>
      <c r="O357" s="20"/>
      <c r="P357" s="20"/>
      <c r="Q357" s="20"/>
      <c r="R357" s="20"/>
      <c r="S357" s="20"/>
      <c r="T357" s="20"/>
    </row>
    <row r="358" spans="7:20" x14ac:dyDescent="0.25">
      <c r="G358" s="153">
        <v>3222147</v>
      </c>
      <c r="H358" s="23"/>
      <c r="I358" s="23" t="s">
        <v>1240</v>
      </c>
      <c r="J358" s="20"/>
      <c r="K358" s="20"/>
      <c r="L358" s="20"/>
      <c r="M358" s="20"/>
      <c r="N358" s="20"/>
      <c r="O358" s="20"/>
      <c r="P358" s="20"/>
      <c r="Q358" s="20"/>
      <c r="R358" s="20"/>
      <c r="S358" s="20"/>
      <c r="T358" s="20"/>
    </row>
    <row r="359" spans="7:20" x14ac:dyDescent="0.25">
      <c r="G359" s="153">
        <v>3222343</v>
      </c>
      <c r="H359" s="23"/>
      <c r="I359" s="23" t="s">
        <v>1241</v>
      </c>
      <c r="J359" s="20"/>
      <c r="K359" s="20"/>
      <c r="L359" s="20"/>
      <c r="M359" s="20"/>
      <c r="N359" s="20"/>
      <c r="O359" s="20"/>
      <c r="P359" s="20"/>
      <c r="Q359" s="20"/>
      <c r="R359" s="20"/>
      <c r="S359" s="20"/>
      <c r="T359" s="20"/>
    </row>
    <row r="360" spans="7:20" x14ac:dyDescent="0.25">
      <c r="G360" s="153">
        <v>3222530</v>
      </c>
      <c r="H360" s="23"/>
      <c r="I360" s="23" t="s">
        <v>1242</v>
      </c>
      <c r="J360" s="20"/>
      <c r="K360" s="20"/>
      <c r="L360" s="20"/>
      <c r="M360" s="20"/>
      <c r="N360" s="20"/>
      <c r="O360" s="20"/>
      <c r="P360" s="20"/>
      <c r="Q360" s="20"/>
      <c r="R360" s="20"/>
      <c r="S360" s="20"/>
      <c r="T360" s="20"/>
    </row>
    <row r="361" spans="7:20" x14ac:dyDescent="0.25">
      <c r="G361" s="153">
        <v>3222512</v>
      </c>
      <c r="H361" s="23"/>
      <c r="I361" s="23" t="s">
        <v>1243</v>
      </c>
      <c r="J361" s="20"/>
      <c r="K361" s="20"/>
      <c r="L361" s="20"/>
      <c r="M361" s="20"/>
      <c r="N361" s="20"/>
      <c r="O361" s="20"/>
      <c r="P361" s="20"/>
      <c r="Q361" s="20"/>
      <c r="R361" s="20"/>
      <c r="S361" s="20"/>
      <c r="T361" s="20"/>
    </row>
    <row r="362" spans="7:20" x14ac:dyDescent="0.25">
      <c r="G362" s="153">
        <v>3222358</v>
      </c>
      <c r="H362" s="23"/>
      <c r="I362" s="23" t="s">
        <v>1244</v>
      </c>
      <c r="J362" s="20"/>
      <c r="K362" s="20"/>
      <c r="L362" s="20"/>
      <c r="M362" s="20"/>
      <c r="N362" s="20"/>
      <c r="O362" s="20"/>
      <c r="P362" s="20"/>
      <c r="Q362" s="20"/>
      <c r="R362" s="20"/>
      <c r="S362" s="20"/>
      <c r="T362" s="20"/>
    </row>
    <row r="363" spans="7:20" x14ac:dyDescent="0.25">
      <c r="G363" s="153">
        <v>3222682</v>
      </c>
      <c r="H363" s="23"/>
      <c r="I363" s="23" t="s">
        <v>1245</v>
      </c>
      <c r="J363" s="20"/>
      <c r="K363" s="20"/>
      <c r="L363" s="20"/>
      <c r="M363" s="20"/>
      <c r="N363" s="20"/>
      <c r="O363" s="20"/>
      <c r="P363" s="20"/>
      <c r="Q363" s="20"/>
      <c r="R363" s="20"/>
      <c r="S363" s="20"/>
      <c r="T363" s="20"/>
    </row>
    <row r="364" spans="7:20" x14ac:dyDescent="0.25">
      <c r="G364" s="153">
        <v>3222637</v>
      </c>
      <c r="H364" s="23"/>
      <c r="I364" s="23" t="s">
        <v>1246</v>
      </c>
      <c r="J364" s="20"/>
      <c r="K364" s="20"/>
      <c r="L364" s="20"/>
      <c r="M364" s="20"/>
      <c r="N364" s="20"/>
      <c r="O364" s="20"/>
      <c r="P364" s="20"/>
      <c r="Q364" s="20"/>
      <c r="R364" s="20"/>
      <c r="S364" s="20"/>
      <c r="T364" s="20"/>
    </row>
    <row r="365" spans="7:20" x14ac:dyDescent="0.25">
      <c r="G365" s="153">
        <v>82</v>
      </c>
      <c r="H365" s="23"/>
      <c r="I365" s="23" t="s">
        <v>1247</v>
      </c>
      <c r="J365" s="20"/>
      <c r="K365" s="20"/>
      <c r="L365" s="20"/>
      <c r="M365" s="20"/>
      <c r="N365" s="20"/>
      <c r="O365" s="20"/>
      <c r="P365" s="20"/>
      <c r="Q365" s="20"/>
      <c r="R365" s="20"/>
      <c r="S365" s="20"/>
      <c r="T365" s="20"/>
    </row>
    <row r="366" spans="7:20" x14ac:dyDescent="0.25">
      <c r="G366" s="153">
        <v>3222160</v>
      </c>
      <c r="H366" s="23"/>
      <c r="I366" s="23" t="s">
        <v>1248</v>
      </c>
      <c r="J366" s="20"/>
      <c r="K366" s="20"/>
      <c r="L366" s="20"/>
      <c r="M366" s="20"/>
      <c r="N366" s="20"/>
      <c r="O366" s="20"/>
      <c r="P366" s="20"/>
      <c r="Q366" s="20"/>
      <c r="R366" s="20"/>
      <c r="S366" s="20"/>
      <c r="T366" s="20"/>
    </row>
    <row r="367" spans="7:20" x14ac:dyDescent="0.25">
      <c r="G367" s="153">
        <v>3222057</v>
      </c>
      <c r="H367" s="23"/>
      <c r="I367" s="23" t="s">
        <v>1249</v>
      </c>
      <c r="J367" s="20"/>
      <c r="K367" s="20"/>
      <c r="L367" s="20"/>
      <c r="M367" s="20"/>
      <c r="N367" s="20"/>
      <c r="O367" s="20"/>
      <c r="P367" s="20"/>
      <c r="Q367" s="20"/>
      <c r="R367" s="20"/>
      <c r="S367" s="20"/>
      <c r="T367" s="20"/>
    </row>
    <row r="368" spans="7:20" x14ac:dyDescent="0.25">
      <c r="G368" s="153">
        <v>3220404</v>
      </c>
      <c r="H368" s="23"/>
      <c r="I368" s="23" t="s">
        <v>1250</v>
      </c>
      <c r="J368" s="20"/>
      <c r="K368" s="20"/>
      <c r="L368" s="20"/>
      <c r="M368" s="20"/>
      <c r="N368" s="20"/>
      <c r="O368" s="20"/>
      <c r="P368" s="20"/>
      <c r="Q368" s="20"/>
      <c r="R368" s="20"/>
      <c r="S368" s="20"/>
      <c r="T368" s="20"/>
    </row>
    <row r="369" spans="7:20" x14ac:dyDescent="0.25">
      <c r="G369" s="153">
        <v>3220412</v>
      </c>
      <c r="H369" s="23"/>
      <c r="I369" s="23" t="s">
        <v>1251</v>
      </c>
      <c r="J369" s="20"/>
      <c r="K369" s="20"/>
      <c r="L369" s="20"/>
      <c r="M369" s="20"/>
      <c r="N369" s="20"/>
      <c r="O369" s="20"/>
      <c r="P369" s="20"/>
      <c r="Q369" s="20"/>
      <c r="R369" s="20"/>
      <c r="S369" s="20"/>
      <c r="T369" s="20"/>
    </row>
    <row r="370" spans="7:20" x14ac:dyDescent="0.25">
      <c r="G370" s="153">
        <v>3222344</v>
      </c>
      <c r="H370" s="23"/>
      <c r="I370" s="23" t="s">
        <v>1252</v>
      </c>
      <c r="J370" s="20"/>
      <c r="K370" s="20"/>
      <c r="L370" s="20"/>
      <c r="M370" s="20"/>
      <c r="N370" s="20"/>
      <c r="O370" s="20"/>
      <c r="P370" s="20"/>
      <c r="Q370" s="20"/>
      <c r="R370" s="20"/>
      <c r="S370" s="20"/>
      <c r="T370" s="20"/>
    </row>
    <row r="371" spans="7:20" x14ac:dyDescent="0.25">
      <c r="G371" s="153">
        <v>3222535</v>
      </c>
      <c r="H371" s="23"/>
      <c r="I371" s="23" t="s">
        <v>1253</v>
      </c>
      <c r="J371" s="20"/>
      <c r="K371" s="20"/>
      <c r="L371" s="20"/>
      <c r="M371" s="20"/>
      <c r="N371" s="20"/>
      <c r="O371" s="20"/>
      <c r="P371" s="20"/>
      <c r="Q371" s="20"/>
      <c r="R371" s="20"/>
      <c r="S371" s="20"/>
      <c r="T371" s="20"/>
    </row>
    <row r="372" spans="7:20" x14ac:dyDescent="0.25">
      <c r="G372" s="153">
        <v>3222661</v>
      </c>
      <c r="H372" s="23"/>
      <c r="I372" s="23" t="s">
        <v>1254</v>
      </c>
      <c r="J372" s="20"/>
      <c r="K372" s="20"/>
      <c r="L372" s="20"/>
      <c r="M372" s="20"/>
      <c r="N372" s="20"/>
      <c r="O372" s="20"/>
      <c r="P372" s="20"/>
      <c r="Q372" s="20"/>
      <c r="R372" s="20"/>
      <c r="S372" s="20"/>
      <c r="T372" s="20"/>
    </row>
    <row r="373" spans="7:20" x14ac:dyDescent="0.25">
      <c r="G373" s="153">
        <v>3222591</v>
      </c>
      <c r="H373" s="23"/>
      <c r="I373" s="23" t="s">
        <v>1255</v>
      </c>
      <c r="J373" s="20"/>
      <c r="K373" s="20"/>
      <c r="L373" s="20"/>
      <c r="M373" s="20"/>
      <c r="N373" s="20"/>
      <c r="O373" s="20"/>
      <c r="P373" s="20"/>
      <c r="Q373" s="20"/>
      <c r="R373" s="20"/>
      <c r="S373" s="20"/>
      <c r="T373" s="20"/>
    </row>
    <row r="374" spans="7:20" x14ac:dyDescent="0.25">
      <c r="G374" s="153">
        <v>3222442</v>
      </c>
      <c r="H374" s="23"/>
      <c r="I374" s="23" t="s">
        <v>1256</v>
      </c>
      <c r="J374" s="20"/>
      <c r="K374" s="20"/>
      <c r="L374" s="20"/>
      <c r="M374" s="20"/>
      <c r="N374" s="20"/>
      <c r="O374" s="20"/>
      <c r="P374" s="20"/>
      <c r="Q374" s="20"/>
      <c r="R374" s="20"/>
      <c r="S374" s="20"/>
      <c r="T374" s="20"/>
    </row>
    <row r="375" spans="7:20" x14ac:dyDescent="0.25">
      <c r="G375" s="153">
        <v>3222574</v>
      </c>
      <c r="H375" s="23"/>
      <c r="I375" s="23" t="s">
        <v>1257</v>
      </c>
      <c r="J375" s="20"/>
      <c r="K375" s="20"/>
      <c r="L375" s="20"/>
      <c r="M375" s="20"/>
      <c r="N375" s="20"/>
      <c r="O375" s="20"/>
      <c r="P375" s="20"/>
      <c r="Q375" s="20"/>
      <c r="R375" s="20"/>
      <c r="S375" s="20"/>
      <c r="T375" s="20"/>
    </row>
    <row r="376" spans="7:20" x14ac:dyDescent="0.25">
      <c r="G376" s="153">
        <v>113</v>
      </c>
      <c r="H376" s="23"/>
      <c r="I376" s="23" t="s">
        <v>1258</v>
      </c>
      <c r="J376" s="20"/>
      <c r="K376" s="20"/>
      <c r="L376" s="20"/>
      <c r="M376" s="20"/>
      <c r="N376" s="20"/>
      <c r="O376" s="20"/>
      <c r="P376" s="20"/>
      <c r="Q376" s="20"/>
      <c r="R376" s="20"/>
      <c r="S376" s="20"/>
      <c r="T376" s="20"/>
    </row>
    <row r="377" spans="7:20" x14ac:dyDescent="0.25">
      <c r="G377" s="153">
        <v>3220488</v>
      </c>
      <c r="H377" s="23"/>
      <c r="I377" s="23" t="s">
        <v>1259</v>
      </c>
      <c r="J377" s="20"/>
      <c r="K377" s="20"/>
      <c r="L377" s="20"/>
      <c r="M377" s="20"/>
      <c r="N377" s="20"/>
      <c r="O377" s="20"/>
      <c r="P377" s="20"/>
      <c r="Q377" s="20"/>
      <c r="R377" s="20"/>
      <c r="S377" s="20"/>
      <c r="T377" s="20"/>
    </row>
    <row r="378" spans="7:20" x14ac:dyDescent="0.25">
      <c r="G378" s="153">
        <v>3222385</v>
      </c>
      <c r="H378" s="23"/>
      <c r="I378" s="23" t="s">
        <v>1259</v>
      </c>
      <c r="J378" s="20"/>
      <c r="K378" s="20"/>
      <c r="L378" s="20"/>
      <c r="M378" s="20"/>
      <c r="N378" s="20"/>
      <c r="O378" s="20"/>
      <c r="P378" s="20"/>
      <c r="Q378" s="20"/>
      <c r="R378" s="20"/>
      <c r="S378" s="20"/>
      <c r="T378" s="20"/>
    </row>
    <row r="379" spans="7:20" x14ac:dyDescent="0.25">
      <c r="G379" s="153">
        <v>3222158</v>
      </c>
      <c r="H379" s="23"/>
      <c r="I379" s="23" t="s">
        <v>1260</v>
      </c>
      <c r="J379" s="20"/>
      <c r="K379" s="20"/>
      <c r="L379" s="20"/>
      <c r="M379" s="20"/>
      <c r="N379" s="20"/>
      <c r="O379" s="20"/>
      <c r="P379" s="20"/>
      <c r="Q379" s="20"/>
      <c r="R379" s="20"/>
      <c r="S379" s="20"/>
      <c r="T379" s="20"/>
    </row>
    <row r="380" spans="7:20" x14ac:dyDescent="0.25">
      <c r="G380" s="153">
        <v>3221690</v>
      </c>
      <c r="H380" s="23"/>
      <c r="I380" s="23" t="s">
        <v>1261</v>
      </c>
      <c r="J380" s="20"/>
      <c r="K380" s="20"/>
      <c r="L380" s="20"/>
      <c r="M380" s="20"/>
      <c r="N380" s="20"/>
      <c r="O380" s="20"/>
      <c r="P380" s="20"/>
      <c r="Q380" s="20"/>
      <c r="R380" s="20"/>
      <c r="S380" s="20"/>
      <c r="T380" s="20"/>
    </row>
    <row r="381" spans="7:20" x14ac:dyDescent="0.25">
      <c r="G381" s="153">
        <v>103</v>
      </c>
      <c r="H381" s="23"/>
      <c r="I381" s="23" t="s">
        <v>1262</v>
      </c>
      <c r="J381" s="20"/>
      <c r="K381" s="20"/>
      <c r="L381" s="20"/>
      <c r="M381" s="20"/>
      <c r="N381" s="20"/>
      <c r="O381" s="20"/>
      <c r="P381" s="20"/>
      <c r="Q381" s="20"/>
      <c r="R381" s="20"/>
      <c r="S381" s="20"/>
      <c r="T381" s="20"/>
    </row>
    <row r="382" spans="7:20" x14ac:dyDescent="0.25">
      <c r="G382" s="153">
        <v>54</v>
      </c>
      <c r="H382" s="23"/>
      <c r="I382" s="23" t="s">
        <v>1263</v>
      </c>
      <c r="J382" s="20"/>
      <c r="K382" s="20"/>
      <c r="L382" s="20"/>
      <c r="M382" s="20"/>
      <c r="N382" s="20"/>
      <c r="O382" s="20"/>
      <c r="P382" s="20"/>
      <c r="Q382" s="20"/>
      <c r="R382" s="20"/>
      <c r="S382" s="20"/>
      <c r="T382" s="20"/>
    </row>
    <row r="383" spans="7:20" x14ac:dyDescent="0.25">
      <c r="G383" s="153">
        <v>3222687</v>
      </c>
      <c r="H383" s="23"/>
      <c r="I383" s="23" t="s">
        <v>1264</v>
      </c>
      <c r="J383" s="20"/>
      <c r="K383" s="20"/>
      <c r="L383" s="20"/>
      <c r="M383" s="20"/>
      <c r="N383" s="20"/>
      <c r="O383" s="20"/>
      <c r="P383" s="20"/>
      <c r="Q383" s="20"/>
      <c r="R383" s="20"/>
      <c r="S383" s="20"/>
      <c r="T383" s="20"/>
    </row>
    <row r="384" spans="7:20" x14ac:dyDescent="0.25">
      <c r="G384" s="153">
        <v>3220935</v>
      </c>
      <c r="H384" s="23"/>
      <c r="I384" s="23" t="s">
        <v>1265</v>
      </c>
      <c r="J384" s="20"/>
      <c r="K384" s="20"/>
      <c r="L384" s="20"/>
      <c r="M384" s="20"/>
      <c r="N384" s="20"/>
      <c r="O384" s="20"/>
      <c r="P384" s="20"/>
      <c r="Q384" s="20"/>
      <c r="R384" s="20"/>
      <c r="S384" s="20"/>
      <c r="T384" s="20"/>
    </row>
    <row r="385" spans="7:20" x14ac:dyDescent="0.25">
      <c r="G385" s="153">
        <v>110</v>
      </c>
      <c r="H385" s="23"/>
      <c r="I385" s="23" t="s">
        <v>1266</v>
      </c>
      <c r="J385" s="20"/>
      <c r="K385" s="20"/>
      <c r="L385" s="20"/>
      <c r="M385" s="20"/>
      <c r="N385" s="20"/>
      <c r="O385" s="20"/>
      <c r="P385" s="20"/>
      <c r="Q385" s="20"/>
      <c r="R385" s="20"/>
      <c r="S385" s="20"/>
      <c r="T385" s="20"/>
    </row>
    <row r="386" spans="7:20" x14ac:dyDescent="0.25">
      <c r="G386" s="153">
        <v>3222153</v>
      </c>
      <c r="H386" s="23"/>
      <c r="I386" s="23" t="s">
        <v>1267</v>
      </c>
      <c r="J386" s="20"/>
      <c r="K386" s="20"/>
      <c r="L386" s="20"/>
      <c r="M386" s="20"/>
      <c r="N386" s="20"/>
      <c r="O386" s="20"/>
      <c r="P386" s="20"/>
      <c r="Q386" s="20"/>
      <c r="R386" s="20"/>
      <c r="S386" s="20"/>
      <c r="T386" s="20"/>
    </row>
    <row r="387" spans="7:20" x14ac:dyDescent="0.25">
      <c r="G387" s="153">
        <v>3222461</v>
      </c>
      <c r="H387" s="23"/>
      <c r="I387" s="23" t="s">
        <v>1268</v>
      </c>
      <c r="J387" s="20"/>
      <c r="K387" s="20"/>
      <c r="L387" s="20"/>
      <c r="M387" s="20"/>
      <c r="N387" s="20"/>
      <c r="O387" s="20"/>
      <c r="P387" s="20"/>
      <c r="Q387" s="20"/>
      <c r="R387" s="20"/>
      <c r="S387" s="20"/>
      <c r="T387" s="20"/>
    </row>
    <row r="388" spans="7:20" x14ac:dyDescent="0.25">
      <c r="G388" s="153">
        <v>3221725</v>
      </c>
      <c r="H388" s="23"/>
      <c r="I388" s="23" t="s">
        <v>1269</v>
      </c>
      <c r="J388" s="20"/>
      <c r="K388" s="20"/>
      <c r="L388" s="20"/>
      <c r="M388" s="20"/>
      <c r="N388" s="20"/>
      <c r="O388" s="20"/>
      <c r="P388" s="20"/>
      <c r="Q388" s="20"/>
      <c r="R388" s="20"/>
      <c r="S388" s="20"/>
      <c r="T388" s="20"/>
    </row>
    <row r="389" spans="7:20" x14ac:dyDescent="0.25">
      <c r="G389" s="153">
        <v>3221566</v>
      </c>
      <c r="H389" s="23"/>
      <c r="I389" s="23" t="s">
        <v>1270</v>
      </c>
      <c r="J389" s="20"/>
      <c r="K389" s="20"/>
      <c r="L389" s="20"/>
      <c r="M389" s="20"/>
      <c r="N389" s="20"/>
      <c r="O389" s="20"/>
      <c r="P389" s="20"/>
      <c r="Q389" s="20"/>
      <c r="R389" s="20"/>
      <c r="S389" s="20"/>
      <c r="T389" s="20"/>
    </row>
    <row r="390" spans="7:20" x14ac:dyDescent="0.25">
      <c r="G390" s="153">
        <v>3222553</v>
      </c>
      <c r="H390" s="23"/>
      <c r="I390" s="23" t="s">
        <v>1271</v>
      </c>
      <c r="J390" s="20"/>
      <c r="K390" s="20"/>
      <c r="L390" s="20"/>
      <c r="M390" s="20"/>
      <c r="N390" s="20"/>
      <c r="O390" s="20"/>
      <c r="P390" s="20"/>
      <c r="Q390" s="20"/>
      <c r="R390" s="20"/>
      <c r="S390" s="20"/>
      <c r="T390" s="20"/>
    </row>
    <row r="391" spans="7:20" x14ac:dyDescent="0.25">
      <c r="G391" s="153">
        <v>3222542</v>
      </c>
      <c r="H391" s="23"/>
      <c r="I391" s="23" t="s">
        <v>1272</v>
      </c>
      <c r="J391" s="20"/>
      <c r="K391" s="20"/>
      <c r="L391" s="20"/>
      <c r="M391" s="20"/>
      <c r="N391" s="20"/>
      <c r="O391" s="20"/>
      <c r="P391" s="20"/>
      <c r="Q391" s="20"/>
      <c r="R391" s="20"/>
      <c r="S391" s="20"/>
      <c r="T391" s="20"/>
    </row>
    <row r="392" spans="7:20" x14ac:dyDescent="0.25">
      <c r="G392" s="153">
        <v>3222351</v>
      </c>
      <c r="H392" s="23"/>
      <c r="I392" s="23" t="s">
        <v>1272</v>
      </c>
      <c r="J392" s="20"/>
      <c r="K392" s="20"/>
      <c r="L392" s="20"/>
      <c r="M392" s="20"/>
      <c r="N392" s="20"/>
      <c r="O392" s="20"/>
      <c r="P392" s="20"/>
      <c r="Q392" s="20"/>
      <c r="R392" s="20"/>
      <c r="S392" s="20"/>
      <c r="T392" s="20"/>
    </row>
    <row r="393" spans="7:20" x14ac:dyDescent="0.25">
      <c r="G393" s="153">
        <v>3220452</v>
      </c>
      <c r="H393" s="23"/>
      <c r="I393" s="23" t="s">
        <v>1273</v>
      </c>
      <c r="J393" s="20"/>
      <c r="K393" s="20"/>
      <c r="L393" s="20"/>
      <c r="M393" s="20"/>
      <c r="N393" s="20"/>
      <c r="O393" s="20"/>
      <c r="P393" s="20"/>
      <c r="Q393" s="20"/>
      <c r="R393" s="20"/>
      <c r="S393" s="20"/>
      <c r="T393" s="20"/>
    </row>
    <row r="394" spans="7:20" x14ac:dyDescent="0.25">
      <c r="G394" s="153">
        <v>3222131</v>
      </c>
      <c r="H394" s="23"/>
      <c r="I394" s="23" t="s">
        <v>1274</v>
      </c>
      <c r="J394" s="20"/>
      <c r="K394" s="20"/>
      <c r="L394" s="20"/>
      <c r="M394" s="20"/>
      <c r="N394" s="20"/>
      <c r="O394" s="20"/>
      <c r="P394" s="20"/>
      <c r="Q394" s="20"/>
      <c r="R394" s="20"/>
      <c r="S394" s="20"/>
      <c r="T394" s="20"/>
    </row>
    <row r="395" spans="7:20" x14ac:dyDescent="0.25">
      <c r="G395" s="153">
        <v>3220484</v>
      </c>
      <c r="H395" s="23"/>
      <c r="I395" s="23" t="s">
        <v>1275</v>
      </c>
      <c r="J395" s="20"/>
      <c r="K395" s="20"/>
      <c r="L395" s="20"/>
      <c r="M395" s="20"/>
      <c r="N395" s="20"/>
      <c r="O395" s="20"/>
      <c r="P395" s="20"/>
      <c r="Q395" s="20"/>
      <c r="R395" s="20"/>
      <c r="S395" s="20"/>
      <c r="T395" s="20"/>
    </row>
    <row r="396" spans="7:20" x14ac:dyDescent="0.25">
      <c r="G396" s="153">
        <v>3222130</v>
      </c>
      <c r="H396" s="23"/>
      <c r="I396" s="23" t="s">
        <v>1276</v>
      </c>
      <c r="J396" s="20"/>
      <c r="K396" s="20"/>
      <c r="L396" s="20"/>
      <c r="M396" s="20"/>
      <c r="N396" s="20"/>
      <c r="O396" s="20"/>
      <c r="P396" s="20"/>
      <c r="Q396" s="20"/>
      <c r="R396" s="20"/>
      <c r="S396" s="20"/>
      <c r="T396" s="20"/>
    </row>
    <row r="397" spans="7:20" x14ac:dyDescent="0.25">
      <c r="G397" s="153">
        <v>3220414</v>
      </c>
      <c r="H397" s="23"/>
      <c r="I397" s="23" t="s">
        <v>1277</v>
      </c>
      <c r="J397" s="20"/>
      <c r="K397" s="20"/>
      <c r="L397" s="20"/>
      <c r="M397" s="20"/>
      <c r="N397" s="20"/>
      <c r="O397" s="20"/>
      <c r="P397" s="20"/>
      <c r="Q397" s="20"/>
      <c r="R397" s="20"/>
      <c r="S397" s="20"/>
      <c r="T397" s="20"/>
    </row>
    <row r="398" spans="7:20" x14ac:dyDescent="0.25">
      <c r="G398" s="153">
        <v>3222143</v>
      </c>
      <c r="H398" s="23"/>
      <c r="I398" s="23" t="s">
        <v>1278</v>
      </c>
      <c r="J398" s="20"/>
      <c r="K398" s="20"/>
      <c r="L398" s="20"/>
      <c r="M398" s="20"/>
      <c r="N398" s="20"/>
      <c r="O398" s="20"/>
      <c r="P398" s="20"/>
      <c r="Q398" s="20"/>
      <c r="R398" s="20"/>
      <c r="S398" s="20"/>
      <c r="T398" s="20"/>
    </row>
    <row r="399" spans="7:20" x14ac:dyDescent="0.25">
      <c r="G399" s="153">
        <v>3221077</v>
      </c>
      <c r="H399" s="23"/>
      <c r="I399" s="23" t="s">
        <v>1279</v>
      </c>
      <c r="J399" s="20"/>
      <c r="K399" s="20"/>
      <c r="L399" s="20"/>
      <c r="M399" s="20"/>
      <c r="N399" s="20"/>
      <c r="O399" s="20"/>
      <c r="P399" s="20"/>
      <c r="Q399" s="20"/>
      <c r="R399" s="20"/>
      <c r="S399" s="20"/>
      <c r="T399" s="20"/>
    </row>
    <row r="400" spans="7:20" x14ac:dyDescent="0.25">
      <c r="G400" s="153">
        <v>3222480</v>
      </c>
      <c r="H400" s="23"/>
      <c r="I400" s="23" t="s">
        <v>1280</v>
      </c>
      <c r="J400" s="20"/>
      <c r="K400" s="20"/>
      <c r="L400" s="20"/>
      <c r="M400" s="20"/>
      <c r="N400" s="20"/>
      <c r="O400" s="20"/>
      <c r="P400" s="20"/>
      <c r="Q400" s="20"/>
      <c r="R400" s="20"/>
      <c r="S400" s="20"/>
      <c r="T400" s="20"/>
    </row>
    <row r="401" spans="7:20" x14ac:dyDescent="0.25">
      <c r="G401" s="117">
        <v>3222118</v>
      </c>
      <c r="I401" s="117" t="s">
        <v>1281</v>
      </c>
      <c r="J401" s="20"/>
      <c r="K401" s="20"/>
      <c r="L401" s="20"/>
      <c r="M401" s="20"/>
      <c r="N401" s="20"/>
      <c r="O401" s="20"/>
      <c r="P401" s="20"/>
      <c r="Q401" s="20"/>
      <c r="R401" s="20"/>
      <c r="S401" s="20"/>
      <c r="T401" s="20"/>
    </row>
    <row r="402" spans="7:20" x14ac:dyDescent="0.25">
      <c r="G402" s="117">
        <v>3221510</v>
      </c>
      <c r="I402" s="117" t="s">
        <v>1282</v>
      </c>
      <c r="J402" s="20"/>
      <c r="K402" s="20"/>
      <c r="L402" s="20"/>
      <c r="M402" s="20"/>
      <c r="N402" s="20"/>
      <c r="O402" s="20"/>
      <c r="P402" s="20"/>
      <c r="Q402" s="20"/>
      <c r="R402" s="20"/>
      <c r="S402" s="20"/>
      <c r="T402" s="20"/>
    </row>
    <row r="403" spans="7:20" x14ac:dyDescent="0.25">
      <c r="G403" s="117">
        <v>3221452</v>
      </c>
      <c r="I403" s="117" t="s">
        <v>1282</v>
      </c>
      <c r="J403" s="20"/>
      <c r="K403" s="20"/>
      <c r="L403" s="20"/>
      <c r="M403" s="20"/>
      <c r="N403" s="20"/>
      <c r="O403" s="20"/>
      <c r="P403" s="20"/>
      <c r="Q403" s="20"/>
      <c r="R403" s="20"/>
      <c r="S403" s="20"/>
      <c r="T403" s="20"/>
    </row>
    <row r="404" spans="7:20" x14ac:dyDescent="0.25">
      <c r="G404" s="117">
        <v>3220407</v>
      </c>
      <c r="I404" s="117" t="s">
        <v>1283</v>
      </c>
      <c r="J404" s="20"/>
      <c r="K404" s="20"/>
      <c r="L404" s="20"/>
      <c r="M404" s="20"/>
      <c r="N404" s="20"/>
      <c r="O404" s="20"/>
      <c r="P404" s="20"/>
      <c r="Q404" s="20"/>
      <c r="R404" s="20"/>
      <c r="S404" s="20"/>
      <c r="T404" s="20"/>
    </row>
    <row r="405" spans="7:20" x14ac:dyDescent="0.25">
      <c r="G405" s="117">
        <v>3222581</v>
      </c>
      <c r="I405" s="117" t="s">
        <v>1284</v>
      </c>
      <c r="J405" s="20"/>
      <c r="K405" s="20"/>
      <c r="L405" s="20"/>
      <c r="M405" s="20"/>
      <c r="N405" s="20"/>
      <c r="O405" s="20"/>
      <c r="P405" s="20"/>
      <c r="Q405" s="20"/>
      <c r="R405" s="20"/>
      <c r="S405" s="20"/>
      <c r="T405" s="20"/>
    </row>
    <row r="406" spans="7:20" x14ac:dyDescent="0.25">
      <c r="G406" s="117">
        <v>3222155</v>
      </c>
      <c r="I406" s="117" t="s">
        <v>1285</v>
      </c>
      <c r="J406" s="20"/>
      <c r="K406" s="20"/>
      <c r="L406" s="20"/>
      <c r="M406" s="20"/>
      <c r="N406" s="20"/>
      <c r="O406" s="20"/>
      <c r="P406" s="20"/>
      <c r="Q406" s="20"/>
      <c r="R406" s="20"/>
      <c r="S406" s="20"/>
      <c r="T406" s="20"/>
    </row>
    <row r="407" spans="7:20" x14ac:dyDescent="0.25">
      <c r="G407" s="117">
        <v>3222538</v>
      </c>
      <c r="I407" s="117" t="s">
        <v>1286</v>
      </c>
      <c r="J407" s="20"/>
      <c r="K407" s="20"/>
      <c r="L407" s="20"/>
      <c r="M407" s="20"/>
      <c r="N407" s="20"/>
      <c r="O407" s="20"/>
      <c r="P407" s="20"/>
      <c r="Q407" s="20"/>
      <c r="R407" s="20"/>
      <c r="S407" s="20"/>
      <c r="T407" s="20"/>
    </row>
    <row r="408" spans="7:20" x14ac:dyDescent="0.25">
      <c r="G408" s="117">
        <v>3222393</v>
      </c>
      <c r="I408" s="117" t="s">
        <v>1287</v>
      </c>
      <c r="J408" s="20"/>
      <c r="K408" s="20"/>
      <c r="L408" s="20"/>
      <c r="M408" s="20"/>
      <c r="N408" s="20"/>
      <c r="O408" s="20"/>
      <c r="P408" s="20"/>
      <c r="Q408" s="20"/>
      <c r="R408" s="20"/>
      <c r="S408" s="20"/>
      <c r="T408" s="20"/>
    </row>
    <row r="409" spans="7:20" x14ac:dyDescent="0.25">
      <c r="G409" s="117">
        <v>3222544</v>
      </c>
      <c r="I409" s="117" t="s">
        <v>1288</v>
      </c>
      <c r="J409" s="20"/>
      <c r="K409" s="20"/>
      <c r="L409" s="20"/>
      <c r="M409" s="20"/>
      <c r="N409" s="20"/>
      <c r="O409" s="20"/>
      <c r="P409" s="20"/>
      <c r="Q409" s="20"/>
      <c r="R409" s="20"/>
      <c r="S409" s="20"/>
      <c r="T409" s="20"/>
    </row>
    <row r="410" spans="7:20" x14ac:dyDescent="0.25">
      <c r="G410" s="117">
        <v>3222669</v>
      </c>
      <c r="I410" s="117" t="s">
        <v>1289</v>
      </c>
      <c r="J410" s="20"/>
      <c r="K410" s="20"/>
      <c r="L410" s="20"/>
      <c r="M410" s="20"/>
      <c r="N410" s="20"/>
      <c r="O410" s="20"/>
      <c r="P410" s="20"/>
      <c r="Q410" s="20"/>
      <c r="R410" s="20"/>
      <c r="S410" s="20"/>
      <c r="T410" s="20"/>
    </row>
    <row r="411" spans="7:20" x14ac:dyDescent="0.25">
      <c r="G411" s="117">
        <v>3221481</v>
      </c>
      <c r="I411" s="117" t="s">
        <v>1290</v>
      </c>
      <c r="J411" s="20"/>
      <c r="K411" s="20"/>
      <c r="L411" s="20"/>
      <c r="M411" s="20"/>
      <c r="N411" s="20"/>
      <c r="O411" s="20"/>
      <c r="P411" s="20"/>
      <c r="Q411" s="20"/>
      <c r="R411" s="20"/>
      <c r="S411" s="20"/>
      <c r="T411" s="20"/>
    </row>
    <row r="412" spans="7:20" x14ac:dyDescent="0.25">
      <c r="G412" s="117">
        <v>3222631</v>
      </c>
      <c r="I412" s="117" t="s">
        <v>1291</v>
      </c>
      <c r="J412" s="20"/>
      <c r="K412" s="20"/>
      <c r="L412" s="20"/>
      <c r="M412" s="20"/>
      <c r="N412" s="20"/>
      <c r="O412" s="20"/>
      <c r="P412" s="20"/>
      <c r="Q412" s="20"/>
      <c r="R412" s="20"/>
      <c r="S412" s="20"/>
      <c r="T412" s="20"/>
    </row>
    <row r="413" spans="7:20" x14ac:dyDescent="0.25">
      <c r="G413" s="117">
        <v>3222649</v>
      </c>
      <c r="I413" s="117" t="s">
        <v>1292</v>
      </c>
      <c r="J413" s="20"/>
      <c r="K413" s="20"/>
      <c r="L413" s="20"/>
      <c r="M413" s="20"/>
      <c r="N413" s="20"/>
      <c r="O413" s="20"/>
      <c r="P413" s="20"/>
      <c r="Q413" s="20"/>
      <c r="R413" s="20"/>
      <c r="S413" s="20"/>
      <c r="T413" s="20"/>
    </row>
    <row r="414" spans="7:20" x14ac:dyDescent="0.25">
      <c r="G414" s="117">
        <v>3220406</v>
      </c>
      <c r="I414" s="117" t="s">
        <v>1293</v>
      </c>
      <c r="J414" s="20"/>
      <c r="K414" s="20"/>
      <c r="L414" s="20"/>
      <c r="M414" s="20"/>
      <c r="N414" s="20"/>
      <c r="O414" s="20"/>
      <c r="P414" s="20"/>
      <c r="Q414" s="20"/>
      <c r="R414" s="20"/>
      <c r="S414" s="20"/>
      <c r="T414" s="20"/>
    </row>
    <row r="415" spans="7:20" x14ac:dyDescent="0.25">
      <c r="G415" s="117">
        <v>66</v>
      </c>
      <c r="I415" s="117" t="s">
        <v>1294</v>
      </c>
      <c r="J415" s="20"/>
      <c r="K415" s="20"/>
      <c r="L415" s="20"/>
      <c r="M415" s="20"/>
      <c r="N415" s="20"/>
      <c r="O415" s="20"/>
      <c r="P415" s="20"/>
      <c r="Q415" s="20"/>
      <c r="R415" s="20"/>
      <c r="S415" s="20"/>
      <c r="T415" s="20"/>
    </row>
    <row r="416" spans="7:20" x14ac:dyDescent="0.25">
      <c r="G416" s="117">
        <v>3222405</v>
      </c>
      <c r="I416" s="117" t="s">
        <v>1295</v>
      </c>
      <c r="J416" s="20"/>
      <c r="K416" s="20"/>
      <c r="L416" s="20"/>
      <c r="M416" s="20"/>
      <c r="N416" s="20"/>
      <c r="O416" s="20"/>
      <c r="P416" s="20"/>
      <c r="Q416" s="20"/>
      <c r="R416" s="20"/>
      <c r="S416" s="20"/>
      <c r="T416" s="20"/>
    </row>
    <row r="417" spans="7:20" x14ac:dyDescent="0.25">
      <c r="G417" s="117">
        <v>98</v>
      </c>
      <c r="I417" s="117" t="s">
        <v>1296</v>
      </c>
      <c r="J417" s="20"/>
      <c r="K417" s="20"/>
      <c r="L417" s="20"/>
      <c r="M417" s="20"/>
      <c r="N417" s="20"/>
      <c r="O417" s="20"/>
      <c r="P417" s="20"/>
      <c r="Q417" s="20"/>
      <c r="R417" s="20"/>
      <c r="S417" s="20"/>
      <c r="T417" s="20"/>
    </row>
    <row r="418" spans="7:20" x14ac:dyDescent="0.25">
      <c r="G418" s="117">
        <v>3221688</v>
      </c>
      <c r="I418" s="117" t="s">
        <v>1297</v>
      </c>
      <c r="J418" s="20"/>
      <c r="K418" s="20"/>
      <c r="L418" s="20"/>
      <c r="M418" s="20"/>
      <c r="N418" s="20"/>
      <c r="O418" s="20"/>
      <c r="P418" s="20"/>
      <c r="Q418" s="20"/>
      <c r="R418" s="20"/>
      <c r="S418" s="20"/>
      <c r="T418" s="20"/>
    </row>
    <row r="419" spans="7:20" x14ac:dyDescent="0.25">
      <c r="G419" s="117">
        <v>3222142</v>
      </c>
      <c r="I419" s="117" t="s">
        <v>1298</v>
      </c>
      <c r="J419" s="20"/>
      <c r="K419" s="20"/>
      <c r="L419" s="20"/>
      <c r="M419" s="20"/>
      <c r="N419" s="20"/>
      <c r="O419" s="20"/>
      <c r="P419" s="20"/>
      <c r="Q419" s="20"/>
      <c r="R419" s="20"/>
      <c r="S419" s="20"/>
      <c r="T419" s="20"/>
    </row>
    <row r="420" spans="7:20" x14ac:dyDescent="0.25">
      <c r="G420" s="117">
        <v>3222524</v>
      </c>
      <c r="I420" s="117" t="s">
        <v>1299</v>
      </c>
      <c r="J420" s="20"/>
      <c r="K420" s="20"/>
      <c r="L420" s="20"/>
      <c r="M420" s="20"/>
      <c r="N420" s="20"/>
      <c r="O420" s="20"/>
      <c r="P420" s="20"/>
      <c r="Q420" s="20"/>
      <c r="R420" s="20"/>
      <c r="S420" s="20"/>
      <c r="T420" s="20"/>
    </row>
    <row r="421" spans="7:20" x14ac:dyDescent="0.25">
      <c r="G421" s="117">
        <v>3221321</v>
      </c>
      <c r="I421" s="117" t="s">
        <v>1300</v>
      </c>
      <c r="J421" s="20"/>
      <c r="K421" s="20"/>
      <c r="L421" s="20"/>
      <c r="M421" s="20"/>
      <c r="N421" s="20"/>
      <c r="O421" s="20"/>
      <c r="P421" s="20"/>
      <c r="Q421" s="20"/>
      <c r="R421" s="20"/>
      <c r="S421" s="20"/>
      <c r="T421" s="20"/>
    </row>
    <row r="422" spans="7:20" x14ac:dyDescent="0.25">
      <c r="G422" s="117">
        <v>3222454</v>
      </c>
      <c r="I422" s="117" t="s">
        <v>1301</v>
      </c>
      <c r="J422" s="20"/>
      <c r="K422" s="20"/>
      <c r="L422" s="20"/>
      <c r="M422" s="20"/>
      <c r="N422" s="20"/>
      <c r="O422" s="20"/>
      <c r="P422" s="20"/>
      <c r="Q422" s="20"/>
      <c r="R422" s="20"/>
      <c r="S422" s="20"/>
      <c r="T422" s="20"/>
    </row>
    <row r="423" spans="7:20" x14ac:dyDescent="0.25">
      <c r="G423" s="117">
        <v>3222657</v>
      </c>
      <c r="I423" s="117" t="s">
        <v>1302</v>
      </c>
      <c r="J423" s="20"/>
      <c r="K423" s="20"/>
      <c r="L423" s="20"/>
      <c r="M423" s="20"/>
      <c r="N423" s="20"/>
      <c r="O423" s="20"/>
      <c r="P423" s="20"/>
      <c r="Q423" s="20"/>
      <c r="R423" s="20"/>
      <c r="S423" s="20"/>
      <c r="T423" s="20"/>
    </row>
    <row r="424" spans="7:20" x14ac:dyDescent="0.25">
      <c r="G424" s="117">
        <v>3220451</v>
      </c>
      <c r="I424" s="117" t="s">
        <v>1303</v>
      </c>
      <c r="J424" s="20"/>
      <c r="K424" s="20"/>
      <c r="L424" s="20"/>
      <c r="M424" s="20"/>
      <c r="N424" s="20"/>
      <c r="O424" s="20"/>
      <c r="P424" s="20"/>
      <c r="Q424" s="20"/>
      <c r="R424" s="20"/>
      <c r="S424" s="20"/>
      <c r="T424" s="20"/>
    </row>
    <row r="425" spans="7:20" x14ac:dyDescent="0.25">
      <c r="G425" s="117">
        <v>3221762</v>
      </c>
      <c r="I425" s="117" t="s">
        <v>1304</v>
      </c>
      <c r="J425" s="20"/>
      <c r="K425" s="20"/>
      <c r="L425" s="20"/>
      <c r="M425" s="20"/>
      <c r="N425" s="20"/>
      <c r="O425" s="20"/>
      <c r="P425" s="20"/>
      <c r="Q425" s="20"/>
      <c r="R425" s="20"/>
      <c r="S425" s="20"/>
      <c r="T425" s="20"/>
    </row>
    <row r="426" spans="7:20" x14ac:dyDescent="0.25">
      <c r="G426" s="117">
        <v>3222578</v>
      </c>
      <c r="I426" s="117" t="s">
        <v>1305</v>
      </c>
      <c r="J426" s="20"/>
      <c r="K426" s="20"/>
      <c r="L426" s="20"/>
      <c r="M426" s="20"/>
      <c r="N426" s="20"/>
      <c r="O426" s="20"/>
      <c r="P426" s="20"/>
      <c r="Q426" s="20"/>
      <c r="R426" s="20"/>
      <c r="S426" s="20"/>
      <c r="T426" s="20"/>
    </row>
    <row r="427" spans="7:20" x14ac:dyDescent="0.25">
      <c r="G427" s="117">
        <v>3222499</v>
      </c>
      <c r="I427" s="117" t="s">
        <v>1306</v>
      </c>
      <c r="J427" s="20"/>
      <c r="K427" s="20"/>
      <c r="L427" s="20"/>
      <c r="M427" s="20"/>
      <c r="N427" s="20"/>
      <c r="O427" s="20"/>
      <c r="P427" s="20"/>
      <c r="Q427" s="20"/>
      <c r="R427" s="20"/>
      <c r="S427" s="20"/>
      <c r="T427" s="20"/>
    </row>
    <row r="428" spans="7:20" x14ac:dyDescent="0.25">
      <c r="G428" s="117">
        <v>3222391</v>
      </c>
      <c r="I428" s="117" t="s">
        <v>1307</v>
      </c>
      <c r="J428" s="20"/>
      <c r="K428" s="20"/>
      <c r="L428" s="20"/>
      <c r="M428" s="20"/>
      <c r="N428" s="20"/>
      <c r="O428" s="20"/>
      <c r="P428" s="20"/>
      <c r="Q428" s="20"/>
      <c r="R428" s="20"/>
      <c r="S428" s="20"/>
      <c r="T428" s="20"/>
    </row>
    <row r="429" spans="7:20" x14ac:dyDescent="0.25">
      <c r="G429" s="117">
        <v>3222654</v>
      </c>
      <c r="I429" s="117" t="s">
        <v>1308</v>
      </c>
      <c r="J429" s="20"/>
      <c r="K429" s="20"/>
      <c r="L429" s="20"/>
      <c r="M429" s="20"/>
      <c r="N429" s="20"/>
      <c r="O429" s="20"/>
      <c r="P429" s="20"/>
      <c r="Q429" s="20"/>
      <c r="R429" s="20"/>
      <c r="S429" s="20"/>
      <c r="T429" s="20"/>
    </row>
    <row r="430" spans="7:20" x14ac:dyDescent="0.25">
      <c r="G430" s="117">
        <v>3222546</v>
      </c>
      <c r="I430" s="117" t="s">
        <v>1309</v>
      </c>
      <c r="J430" s="20"/>
      <c r="K430" s="20"/>
      <c r="L430" s="20"/>
      <c r="M430" s="20"/>
      <c r="N430" s="20"/>
      <c r="O430" s="20"/>
      <c r="P430" s="20"/>
      <c r="Q430" s="20"/>
      <c r="R430" s="20"/>
      <c r="S430" s="20"/>
      <c r="T430" s="20"/>
    </row>
    <row r="431" spans="7:20" x14ac:dyDescent="0.25">
      <c r="G431" s="117">
        <v>3222100</v>
      </c>
      <c r="I431" s="117" t="s">
        <v>1310</v>
      </c>
      <c r="J431" s="20"/>
      <c r="K431" s="20"/>
      <c r="L431" s="20"/>
      <c r="M431" s="20"/>
      <c r="N431" s="20"/>
      <c r="O431" s="20"/>
      <c r="P431" s="20"/>
      <c r="Q431" s="20"/>
      <c r="R431" s="20"/>
      <c r="S431" s="20"/>
      <c r="T431" s="20"/>
    </row>
    <row r="432" spans="7:20" x14ac:dyDescent="0.25">
      <c r="G432" s="117">
        <v>3221787</v>
      </c>
      <c r="I432" s="117" t="s">
        <v>1311</v>
      </c>
      <c r="J432" s="20"/>
      <c r="K432" s="20"/>
      <c r="L432" s="20"/>
      <c r="M432" s="20"/>
      <c r="N432" s="20"/>
      <c r="O432" s="20"/>
      <c r="P432" s="20"/>
      <c r="Q432" s="20"/>
      <c r="R432" s="20"/>
      <c r="S432" s="20"/>
      <c r="T432" s="20"/>
    </row>
    <row r="433" spans="7:20" x14ac:dyDescent="0.25">
      <c r="G433" s="117">
        <v>3221985</v>
      </c>
      <c r="I433" s="117" t="s">
        <v>1312</v>
      </c>
      <c r="J433" s="20"/>
      <c r="K433" s="20"/>
      <c r="L433" s="20"/>
      <c r="M433" s="20"/>
      <c r="N433" s="20"/>
      <c r="O433" s="20"/>
      <c r="P433" s="20"/>
      <c r="Q433" s="20"/>
      <c r="R433" s="20"/>
      <c r="S433" s="20"/>
      <c r="T433" s="20"/>
    </row>
    <row r="434" spans="7:20" x14ac:dyDescent="0.25">
      <c r="G434" s="117">
        <v>3221888</v>
      </c>
      <c r="I434" s="117" t="s">
        <v>1313</v>
      </c>
      <c r="J434" s="20"/>
      <c r="K434" s="20"/>
      <c r="L434" s="20"/>
      <c r="M434" s="20"/>
      <c r="N434" s="20"/>
      <c r="O434" s="20"/>
      <c r="P434" s="20"/>
      <c r="Q434" s="20"/>
      <c r="R434" s="20"/>
      <c r="S434" s="20"/>
      <c r="T434" s="20"/>
    </row>
    <row r="435" spans="7:20" x14ac:dyDescent="0.25">
      <c r="G435" s="117">
        <v>3222448</v>
      </c>
      <c r="I435" s="117" t="s">
        <v>1314</v>
      </c>
      <c r="J435" s="20"/>
      <c r="K435" s="20"/>
      <c r="L435" s="20"/>
      <c r="M435" s="20"/>
      <c r="N435" s="20"/>
      <c r="O435" s="20"/>
      <c r="P435" s="20"/>
      <c r="Q435" s="20"/>
      <c r="R435" s="20"/>
      <c r="S435" s="20"/>
      <c r="T435" s="20"/>
    </row>
    <row r="436" spans="7:20" x14ac:dyDescent="0.25">
      <c r="G436" s="117">
        <v>3222103</v>
      </c>
      <c r="I436" s="117" t="s">
        <v>1315</v>
      </c>
      <c r="J436" s="20"/>
      <c r="K436" s="20"/>
      <c r="L436" s="20"/>
      <c r="M436" s="20"/>
      <c r="N436" s="20"/>
      <c r="O436" s="20"/>
      <c r="P436" s="20"/>
      <c r="Q436" s="20"/>
      <c r="R436" s="20"/>
      <c r="S436" s="20"/>
      <c r="T436" s="20"/>
    </row>
    <row r="437" spans="7:20" x14ac:dyDescent="0.25">
      <c r="G437" s="117">
        <v>3222163</v>
      </c>
      <c r="I437" s="117" t="s">
        <v>1316</v>
      </c>
      <c r="J437" s="20"/>
      <c r="K437" s="20"/>
      <c r="L437" s="20"/>
      <c r="M437" s="20"/>
      <c r="N437" s="20"/>
      <c r="O437" s="20"/>
      <c r="P437" s="20"/>
      <c r="Q437" s="20"/>
      <c r="R437" s="20"/>
      <c r="S437" s="20"/>
      <c r="T437" s="20"/>
    </row>
    <row r="438" spans="7:20" x14ac:dyDescent="0.25">
      <c r="G438" s="117">
        <v>3222192</v>
      </c>
      <c r="I438" s="117" t="s">
        <v>1317</v>
      </c>
      <c r="J438" s="20"/>
      <c r="K438" s="20"/>
      <c r="L438" s="20"/>
      <c r="M438" s="20"/>
      <c r="N438" s="20"/>
      <c r="O438" s="20"/>
      <c r="P438" s="20"/>
      <c r="Q438" s="20"/>
      <c r="R438" s="20"/>
      <c r="S438" s="20"/>
      <c r="T438" s="20"/>
    </row>
    <row r="439" spans="7:20" x14ac:dyDescent="0.25">
      <c r="G439" s="117">
        <v>3221982</v>
      </c>
      <c r="I439" s="117" t="s">
        <v>1318</v>
      </c>
      <c r="J439" s="20"/>
      <c r="K439" s="20"/>
      <c r="L439" s="20"/>
      <c r="M439" s="20"/>
      <c r="N439" s="20"/>
      <c r="O439" s="20"/>
      <c r="P439" s="20"/>
      <c r="Q439" s="20"/>
      <c r="R439" s="20"/>
      <c r="S439" s="20"/>
      <c r="T439" s="20"/>
    </row>
    <row r="440" spans="7:20" x14ac:dyDescent="0.25">
      <c r="G440" s="117">
        <v>3222193</v>
      </c>
      <c r="I440" s="117" t="s">
        <v>1319</v>
      </c>
      <c r="J440" s="20"/>
      <c r="K440" s="20"/>
      <c r="L440" s="20"/>
      <c r="M440" s="20"/>
      <c r="N440" s="20"/>
      <c r="O440" s="20"/>
      <c r="P440" s="20"/>
      <c r="Q440" s="20"/>
      <c r="R440" s="20"/>
      <c r="S440" s="20"/>
      <c r="T440" s="20"/>
    </row>
    <row r="441" spans="7:20" x14ac:dyDescent="0.25">
      <c r="G441" s="117">
        <v>3221686</v>
      </c>
      <c r="I441" s="117" t="s">
        <v>1320</v>
      </c>
      <c r="J441" s="20"/>
      <c r="K441" s="20"/>
      <c r="L441" s="20"/>
      <c r="M441" s="20"/>
      <c r="N441" s="20"/>
      <c r="O441" s="20"/>
      <c r="P441" s="20"/>
      <c r="Q441" s="20"/>
      <c r="R441" s="20"/>
      <c r="S441" s="20"/>
      <c r="T441" s="20"/>
    </row>
    <row r="442" spans="7:20" x14ac:dyDescent="0.25">
      <c r="G442" s="117">
        <v>88</v>
      </c>
      <c r="I442" s="117" t="s">
        <v>1321</v>
      </c>
      <c r="J442" s="20"/>
      <c r="K442" s="20"/>
      <c r="L442" s="20"/>
      <c r="M442" s="20"/>
      <c r="N442" s="20"/>
      <c r="O442" s="20"/>
      <c r="P442" s="20"/>
      <c r="Q442" s="20"/>
      <c r="R442" s="20"/>
      <c r="S442" s="20"/>
      <c r="T442" s="20"/>
    </row>
    <row r="443" spans="7:20" x14ac:dyDescent="0.25">
      <c r="G443" s="117">
        <v>3220473</v>
      </c>
      <c r="I443" s="117" t="s">
        <v>1322</v>
      </c>
      <c r="J443" s="20"/>
      <c r="K443" s="20"/>
      <c r="L443" s="20"/>
      <c r="M443" s="20"/>
      <c r="N443" s="20"/>
      <c r="O443" s="20"/>
      <c r="P443" s="20"/>
      <c r="Q443" s="20"/>
      <c r="R443" s="20"/>
      <c r="S443" s="20"/>
      <c r="T443" s="20"/>
    </row>
    <row r="444" spans="7:20" x14ac:dyDescent="0.25">
      <c r="G444" s="117">
        <v>3222620</v>
      </c>
      <c r="I444" s="117" t="s">
        <v>1323</v>
      </c>
      <c r="J444" s="20"/>
      <c r="K444" s="20"/>
      <c r="L444" s="20"/>
      <c r="M444" s="20"/>
      <c r="N444" s="20"/>
      <c r="O444" s="20"/>
      <c r="P444" s="20"/>
      <c r="Q444" s="20"/>
      <c r="R444" s="20"/>
      <c r="S444" s="20"/>
      <c r="T444" s="20"/>
    </row>
    <row r="445" spans="7:20" x14ac:dyDescent="0.25">
      <c r="G445" s="117">
        <v>3222187</v>
      </c>
      <c r="I445" s="117" t="s">
        <v>1324</v>
      </c>
      <c r="J445" s="20"/>
      <c r="K445" s="20"/>
      <c r="L445" s="20"/>
      <c r="M445" s="20"/>
      <c r="N445" s="20"/>
      <c r="O445" s="20"/>
      <c r="P445" s="20"/>
      <c r="Q445" s="20"/>
      <c r="R445" s="20"/>
      <c r="S445" s="20"/>
      <c r="T445" s="20"/>
    </row>
    <row r="446" spans="7:20" x14ac:dyDescent="0.25">
      <c r="G446" s="117">
        <v>3220442</v>
      </c>
      <c r="I446" s="117" t="s">
        <v>1325</v>
      </c>
      <c r="J446" s="20"/>
      <c r="K446" s="20"/>
      <c r="L446" s="20"/>
      <c r="M446" s="20"/>
      <c r="N446" s="20"/>
      <c r="O446" s="20"/>
      <c r="P446" s="20"/>
      <c r="Q446" s="20"/>
      <c r="R446" s="20"/>
      <c r="S446" s="20"/>
      <c r="T446" s="20"/>
    </row>
    <row r="447" spans="7:20" x14ac:dyDescent="0.25">
      <c r="G447" s="117">
        <v>3222348</v>
      </c>
      <c r="I447" s="117" t="s">
        <v>1326</v>
      </c>
      <c r="J447" s="20"/>
      <c r="K447" s="20"/>
      <c r="L447" s="20"/>
      <c r="M447" s="20"/>
      <c r="N447" s="20"/>
      <c r="O447" s="20"/>
      <c r="P447" s="20"/>
      <c r="Q447" s="20"/>
      <c r="R447" s="20"/>
      <c r="S447" s="20"/>
      <c r="T447" s="20"/>
    </row>
    <row r="448" spans="7:20" x14ac:dyDescent="0.25">
      <c r="G448" s="117">
        <v>77</v>
      </c>
      <c r="I448" s="117" t="s">
        <v>1327</v>
      </c>
      <c r="J448" s="20"/>
      <c r="K448" s="20"/>
      <c r="L448" s="20"/>
      <c r="M448" s="20"/>
      <c r="N448" s="20"/>
      <c r="O448" s="20"/>
      <c r="P448" s="20"/>
      <c r="Q448" s="20"/>
      <c r="R448" s="20"/>
      <c r="S448" s="20"/>
      <c r="T448" s="20"/>
    </row>
    <row r="449" spans="7:20" x14ac:dyDescent="0.25">
      <c r="G449" s="117">
        <v>3222196</v>
      </c>
      <c r="I449" s="117" t="s">
        <v>1328</v>
      </c>
      <c r="J449" s="20"/>
      <c r="K449" s="20"/>
      <c r="L449" s="20"/>
      <c r="M449" s="20"/>
      <c r="N449" s="20"/>
      <c r="O449" s="20"/>
      <c r="P449" s="20"/>
      <c r="Q449" s="20"/>
      <c r="R449" s="20"/>
      <c r="S449" s="20"/>
      <c r="T449" s="20"/>
    </row>
    <row r="450" spans="7:20" x14ac:dyDescent="0.25">
      <c r="G450" s="117">
        <v>3222157</v>
      </c>
      <c r="I450" s="117" t="s">
        <v>1329</v>
      </c>
      <c r="J450" s="20"/>
      <c r="K450" s="20"/>
      <c r="L450" s="20"/>
      <c r="M450" s="20"/>
      <c r="N450" s="20"/>
      <c r="O450" s="20"/>
      <c r="P450" s="20"/>
      <c r="Q450" s="20"/>
      <c r="R450" s="20"/>
      <c r="S450" s="20"/>
      <c r="T450" s="20"/>
    </row>
    <row r="451" spans="7:20" x14ac:dyDescent="0.25">
      <c r="G451" s="117">
        <v>3220860</v>
      </c>
      <c r="I451" s="117" t="s">
        <v>1330</v>
      </c>
      <c r="J451" s="20"/>
      <c r="K451" s="20"/>
      <c r="L451" s="20"/>
      <c r="M451" s="20"/>
      <c r="N451" s="20"/>
      <c r="O451" s="20"/>
      <c r="P451" s="20"/>
      <c r="Q451" s="20"/>
      <c r="R451" s="20"/>
      <c r="S451" s="20"/>
      <c r="T451" s="20"/>
    </row>
    <row r="452" spans="7:20" x14ac:dyDescent="0.25">
      <c r="G452" s="117">
        <v>3220862</v>
      </c>
      <c r="I452" s="117" t="s">
        <v>1330</v>
      </c>
      <c r="J452" s="20"/>
      <c r="K452" s="20"/>
      <c r="L452" s="20"/>
      <c r="M452" s="20"/>
      <c r="N452" s="20"/>
      <c r="O452" s="20"/>
      <c r="P452" s="20"/>
      <c r="Q452" s="20"/>
      <c r="R452" s="20"/>
      <c r="S452" s="20"/>
      <c r="T452" s="20"/>
    </row>
    <row r="453" spans="7:20" x14ac:dyDescent="0.25">
      <c r="G453" s="117">
        <v>3220403</v>
      </c>
      <c r="I453" s="117" t="s">
        <v>1331</v>
      </c>
      <c r="J453" s="20"/>
      <c r="K453" s="20"/>
      <c r="L453" s="20"/>
      <c r="M453" s="20"/>
      <c r="N453" s="20"/>
      <c r="O453" s="20"/>
      <c r="P453" s="20"/>
      <c r="Q453" s="20"/>
      <c r="R453" s="20"/>
      <c r="S453" s="20"/>
      <c r="T453" s="20"/>
    </row>
    <row r="454" spans="7:20" x14ac:dyDescent="0.25">
      <c r="G454" s="117">
        <v>3221685</v>
      </c>
      <c r="I454" s="117" t="s">
        <v>1332</v>
      </c>
      <c r="J454" s="20"/>
      <c r="K454" s="20"/>
      <c r="L454" s="20"/>
      <c r="M454" s="20"/>
      <c r="N454" s="20"/>
      <c r="O454" s="20"/>
      <c r="P454" s="20"/>
      <c r="Q454" s="20"/>
      <c r="R454" s="20"/>
      <c r="S454" s="20"/>
      <c r="T454" s="20"/>
    </row>
    <row r="455" spans="7:20" x14ac:dyDescent="0.25">
      <c r="G455" s="117">
        <v>3220483</v>
      </c>
      <c r="I455" s="117" t="s">
        <v>1333</v>
      </c>
      <c r="J455" s="20"/>
      <c r="K455" s="20"/>
      <c r="L455" s="20"/>
      <c r="M455" s="20"/>
      <c r="N455" s="20"/>
      <c r="O455" s="20"/>
      <c r="P455" s="20"/>
      <c r="Q455" s="20"/>
      <c r="R455" s="20"/>
      <c r="S455" s="20"/>
      <c r="T455" s="20"/>
    </row>
    <row r="456" spans="7:20" x14ac:dyDescent="0.25">
      <c r="G456" s="117">
        <v>3221497</v>
      </c>
      <c r="I456" s="117" t="s">
        <v>1334</v>
      </c>
      <c r="J456" s="20"/>
      <c r="K456" s="20"/>
      <c r="L456" s="20"/>
      <c r="M456" s="20"/>
      <c r="N456" s="20"/>
      <c r="O456" s="20"/>
      <c r="P456" s="20"/>
      <c r="Q456" s="20"/>
      <c r="R456" s="20"/>
      <c r="S456" s="20"/>
      <c r="T456" s="20"/>
    </row>
    <row r="457" spans="7:20" x14ac:dyDescent="0.25">
      <c r="G457" s="117">
        <v>3222005</v>
      </c>
      <c r="I457" s="117" t="s">
        <v>1335</v>
      </c>
      <c r="J457" s="20"/>
      <c r="K457" s="20"/>
      <c r="L457" s="20"/>
      <c r="M457" s="20"/>
      <c r="N457" s="20"/>
      <c r="O457" s="20"/>
      <c r="P457" s="20"/>
      <c r="Q457" s="20"/>
      <c r="R457" s="20"/>
      <c r="S457" s="20"/>
      <c r="T457" s="20"/>
    </row>
    <row r="458" spans="7:20" x14ac:dyDescent="0.25">
      <c r="G458" s="117">
        <v>3221536</v>
      </c>
      <c r="I458" s="117" t="s">
        <v>1336</v>
      </c>
      <c r="J458" s="20"/>
      <c r="K458" s="20"/>
      <c r="L458" s="20"/>
      <c r="M458" s="20"/>
      <c r="N458" s="20"/>
      <c r="O458" s="20"/>
      <c r="P458" s="20"/>
      <c r="Q458" s="20"/>
      <c r="R458" s="20"/>
      <c r="S458" s="20"/>
      <c r="T458" s="20"/>
    </row>
    <row r="459" spans="7:20" x14ac:dyDescent="0.25">
      <c r="G459" s="117">
        <v>3221494</v>
      </c>
      <c r="I459" s="117" t="s">
        <v>1336</v>
      </c>
      <c r="J459" s="20"/>
      <c r="K459" s="20"/>
      <c r="L459" s="20"/>
      <c r="M459" s="20"/>
      <c r="N459" s="20"/>
      <c r="O459" s="20"/>
      <c r="P459" s="20"/>
      <c r="Q459" s="20"/>
      <c r="R459" s="20"/>
      <c r="S459" s="20"/>
      <c r="T459" s="20"/>
    </row>
    <row r="460" spans="7:20" x14ac:dyDescent="0.25">
      <c r="G460" s="117">
        <v>3222474</v>
      </c>
      <c r="I460" s="117" t="s">
        <v>1337</v>
      </c>
      <c r="J460" s="20"/>
      <c r="K460" s="20"/>
      <c r="L460" s="20"/>
      <c r="M460" s="20"/>
      <c r="N460" s="20"/>
      <c r="O460" s="20"/>
      <c r="P460" s="20"/>
      <c r="Q460" s="20"/>
      <c r="R460" s="20"/>
      <c r="S460" s="20"/>
      <c r="T460" s="20"/>
    </row>
    <row r="461" spans="7:20" x14ac:dyDescent="0.25">
      <c r="G461" s="117">
        <v>3221052</v>
      </c>
      <c r="I461" s="117" t="s">
        <v>1338</v>
      </c>
      <c r="J461" s="20"/>
      <c r="K461" s="20"/>
      <c r="L461" s="20"/>
      <c r="M461" s="20"/>
      <c r="N461" s="20"/>
      <c r="O461" s="20"/>
      <c r="P461" s="20"/>
      <c r="Q461" s="20"/>
      <c r="R461" s="20"/>
      <c r="S461" s="20"/>
      <c r="T461" s="20"/>
    </row>
    <row r="462" spans="7:20" x14ac:dyDescent="0.25">
      <c r="G462" s="117">
        <v>3220497</v>
      </c>
      <c r="I462" s="117" t="s">
        <v>1339</v>
      </c>
      <c r="J462" s="20"/>
      <c r="K462" s="20"/>
      <c r="L462" s="20"/>
      <c r="M462" s="20"/>
      <c r="N462" s="20"/>
      <c r="O462" s="20"/>
      <c r="P462" s="20"/>
      <c r="Q462" s="20"/>
      <c r="R462" s="20"/>
      <c r="S462" s="20"/>
      <c r="T462" s="20"/>
    </row>
    <row r="463" spans="7:20" x14ac:dyDescent="0.25">
      <c r="G463" s="117">
        <v>1055</v>
      </c>
      <c r="I463" s="117" t="s">
        <v>1340</v>
      </c>
      <c r="J463" s="20"/>
      <c r="K463" s="20"/>
      <c r="L463" s="20"/>
      <c r="M463" s="20"/>
      <c r="N463" s="20"/>
      <c r="O463" s="20"/>
      <c r="P463" s="20"/>
      <c r="Q463" s="20"/>
      <c r="R463" s="20"/>
      <c r="S463" s="20"/>
      <c r="T463" s="20"/>
    </row>
    <row r="464" spans="7:20" x14ac:dyDescent="0.25">
      <c r="G464" s="117">
        <v>3222389</v>
      </c>
      <c r="I464" s="117" t="s">
        <v>1341</v>
      </c>
      <c r="J464" s="20"/>
      <c r="K464" s="20"/>
      <c r="L464" s="20"/>
      <c r="M464" s="20"/>
      <c r="N464" s="20"/>
      <c r="O464" s="20"/>
      <c r="P464" s="20"/>
      <c r="Q464" s="20"/>
      <c r="R464" s="20"/>
      <c r="S464" s="20"/>
      <c r="T464" s="20"/>
    </row>
    <row r="465" spans="7:20" x14ac:dyDescent="0.25">
      <c r="G465" s="117">
        <v>3220857</v>
      </c>
      <c r="I465" s="117" t="s">
        <v>1341</v>
      </c>
      <c r="J465" s="20"/>
      <c r="K465" s="20"/>
      <c r="L465" s="20"/>
      <c r="M465" s="20"/>
      <c r="N465" s="20"/>
      <c r="O465" s="20"/>
      <c r="P465" s="20"/>
      <c r="Q465" s="20"/>
      <c r="R465" s="20"/>
      <c r="S465" s="20"/>
      <c r="T465" s="20"/>
    </row>
    <row r="466" spans="7:20" x14ac:dyDescent="0.25">
      <c r="G466" s="117">
        <v>3221950</v>
      </c>
      <c r="I466" s="117" t="s">
        <v>1342</v>
      </c>
      <c r="J466" s="20"/>
      <c r="K466" s="20"/>
      <c r="L466" s="20"/>
      <c r="M466" s="20"/>
      <c r="N466" s="20"/>
      <c r="O466" s="20"/>
      <c r="P466" s="20"/>
      <c r="Q466" s="20"/>
      <c r="R466" s="20"/>
      <c r="S466" s="20"/>
      <c r="T466" s="20"/>
    </row>
    <row r="467" spans="7:20" x14ac:dyDescent="0.25">
      <c r="G467" s="117">
        <v>3222410</v>
      </c>
      <c r="I467" s="117" t="s">
        <v>1343</v>
      </c>
      <c r="J467" s="20"/>
      <c r="K467" s="20"/>
      <c r="L467" s="20"/>
      <c r="M467" s="20"/>
      <c r="N467" s="20"/>
      <c r="O467" s="20"/>
      <c r="P467" s="20"/>
      <c r="Q467" s="20"/>
      <c r="R467" s="20"/>
      <c r="S467" s="20"/>
      <c r="T467" s="20"/>
    </row>
    <row r="468" spans="7:20" x14ac:dyDescent="0.25">
      <c r="G468" s="117">
        <v>3222491</v>
      </c>
      <c r="I468" s="117" t="s">
        <v>1344</v>
      </c>
      <c r="J468" s="20"/>
      <c r="K468" s="20"/>
      <c r="L468" s="20"/>
      <c r="M468" s="20"/>
      <c r="N468" s="20"/>
      <c r="O468" s="20"/>
      <c r="P468" s="20"/>
      <c r="Q468" s="20"/>
      <c r="R468" s="20"/>
      <c r="S468" s="20"/>
      <c r="T468" s="20"/>
    </row>
    <row r="469" spans="7:20" x14ac:dyDescent="0.25">
      <c r="G469" s="117">
        <v>3222709</v>
      </c>
      <c r="I469" s="117" t="s">
        <v>1345</v>
      </c>
      <c r="J469" s="20"/>
      <c r="K469" s="20"/>
      <c r="L469" s="20"/>
      <c r="M469" s="20"/>
      <c r="N469" s="20"/>
      <c r="O469" s="20"/>
      <c r="P469" s="20"/>
      <c r="Q469" s="20"/>
      <c r="R469" s="20"/>
      <c r="S469" s="20"/>
      <c r="T469" s="20"/>
    </row>
    <row r="470" spans="7:20" x14ac:dyDescent="0.25">
      <c r="G470" s="117">
        <v>3220415</v>
      </c>
      <c r="I470" s="117" t="s">
        <v>1346</v>
      </c>
      <c r="J470" s="20"/>
      <c r="K470" s="20"/>
      <c r="L470" s="20"/>
      <c r="M470" s="20"/>
      <c r="N470" s="20"/>
      <c r="O470" s="20"/>
      <c r="P470" s="20"/>
      <c r="Q470" s="20"/>
      <c r="R470" s="20"/>
      <c r="S470" s="20"/>
      <c r="T470" s="20"/>
    </row>
    <row r="471" spans="7:20" x14ac:dyDescent="0.25">
      <c r="G471" s="117">
        <v>3221608</v>
      </c>
      <c r="I471" s="117" t="s">
        <v>1347</v>
      </c>
      <c r="J471" s="20"/>
      <c r="K471" s="20"/>
      <c r="L471" s="20"/>
      <c r="M471" s="20"/>
      <c r="N471" s="20"/>
      <c r="O471" s="20"/>
      <c r="P471" s="20"/>
      <c r="Q471" s="20"/>
      <c r="R471" s="20"/>
      <c r="S471" s="20"/>
      <c r="T471" s="20"/>
    </row>
    <row r="472" spans="7:20" x14ac:dyDescent="0.25">
      <c r="G472" s="117">
        <v>3222456</v>
      </c>
      <c r="I472" s="117" t="s">
        <v>1348</v>
      </c>
      <c r="J472" s="20"/>
      <c r="K472" s="20"/>
      <c r="L472" s="20"/>
      <c r="M472" s="20"/>
      <c r="N472" s="20"/>
      <c r="O472" s="20"/>
      <c r="P472" s="20"/>
      <c r="Q472" s="20"/>
      <c r="R472" s="20"/>
      <c r="S472" s="20"/>
      <c r="T472" s="20"/>
    </row>
    <row r="473" spans="7:20" x14ac:dyDescent="0.25">
      <c r="G473" s="117">
        <v>116</v>
      </c>
      <c r="I473" s="117" t="s">
        <v>1349</v>
      </c>
      <c r="J473" s="20"/>
      <c r="K473" s="20"/>
      <c r="L473" s="20"/>
      <c r="M473" s="20"/>
      <c r="N473" s="20"/>
      <c r="O473" s="20"/>
      <c r="P473" s="20"/>
      <c r="Q473" s="20"/>
      <c r="R473" s="20"/>
      <c r="S473" s="20"/>
      <c r="T473" s="20"/>
    </row>
    <row r="474" spans="7:20" x14ac:dyDescent="0.25">
      <c r="G474" s="117">
        <v>3222396</v>
      </c>
      <c r="I474" s="117" t="s">
        <v>1349</v>
      </c>
      <c r="J474" s="20"/>
      <c r="K474" s="20"/>
      <c r="L474" s="20"/>
      <c r="M474" s="20"/>
      <c r="N474" s="20"/>
      <c r="O474" s="20"/>
      <c r="P474" s="20"/>
      <c r="Q474" s="20"/>
      <c r="R474" s="20"/>
      <c r="S474" s="20"/>
      <c r="T474" s="20"/>
    </row>
    <row r="475" spans="7:20" x14ac:dyDescent="0.25">
      <c r="G475" s="117">
        <v>3222596</v>
      </c>
      <c r="I475" s="117" t="s">
        <v>1350</v>
      </c>
      <c r="J475" s="20"/>
      <c r="K475" s="20"/>
      <c r="L475" s="20"/>
      <c r="M475" s="20"/>
      <c r="N475" s="20"/>
      <c r="O475" s="20"/>
      <c r="P475" s="20"/>
      <c r="Q475" s="20"/>
      <c r="R475" s="20"/>
      <c r="S475" s="20"/>
      <c r="T475" s="20"/>
    </row>
    <row r="476" spans="7:20" x14ac:dyDescent="0.25">
      <c r="G476" s="117">
        <v>3220492</v>
      </c>
      <c r="I476" s="117" t="s">
        <v>1351</v>
      </c>
      <c r="J476" s="20"/>
      <c r="K476" s="20"/>
      <c r="L476" s="20"/>
      <c r="M476" s="20"/>
      <c r="N476" s="20"/>
      <c r="O476" s="20"/>
      <c r="P476" s="20"/>
      <c r="Q476" s="20"/>
      <c r="R476" s="20"/>
      <c r="S476" s="20"/>
      <c r="T476" s="20"/>
    </row>
    <row r="477" spans="7:20" x14ac:dyDescent="0.25">
      <c r="G477" s="117">
        <v>3222636</v>
      </c>
      <c r="I477" s="117" t="s">
        <v>1352</v>
      </c>
      <c r="J477" s="20"/>
      <c r="K477" s="20"/>
      <c r="L477" s="20"/>
      <c r="M477" s="20"/>
      <c r="N477" s="20"/>
      <c r="O477" s="20"/>
      <c r="P477" s="20"/>
      <c r="Q477" s="20"/>
      <c r="R477" s="20"/>
      <c r="S477" s="20"/>
      <c r="T477" s="20"/>
    </row>
    <row r="478" spans="7:20" x14ac:dyDescent="0.25">
      <c r="G478" s="117">
        <v>3222630</v>
      </c>
      <c r="I478" s="117" t="s">
        <v>1353</v>
      </c>
      <c r="J478" s="20"/>
      <c r="K478" s="20"/>
      <c r="L478" s="20"/>
      <c r="M478" s="20"/>
      <c r="N478" s="20"/>
      <c r="O478" s="20"/>
      <c r="P478" s="20"/>
      <c r="Q478" s="20"/>
      <c r="R478" s="20"/>
      <c r="S478" s="20"/>
      <c r="T478" s="20"/>
    </row>
    <row r="479" spans="7:20" x14ac:dyDescent="0.25">
      <c r="G479" s="117">
        <v>3222570</v>
      </c>
      <c r="I479" s="117" t="s">
        <v>1354</v>
      </c>
      <c r="J479" s="20"/>
      <c r="K479" s="20"/>
      <c r="L479" s="20"/>
      <c r="M479" s="20"/>
      <c r="N479" s="20"/>
      <c r="O479" s="20"/>
      <c r="P479" s="20"/>
      <c r="Q479" s="20"/>
      <c r="R479" s="20"/>
      <c r="S479" s="20"/>
      <c r="T479" s="20"/>
    </row>
    <row r="480" spans="7:20" x14ac:dyDescent="0.25">
      <c r="G480" s="117">
        <v>106</v>
      </c>
      <c r="I480" s="117" t="s">
        <v>1355</v>
      </c>
      <c r="J480" s="20"/>
      <c r="K480" s="20"/>
      <c r="L480" s="20"/>
      <c r="M480" s="20"/>
      <c r="N480" s="20"/>
      <c r="O480" s="20"/>
      <c r="P480" s="20"/>
      <c r="Q480" s="20"/>
      <c r="R480" s="20"/>
      <c r="S480" s="20"/>
      <c r="T480" s="20"/>
    </row>
    <row r="481" spans="7:20" x14ac:dyDescent="0.25">
      <c r="G481" s="117">
        <v>65</v>
      </c>
      <c r="I481" s="117" t="s">
        <v>1356</v>
      </c>
      <c r="J481" s="20"/>
      <c r="K481" s="20"/>
      <c r="L481" s="20"/>
      <c r="M481" s="20"/>
      <c r="N481" s="20"/>
      <c r="O481" s="20"/>
      <c r="P481" s="20"/>
      <c r="Q481" s="20"/>
      <c r="R481" s="20"/>
      <c r="S481" s="20"/>
      <c r="T481" s="20"/>
    </row>
    <row r="482" spans="7:20" x14ac:dyDescent="0.25">
      <c r="G482" s="117">
        <v>3220441</v>
      </c>
      <c r="I482" s="117" t="s">
        <v>1357</v>
      </c>
      <c r="J482" s="20"/>
      <c r="K482" s="20"/>
      <c r="L482" s="20"/>
      <c r="M482" s="20"/>
      <c r="N482" s="20"/>
      <c r="O482" s="20"/>
      <c r="P482" s="20"/>
      <c r="Q482" s="20"/>
      <c r="R482" s="20"/>
      <c r="S482" s="20"/>
      <c r="T482" s="20"/>
    </row>
    <row r="483" spans="7:20" x14ac:dyDescent="0.25">
      <c r="G483" s="117">
        <v>3221730</v>
      </c>
      <c r="I483" s="117" t="s">
        <v>1358</v>
      </c>
      <c r="J483" s="20"/>
      <c r="K483" s="20"/>
      <c r="L483" s="20"/>
      <c r="M483" s="20"/>
      <c r="N483" s="20"/>
      <c r="O483" s="20"/>
      <c r="P483" s="20"/>
      <c r="Q483" s="20"/>
      <c r="R483" s="20"/>
      <c r="S483" s="20"/>
      <c r="T483" s="20"/>
    </row>
    <row r="484" spans="7:20" x14ac:dyDescent="0.25">
      <c r="G484" s="117">
        <v>127</v>
      </c>
      <c r="I484" s="117" t="s">
        <v>1359</v>
      </c>
      <c r="J484" s="20"/>
      <c r="K484" s="20"/>
      <c r="L484" s="20"/>
      <c r="M484" s="20"/>
      <c r="N484" s="20"/>
      <c r="O484" s="20"/>
      <c r="P484" s="20"/>
      <c r="Q484" s="20"/>
      <c r="R484" s="20"/>
      <c r="S484" s="20"/>
      <c r="T484" s="20"/>
    </row>
    <row r="485" spans="7:20" x14ac:dyDescent="0.25">
      <c r="G485" s="117">
        <v>3222458</v>
      </c>
      <c r="I485" s="117" t="s">
        <v>1360</v>
      </c>
      <c r="J485" s="20"/>
      <c r="K485" s="20"/>
      <c r="L485" s="20"/>
      <c r="M485" s="20"/>
      <c r="N485" s="20"/>
      <c r="O485" s="20"/>
      <c r="P485" s="20"/>
      <c r="Q485" s="20"/>
      <c r="R485" s="20"/>
      <c r="S485" s="20"/>
      <c r="T485" s="20"/>
    </row>
    <row r="486" spans="7:20" x14ac:dyDescent="0.25">
      <c r="G486" s="117">
        <v>3222501</v>
      </c>
      <c r="I486" s="117" t="s">
        <v>1361</v>
      </c>
      <c r="J486" s="20"/>
      <c r="K486" s="20"/>
      <c r="L486" s="20"/>
      <c r="M486" s="20"/>
      <c r="N486" s="20"/>
      <c r="O486" s="20"/>
      <c r="P486" s="20"/>
      <c r="Q486" s="20"/>
      <c r="R486" s="20"/>
      <c r="S486" s="20"/>
      <c r="T486" s="20"/>
    </row>
    <row r="487" spans="7:20" x14ac:dyDescent="0.25">
      <c r="G487" s="117">
        <v>3222008</v>
      </c>
      <c r="I487" s="117" t="s">
        <v>1362</v>
      </c>
      <c r="J487" s="20"/>
      <c r="K487" s="20"/>
      <c r="L487" s="20"/>
      <c r="M487" s="20"/>
      <c r="N487" s="20"/>
      <c r="O487" s="20"/>
      <c r="P487" s="20"/>
      <c r="Q487" s="20"/>
      <c r="R487" s="20"/>
      <c r="S487" s="20"/>
      <c r="T487" s="20"/>
    </row>
    <row r="488" spans="7:20" x14ac:dyDescent="0.25">
      <c r="G488" s="117">
        <v>3222541</v>
      </c>
      <c r="I488" s="117" t="s">
        <v>1363</v>
      </c>
      <c r="J488" s="20"/>
      <c r="K488" s="20"/>
      <c r="L488" s="20"/>
      <c r="M488" s="20"/>
      <c r="N488" s="20"/>
      <c r="O488" s="20"/>
      <c r="P488" s="20"/>
      <c r="Q488" s="20"/>
      <c r="R488" s="20"/>
      <c r="S488" s="20"/>
      <c r="T488" s="20"/>
    </row>
    <row r="489" spans="7:20" x14ac:dyDescent="0.25">
      <c r="G489" s="117">
        <v>3222608</v>
      </c>
      <c r="I489" s="117" t="s">
        <v>1364</v>
      </c>
      <c r="J489" s="20"/>
      <c r="K489" s="20"/>
      <c r="L489" s="20"/>
      <c r="M489" s="20"/>
      <c r="N489" s="20"/>
      <c r="O489" s="20"/>
      <c r="P489" s="20"/>
      <c r="Q489" s="20"/>
      <c r="R489" s="20"/>
      <c r="S489" s="20"/>
      <c r="T489" s="20"/>
    </row>
    <row r="490" spans="7:20" x14ac:dyDescent="0.25">
      <c r="G490" s="117">
        <v>3222197</v>
      </c>
      <c r="I490" s="117" t="s">
        <v>1365</v>
      </c>
      <c r="J490" s="20"/>
      <c r="K490" s="20"/>
      <c r="L490" s="20"/>
      <c r="M490" s="20"/>
      <c r="N490" s="20"/>
      <c r="O490" s="20"/>
      <c r="P490" s="20"/>
      <c r="Q490" s="20"/>
      <c r="R490" s="20"/>
      <c r="S490" s="20"/>
      <c r="T490" s="20"/>
    </row>
    <row r="491" spans="7:20" x14ac:dyDescent="0.25">
      <c r="G491" s="117">
        <v>3222439</v>
      </c>
      <c r="I491" s="117" t="s">
        <v>1366</v>
      </c>
      <c r="J491" s="20"/>
      <c r="K491" s="20"/>
      <c r="L491" s="20"/>
      <c r="M491" s="20"/>
      <c r="N491" s="20"/>
      <c r="O491" s="20"/>
      <c r="P491" s="20"/>
      <c r="Q491" s="20"/>
      <c r="R491" s="20"/>
      <c r="S491" s="20"/>
      <c r="T491" s="20"/>
    </row>
    <row r="492" spans="7:20" x14ac:dyDescent="0.25">
      <c r="G492" s="117">
        <v>115</v>
      </c>
      <c r="I492" s="117" t="s">
        <v>1367</v>
      </c>
      <c r="J492" s="20"/>
      <c r="K492" s="20"/>
      <c r="L492" s="20"/>
      <c r="M492" s="20"/>
      <c r="N492" s="20"/>
      <c r="O492" s="20"/>
      <c r="P492" s="20"/>
      <c r="Q492" s="20"/>
      <c r="R492" s="20"/>
      <c r="S492" s="20"/>
      <c r="T492" s="20"/>
    </row>
    <row r="493" spans="7:20" x14ac:dyDescent="0.25">
      <c r="G493" s="117">
        <v>3222520</v>
      </c>
      <c r="I493" s="117" t="s">
        <v>1368</v>
      </c>
      <c r="J493" s="20"/>
      <c r="K493" s="20"/>
      <c r="L493" s="20"/>
      <c r="M493" s="20"/>
      <c r="N493" s="20"/>
      <c r="O493" s="20"/>
      <c r="P493" s="20"/>
      <c r="Q493" s="20"/>
      <c r="R493" s="20"/>
      <c r="S493" s="20"/>
      <c r="T493" s="20"/>
    </row>
    <row r="494" spans="7:20" x14ac:dyDescent="0.25">
      <c r="G494" s="117">
        <v>3222102</v>
      </c>
      <c r="I494" s="117" t="s">
        <v>1369</v>
      </c>
      <c r="J494" s="20"/>
      <c r="K494" s="20"/>
      <c r="L494" s="20"/>
      <c r="M494" s="20"/>
      <c r="N494" s="20"/>
      <c r="O494" s="20"/>
      <c r="P494" s="20"/>
      <c r="Q494" s="20"/>
      <c r="R494" s="20"/>
      <c r="S494" s="20"/>
      <c r="T494" s="20"/>
    </row>
    <row r="495" spans="7:20" x14ac:dyDescent="0.25">
      <c r="G495" s="117">
        <v>3222437</v>
      </c>
      <c r="I495" s="117" t="s">
        <v>1370</v>
      </c>
      <c r="J495" s="20"/>
      <c r="K495" s="20"/>
      <c r="L495" s="20"/>
      <c r="M495" s="20"/>
      <c r="N495" s="20"/>
      <c r="O495" s="20"/>
      <c r="P495" s="20"/>
      <c r="Q495" s="20"/>
      <c r="R495" s="20"/>
      <c r="S495" s="20"/>
      <c r="T495" s="20"/>
    </row>
    <row r="496" spans="7:20" x14ac:dyDescent="0.25">
      <c r="G496" s="117">
        <v>3222482</v>
      </c>
      <c r="I496" s="117" t="s">
        <v>1371</v>
      </c>
      <c r="J496" s="20"/>
      <c r="K496" s="20"/>
      <c r="L496" s="20"/>
      <c r="M496" s="20"/>
      <c r="N496" s="20"/>
      <c r="O496" s="20"/>
      <c r="P496" s="20"/>
      <c r="Q496" s="20"/>
      <c r="R496" s="20"/>
      <c r="S496" s="20"/>
      <c r="T496" s="20"/>
    </row>
    <row r="497" spans="7:20" x14ac:dyDescent="0.25">
      <c r="G497" s="117">
        <v>3220903</v>
      </c>
      <c r="I497" s="117" t="s">
        <v>1372</v>
      </c>
      <c r="J497" s="20"/>
      <c r="K497" s="20"/>
      <c r="L497" s="20"/>
      <c r="M497" s="20"/>
      <c r="N497" s="20"/>
      <c r="O497" s="20"/>
      <c r="P497" s="20"/>
      <c r="Q497" s="20"/>
      <c r="R497" s="20"/>
      <c r="S497" s="20"/>
      <c r="T497" s="20"/>
    </row>
    <row r="498" spans="7:20" x14ac:dyDescent="0.25">
      <c r="G498" s="117">
        <v>3222603</v>
      </c>
      <c r="I498" s="117" t="s">
        <v>1373</v>
      </c>
      <c r="J498" s="20"/>
      <c r="K498" s="20"/>
      <c r="L498" s="20"/>
      <c r="M498" s="20"/>
      <c r="N498" s="20"/>
      <c r="O498" s="20"/>
      <c r="P498" s="20"/>
      <c r="Q498" s="20"/>
      <c r="R498" s="20"/>
      <c r="S498" s="20"/>
      <c r="T498" s="20"/>
    </row>
    <row r="499" spans="7:20" x14ac:dyDescent="0.25">
      <c r="G499" s="117">
        <v>3221159</v>
      </c>
      <c r="I499" s="117" t="s">
        <v>1374</v>
      </c>
      <c r="J499" s="20"/>
      <c r="K499" s="20"/>
      <c r="L499" s="20"/>
      <c r="M499" s="20"/>
      <c r="N499" s="20"/>
      <c r="O499" s="20"/>
      <c r="P499" s="20"/>
      <c r="Q499" s="20"/>
      <c r="R499" s="20"/>
      <c r="S499" s="20"/>
      <c r="T499" s="20"/>
    </row>
    <row r="500" spans="7:20" x14ac:dyDescent="0.25">
      <c r="G500" s="117">
        <v>3222129</v>
      </c>
      <c r="I500" s="117" t="s">
        <v>1375</v>
      </c>
      <c r="J500" s="20"/>
      <c r="K500" s="20"/>
      <c r="L500" s="20"/>
      <c r="M500" s="20"/>
      <c r="N500" s="20"/>
      <c r="O500" s="20"/>
      <c r="P500" s="20"/>
      <c r="Q500" s="20"/>
      <c r="R500" s="20"/>
      <c r="S500" s="20"/>
      <c r="T500" s="20"/>
    </row>
    <row r="501" spans="7:20" x14ac:dyDescent="0.25">
      <c r="G501" s="117">
        <v>3220422</v>
      </c>
      <c r="I501" s="117" t="s">
        <v>1376</v>
      </c>
      <c r="J501" s="20"/>
      <c r="K501" s="20"/>
      <c r="L501" s="20"/>
      <c r="M501" s="20"/>
      <c r="N501" s="20"/>
      <c r="O501" s="20"/>
      <c r="P501" s="20"/>
      <c r="Q501" s="20"/>
      <c r="R501" s="20"/>
      <c r="S501" s="20"/>
      <c r="T501" s="20"/>
    </row>
    <row r="502" spans="7:20" x14ac:dyDescent="0.25">
      <c r="G502" s="117">
        <v>3222685</v>
      </c>
      <c r="I502" s="117" t="s">
        <v>1377</v>
      </c>
      <c r="J502" s="20"/>
      <c r="K502" s="20"/>
      <c r="L502" s="20"/>
      <c r="M502" s="20"/>
      <c r="N502" s="20"/>
      <c r="O502" s="20"/>
      <c r="P502" s="20"/>
      <c r="Q502" s="20"/>
      <c r="R502" s="20"/>
      <c r="S502" s="20"/>
      <c r="T502" s="20"/>
    </row>
    <row r="503" spans="7:20" x14ac:dyDescent="0.25">
      <c r="G503" s="117">
        <v>3222572</v>
      </c>
      <c r="I503" s="117" t="s">
        <v>1378</v>
      </c>
      <c r="J503" s="20"/>
      <c r="K503" s="20"/>
      <c r="L503" s="20"/>
      <c r="M503" s="20"/>
      <c r="N503" s="20"/>
      <c r="O503" s="20"/>
      <c r="P503" s="20"/>
      <c r="Q503" s="20"/>
      <c r="R503" s="20"/>
      <c r="S503" s="20"/>
      <c r="T503" s="20"/>
    </row>
    <row r="504" spans="7:20" x14ac:dyDescent="0.25">
      <c r="G504" s="117">
        <v>3222492</v>
      </c>
      <c r="I504" s="117" t="s">
        <v>1379</v>
      </c>
      <c r="J504" s="20"/>
      <c r="K504" s="20"/>
      <c r="L504" s="20"/>
      <c r="M504" s="20"/>
      <c r="N504" s="20"/>
      <c r="O504" s="20"/>
      <c r="P504" s="20"/>
      <c r="Q504" s="20"/>
      <c r="R504" s="20"/>
      <c r="S504" s="20"/>
      <c r="T504" s="20"/>
    </row>
    <row r="505" spans="7:20" x14ac:dyDescent="0.25">
      <c r="G505" s="117">
        <v>3222412</v>
      </c>
      <c r="I505" s="117" t="s">
        <v>1380</v>
      </c>
      <c r="J505" s="20"/>
      <c r="K505" s="20"/>
      <c r="L505" s="20"/>
      <c r="M505" s="20"/>
      <c r="N505" s="20"/>
      <c r="O505" s="20"/>
      <c r="P505" s="20"/>
      <c r="Q505" s="20"/>
      <c r="R505" s="20"/>
      <c r="S505" s="20"/>
      <c r="T505" s="20"/>
    </row>
    <row r="506" spans="7:20" x14ac:dyDescent="0.25">
      <c r="G506" s="117">
        <v>998</v>
      </c>
      <c r="I506" s="117" t="s">
        <v>1381</v>
      </c>
      <c r="J506" s="20"/>
      <c r="K506" s="20"/>
      <c r="L506" s="20"/>
      <c r="M506" s="20"/>
      <c r="N506" s="20"/>
      <c r="O506" s="20"/>
      <c r="P506" s="20"/>
      <c r="Q506" s="20"/>
      <c r="R506" s="20"/>
      <c r="S506" s="20"/>
      <c r="T506" s="20"/>
    </row>
    <row r="507" spans="7:20" x14ac:dyDescent="0.25">
      <c r="G507" s="117">
        <v>3220449</v>
      </c>
      <c r="I507" s="117" t="s">
        <v>1382</v>
      </c>
      <c r="J507" s="20"/>
      <c r="K507" s="20"/>
      <c r="L507" s="20"/>
      <c r="M507" s="20"/>
      <c r="N507" s="20"/>
      <c r="O507" s="20"/>
      <c r="P507" s="20"/>
      <c r="Q507" s="20"/>
      <c r="R507" s="20"/>
      <c r="S507" s="20"/>
      <c r="T507" s="20"/>
    </row>
    <row r="508" spans="7:20" x14ac:dyDescent="0.25">
      <c r="G508" s="117">
        <v>96</v>
      </c>
      <c r="I508" s="117" t="s">
        <v>1383</v>
      </c>
      <c r="J508" s="20"/>
      <c r="K508" s="20"/>
      <c r="L508" s="20"/>
      <c r="M508" s="20"/>
      <c r="N508" s="20"/>
      <c r="O508" s="20"/>
      <c r="P508" s="20"/>
      <c r="Q508" s="20"/>
      <c r="R508" s="20"/>
      <c r="S508" s="20"/>
      <c r="T508" s="20"/>
    </row>
    <row r="509" spans="7:20" x14ac:dyDescent="0.25">
      <c r="G509" s="117">
        <v>3220439</v>
      </c>
      <c r="I509" s="117" t="s">
        <v>1384</v>
      </c>
      <c r="J509" s="20"/>
      <c r="K509" s="20"/>
      <c r="L509" s="20"/>
      <c r="M509" s="20"/>
      <c r="N509" s="20"/>
      <c r="O509" s="20"/>
      <c r="P509" s="20"/>
      <c r="Q509" s="20"/>
      <c r="R509" s="20"/>
      <c r="S509" s="20"/>
      <c r="T509" s="20"/>
    </row>
    <row r="510" spans="7:20" x14ac:dyDescent="0.25">
      <c r="G510" s="117">
        <v>3220932</v>
      </c>
      <c r="I510" s="117" t="s">
        <v>1385</v>
      </c>
      <c r="J510" s="20"/>
      <c r="K510" s="20"/>
      <c r="L510" s="20"/>
      <c r="M510" s="20"/>
      <c r="N510" s="20"/>
      <c r="O510" s="20"/>
      <c r="P510" s="20"/>
      <c r="Q510" s="20"/>
      <c r="R510" s="20"/>
      <c r="S510" s="20"/>
      <c r="T510" s="20"/>
    </row>
    <row r="511" spans="7:20" x14ac:dyDescent="0.25">
      <c r="G511" s="117">
        <v>4</v>
      </c>
      <c r="I511" s="117" t="s">
        <v>1386</v>
      </c>
      <c r="J511" s="20"/>
      <c r="K511" s="20"/>
      <c r="L511" s="20"/>
      <c r="M511" s="20"/>
      <c r="N511" s="20"/>
      <c r="O511" s="20"/>
      <c r="P511" s="20"/>
      <c r="Q511" s="20"/>
      <c r="R511" s="20"/>
      <c r="S511" s="20"/>
      <c r="T511" s="20"/>
    </row>
    <row r="512" spans="7:20" x14ac:dyDescent="0.25">
      <c r="G512" s="117">
        <v>3222149</v>
      </c>
      <c r="I512" s="117" t="s">
        <v>1387</v>
      </c>
      <c r="J512" s="20"/>
      <c r="K512" s="20"/>
      <c r="L512" s="20"/>
      <c r="M512" s="20"/>
      <c r="N512" s="20"/>
      <c r="O512" s="20"/>
      <c r="P512" s="20"/>
      <c r="Q512" s="20"/>
      <c r="R512" s="20"/>
      <c r="S512" s="20"/>
      <c r="T512" s="20"/>
    </row>
    <row r="513" spans="7:20" x14ac:dyDescent="0.25">
      <c r="G513" s="117">
        <v>3222179</v>
      </c>
      <c r="I513" s="117" t="s">
        <v>1388</v>
      </c>
      <c r="J513" s="20"/>
      <c r="K513" s="20"/>
      <c r="L513" s="20"/>
      <c r="M513" s="20"/>
      <c r="N513" s="20"/>
      <c r="O513" s="20"/>
      <c r="P513" s="20"/>
      <c r="Q513" s="20"/>
      <c r="R513" s="20"/>
      <c r="S513" s="20"/>
      <c r="T513" s="20"/>
    </row>
    <row r="514" spans="7:20" x14ac:dyDescent="0.25">
      <c r="G514" s="117">
        <v>3222345</v>
      </c>
      <c r="I514" s="117" t="s">
        <v>1389</v>
      </c>
      <c r="J514" s="20"/>
      <c r="K514" s="20"/>
      <c r="L514" s="20"/>
      <c r="M514" s="20"/>
      <c r="N514" s="20"/>
      <c r="O514" s="20"/>
      <c r="P514" s="20"/>
      <c r="Q514" s="20"/>
      <c r="R514" s="20"/>
      <c r="S514" s="20"/>
      <c r="T514" s="20"/>
    </row>
    <row r="515" spans="7:20" x14ac:dyDescent="0.25">
      <c r="G515" s="117">
        <v>3222135</v>
      </c>
      <c r="I515" s="117" t="s">
        <v>1390</v>
      </c>
      <c r="J515" s="20"/>
      <c r="K515" s="20"/>
      <c r="L515" s="20"/>
      <c r="M515" s="20"/>
      <c r="N515" s="20"/>
      <c r="O515" s="20"/>
      <c r="P515" s="20"/>
      <c r="Q515" s="20"/>
      <c r="R515" s="20"/>
      <c r="S515" s="20"/>
      <c r="T515" s="20"/>
    </row>
    <row r="516" spans="7:20" x14ac:dyDescent="0.25">
      <c r="G516" s="117">
        <v>3220959</v>
      </c>
      <c r="I516" s="117" t="s">
        <v>1391</v>
      </c>
      <c r="J516" s="20"/>
      <c r="K516" s="20"/>
      <c r="L516" s="20"/>
      <c r="M516" s="20"/>
      <c r="N516" s="20"/>
      <c r="O516" s="20"/>
      <c r="P516" s="20"/>
      <c r="Q516" s="20"/>
      <c r="R516" s="20"/>
      <c r="S516" s="20"/>
      <c r="T516" s="20"/>
    </row>
    <row r="517" spans="7:20" x14ac:dyDescent="0.25">
      <c r="G517" s="117">
        <v>3222119</v>
      </c>
      <c r="I517" s="117" t="s">
        <v>1392</v>
      </c>
      <c r="J517" s="20"/>
      <c r="K517" s="20"/>
      <c r="L517" s="20"/>
      <c r="M517" s="20"/>
      <c r="N517" s="20"/>
      <c r="O517" s="20"/>
      <c r="P517" s="20"/>
      <c r="Q517" s="20"/>
      <c r="R517" s="20"/>
      <c r="S517" s="20"/>
      <c r="T517" s="20"/>
    </row>
    <row r="518" spans="7:20" x14ac:dyDescent="0.25">
      <c r="G518" s="117">
        <v>100</v>
      </c>
      <c r="I518" s="117" t="s">
        <v>1393</v>
      </c>
      <c r="J518" s="20"/>
      <c r="K518" s="20"/>
      <c r="L518" s="20"/>
      <c r="M518" s="20"/>
      <c r="N518" s="20"/>
      <c r="O518" s="20"/>
      <c r="P518" s="20"/>
      <c r="Q518" s="20"/>
      <c r="R518" s="20"/>
      <c r="S518" s="20"/>
      <c r="T518" s="20"/>
    </row>
    <row r="519" spans="7:20" x14ac:dyDescent="0.25">
      <c r="G519" s="117">
        <v>73</v>
      </c>
      <c r="I519" s="117" t="s">
        <v>1394</v>
      </c>
      <c r="J519" s="20"/>
      <c r="K519" s="20"/>
      <c r="L519" s="20"/>
      <c r="M519" s="20"/>
      <c r="N519" s="20"/>
      <c r="O519" s="20"/>
      <c r="P519" s="20"/>
      <c r="Q519" s="20"/>
      <c r="R519" s="20"/>
      <c r="S519" s="20"/>
      <c r="T519" s="20"/>
    </row>
    <row r="520" spans="7:20" x14ac:dyDescent="0.25">
      <c r="G520" s="117">
        <v>72</v>
      </c>
      <c r="I520" s="117" t="s">
        <v>1395</v>
      </c>
      <c r="J520" s="20"/>
      <c r="K520" s="20"/>
      <c r="L520" s="20"/>
      <c r="M520" s="20"/>
      <c r="N520" s="20"/>
      <c r="O520" s="20"/>
      <c r="P520" s="20"/>
      <c r="Q520" s="20"/>
      <c r="R520" s="20"/>
      <c r="S520" s="20"/>
      <c r="T520" s="20"/>
    </row>
    <row r="521" spans="7:20" x14ac:dyDescent="0.25">
      <c r="G521" s="117">
        <v>3222684</v>
      </c>
      <c r="I521" s="117" t="s">
        <v>1396</v>
      </c>
      <c r="J521" s="20"/>
      <c r="K521" s="20"/>
      <c r="L521" s="20"/>
      <c r="M521" s="20"/>
      <c r="N521" s="20"/>
      <c r="O521" s="20"/>
      <c r="P521" s="20"/>
      <c r="Q521" s="20"/>
      <c r="R521" s="20"/>
      <c r="S521" s="20"/>
      <c r="T521" s="20"/>
    </row>
    <row r="522" spans="7:20" x14ac:dyDescent="0.25">
      <c r="G522" s="117">
        <v>3222409</v>
      </c>
      <c r="I522" s="117" t="s">
        <v>1397</v>
      </c>
      <c r="J522" s="20"/>
      <c r="K522" s="20"/>
      <c r="L522" s="20"/>
      <c r="M522" s="20"/>
      <c r="N522" s="20"/>
      <c r="O522" s="20"/>
      <c r="P522" s="20"/>
      <c r="Q522" s="20"/>
      <c r="R522" s="20"/>
      <c r="S522" s="20"/>
      <c r="T522" s="20"/>
    </row>
    <row r="523" spans="7:20" x14ac:dyDescent="0.25">
      <c r="G523" s="117">
        <v>3222498</v>
      </c>
      <c r="I523" s="117" t="s">
        <v>1398</v>
      </c>
      <c r="J523" s="20"/>
      <c r="K523" s="20"/>
      <c r="L523" s="20"/>
      <c r="M523" s="20"/>
      <c r="N523" s="20"/>
      <c r="O523" s="20"/>
      <c r="P523" s="20"/>
      <c r="Q523" s="20"/>
      <c r="R523" s="20"/>
      <c r="S523" s="20"/>
      <c r="T523" s="20"/>
    </row>
    <row r="524" spans="7:20" x14ac:dyDescent="0.25">
      <c r="G524" s="117">
        <v>3222516</v>
      </c>
      <c r="I524" s="117" t="s">
        <v>1399</v>
      </c>
      <c r="J524" s="20"/>
      <c r="K524" s="20"/>
      <c r="L524" s="20"/>
      <c r="M524" s="20"/>
      <c r="N524" s="20"/>
      <c r="O524" s="20"/>
      <c r="P524" s="20"/>
      <c r="Q524" s="20"/>
      <c r="R524" s="20"/>
      <c r="S524" s="20"/>
      <c r="T524" s="20"/>
    </row>
    <row r="525" spans="7:20" x14ac:dyDescent="0.25">
      <c r="G525" s="117">
        <v>3222623</v>
      </c>
      <c r="I525" s="117" t="s">
        <v>1400</v>
      </c>
      <c r="J525" s="20"/>
      <c r="K525" s="20"/>
      <c r="L525" s="20"/>
      <c r="M525" s="20"/>
      <c r="N525" s="20"/>
      <c r="O525" s="20"/>
      <c r="P525" s="20"/>
      <c r="Q525" s="20"/>
      <c r="R525" s="20"/>
      <c r="S525" s="20"/>
      <c r="T525" s="20"/>
    </row>
    <row r="526" spans="7:20" x14ac:dyDescent="0.25">
      <c r="G526" s="117">
        <v>3221653</v>
      </c>
      <c r="I526" s="117" t="s">
        <v>1401</v>
      </c>
      <c r="J526" s="20"/>
      <c r="K526" s="20"/>
      <c r="L526" s="20"/>
      <c r="M526" s="20"/>
      <c r="N526" s="20"/>
      <c r="O526" s="20"/>
      <c r="P526" s="20"/>
      <c r="Q526" s="20"/>
      <c r="R526" s="20"/>
      <c r="S526" s="20"/>
      <c r="T526" s="20"/>
    </row>
    <row r="527" spans="7:20" x14ac:dyDescent="0.25">
      <c r="G527" s="117">
        <v>3222676</v>
      </c>
      <c r="I527" s="117" t="s">
        <v>1402</v>
      </c>
      <c r="J527" s="20"/>
      <c r="K527" s="20"/>
      <c r="L527" s="20"/>
      <c r="M527" s="20"/>
      <c r="N527" s="20"/>
      <c r="O527" s="20"/>
      <c r="P527" s="20"/>
      <c r="Q527" s="20"/>
      <c r="R527" s="20"/>
      <c r="S527" s="20"/>
      <c r="T527" s="20"/>
    </row>
    <row r="528" spans="7:20" x14ac:dyDescent="0.25">
      <c r="G528" s="117">
        <v>1271</v>
      </c>
      <c r="I528" s="117" t="s">
        <v>1403</v>
      </c>
      <c r="J528" s="20"/>
      <c r="K528" s="20"/>
      <c r="L528" s="20"/>
      <c r="M528" s="20"/>
      <c r="N528" s="20"/>
      <c r="O528" s="20"/>
      <c r="P528" s="20"/>
      <c r="Q528" s="20"/>
      <c r="R528" s="20"/>
      <c r="S528" s="20"/>
      <c r="T528" s="20"/>
    </row>
    <row r="529" spans="7:20" x14ac:dyDescent="0.25">
      <c r="G529" s="117">
        <v>3222634</v>
      </c>
      <c r="I529" s="117" t="s">
        <v>1404</v>
      </c>
      <c r="J529" s="20"/>
      <c r="K529" s="20"/>
      <c r="L529" s="20"/>
      <c r="M529" s="20"/>
      <c r="N529" s="20"/>
      <c r="O529" s="20"/>
      <c r="P529" s="20"/>
      <c r="Q529" s="20"/>
      <c r="R529" s="20"/>
      <c r="S529" s="20"/>
      <c r="T529" s="20"/>
    </row>
    <row r="530" spans="7:20" x14ac:dyDescent="0.25">
      <c r="G530" s="117">
        <v>3222430</v>
      </c>
      <c r="I530" s="117" t="s">
        <v>1405</v>
      </c>
      <c r="J530" s="20"/>
      <c r="K530" s="20"/>
      <c r="L530" s="20"/>
      <c r="M530" s="20"/>
      <c r="N530" s="20"/>
      <c r="O530" s="20"/>
      <c r="P530" s="20"/>
      <c r="Q530" s="20"/>
      <c r="R530" s="20"/>
      <c r="S530" s="20"/>
      <c r="T530" s="20"/>
    </row>
    <row r="531" spans="7:20" x14ac:dyDescent="0.25">
      <c r="G531" s="117">
        <v>71</v>
      </c>
      <c r="I531" s="117" t="s">
        <v>1406</v>
      </c>
      <c r="J531" s="20"/>
      <c r="K531" s="20"/>
      <c r="L531" s="20"/>
      <c r="M531" s="20"/>
      <c r="N531" s="20"/>
      <c r="O531" s="20"/>
      <c r="P531" s="20"/>
      <c r="Q531" s="20"/>
      <c r="R531" s="20"/>
      <c r="S531" s="20"/>
      <c r="T531" s="20"/>
    </row>
    <row r="532" spans="7:20" x14ac:dyDescent="0.25">
      <c r="G532" s="117">
        <v>3222191</v>
      </c>
      <c r="I532" s="117" t="s">
        <v>1407</v>
      </c>
      <c r="J532" s="20"/>
      <c r="K532" s="20"/>
      <c r="L532" s="20"/>
      <c r="M532" s="20"/>
      <c r="N532" s="20"/>
      <c r="O532" s="20"/>
      <c r="P532" s="20"/>
      <c r="Q532" s="20"/>
      <c r="R532" s="20"/>
      <c r="S532" s="20"/>
      <c r="T532" s="20"/>
    </row>
    <row r="533" spans="7:20" x14ac:dyDescent="0.25">
      <c r="G533" s="117">
        <v>3222616</v>
      </c>
      <c r="I533" s="117" t="s">
        <v>1408</v>
      </c>
      <c r="J533" s="20"/>
      <c r="K533" s="20"/>
      <c r="L533" s="20"/>
      <c r="M533" s="20"/>
      <c r="N533" s="20"/>
      <c r="O533" s="20"/>
      <c r="P533" s="20"/>
      <c r="Q533" s="20"/>
      <c r="R533" s="20"/>
      <c r="S533" s="20"/>
      <c r="T533" s="20"/>
    </row>
    <row r="534" spans="7:20" x14ac:dyDescent="0.25">
      <c r="G534" s="117">
        <v>3221412</v>
      </c>
      <c r="I534" s="117" t="s">
        <v>1409</v>
      </c>
      <c r="J534" s="20"/>
      <c r="K534" s="20"/>
      <c r="L534" s="20"/>
      <c r="M534" s="20"/>
      <c r="N534" s="20"/>
      <c r="O534" s="20"/>
      <c r="P534" s="20"/>
      <c r="Q534" s="20"/>
      <c r="R534" s="20"/>
      <c r="S534" s="20"/>
      <c r="T534" s="20"/>
    </row>
    <row r="535" spans="7:20" x14ac:dyDescent="0.25">
      <c r="G535" s="117">
        <v>3222469</v>
      </c>
      <c r="I535" s="117" t="s">
        <v>1410</v>
      </c>
      <c r="J535" s="20"/>
      <c r="K535" s="20"/>
      <c r="L535" s="20"/>
      <c r="M535" s="20"/>
      <c r="N535" s="20"/>
      <c r="O535" s="20"/>
      <c r="P535" s="20"/>
      <c r="Q535" s="20"/>
      <c r="R535" s="20"/>
      <c r="S535" s="20"/>
      <c r="T535" s="20"/>
    </row>
    <row r="536" spans="7:20" x14ac:dyDescent="0.25">
      <c r="G536" s="117">
        <v>99</v>
      </c>
      <c r="I536" s="117" t="s">
        <v>1411</v>
      </c>
      <c r="J536" s="20"/>
      <c r="K536" s="20"/>
      <c r="L536" s="20"/>
      <c r="M536" s="20"/>
      <c r="N536" s="20"/>
      <c r="O536" s="20"/>
      <c r="P536" s="20"/>
      <c r="Q536" s="20"/>
      <c r="R536" s="20"/>
      <c r="S536" s="20"/>
      <c r="T536" s="20"/>
    </row>
    <row r="537" spans="7:20" x14ac:dyDescent="0.25">
      <c r="G537" s="117">
        <v>3222651</v>
      </c>
      <c r="I537" s="117" t="s">
        <v>1412</v>
      </c>
      <c r="J537" s="20"/>
      <c r="K537" s="20"/>
      <c r="L537" s="20"/>
      <c r="M537" s="20"/>
      <c r="N537" s="20"/>
      <c r="O537" s="20"/>
      <c r="P537" s="20"/>
      <c r="Q537" s="20"/>
      <c r="R537" s="20"/>
      <c r="S537" s="20"/>
      <c r="T537" s="20"/>
    </row>
    <row r="538" spans="7:20" x14ac:dyDescent="0.25">
      <c r="G538" s="117">
        <v>3221433</v>
      </c>
      <c r="I538" s="117" t="s">
        <v>1413</v>
      </c>
      <c r="J538" s="20"/>
      <c r="K538" s="20"/>
      <c r="L538" s="20"/>
      <c r="M538" s="20"/>
      <c r="N538" s="20"/>
      <c r="O538" s="20"/>
      <c r="P538" s="20"/>
      <c r="Q538" s="20"/>
      <c r="R538" s="20"/>
      <c r="S538" s="20"/>
      <c r="T538" s="20"/>
    </row>
    <row r="539" spans="7:20" x14ac:dyDescent="0.25">
      <c r="G539" s="117">
        <v>3222132</v>
      </c>
      <c r="I539" s="117" t="s">
        <v>1414</v>
      </c>
      <c r="J539" s="20"/>
      <c r="K539" s="20"/>
      <c r="L539" s="20"/>
      <c r="M539" s="20"/>
      <c r="N539" s="20"/>
      <c r="O539" s="20"/>
      <c r="P539" s="20"/>
      <c r="Q539" s="20"/>
      <c r="R539" s="20"/>
      <c r="S539" s="20"/>
      <c r="T539" s="20"/>
    </row>
    <row r="540" spans="7:20" x14ac:dyDescent="0.25">
      <c r="G540" s="117">
        <v>3220973</v>
      </c>
      <c r="I540" s="117" t="s">
        <v>1415</v>
      </c>
      <c r="J540" s="20"/>
      <c r="K540" s="20"/>
      <c r="L540" s="20"/>
      <c r="M540" s="20"/>
      <c r="N540" s="20"/>
      <c r="O540" s="20"/>
      <c r="P540" s="20"/>
      <c r="Q540" s="20"/>
      <c r="R540" s="20"/>
      <c r="S540" s="20"/>
      <c r="T540" s="20"/>
    </row>
    <row r="541" spans="7:20" x14ac:dyDescent="0.25">
      <c r="G541" s="117">
        <v>3221548</v>
      </c>
      <c r="I541" s="117" t="s">
        <v>1416</v>
      </c>
      <c r="J541" s="20"/>
      <c r="K541" s="20"/>
      <c r="L541" s="20"/>
      <c r="M541" s="20"/>
      <c r="N541" s="20"/>
      <c r="O541" s="20"/>
      <c r="P541" s="20"/>
      <c r="Q541" s="20"/>
      <c r="R541" s="20"/>
      <c r="S541" s="20"/>
      <c r="T541" s="20"/>
    </row>
    <row r="542" spans="7:20" x14ac:dyDescent="0.25">
      <c r="G542" s="117">
        <v>3222576</v>
      </c>
      <c r="I542" s="117" t="s">
        <v>1417</v>
      </c>
      <c r="J542" s="20"/>
      <c r="K542" s="20"/>
      <c r="L542" s="20"/>
      <c r="M542" s="20"/>
      <c r="N542" s="20"/>
      <c r="O542" s="20"/>
      <c r="P542" s="20"/>
      <c r="Q542" s="20"/>
      <c r="R542" s="20"/>
      <c r="S542" s="20"/>
      <c r="T542" s="20"/>
    </row>
    <row r="543" spans="7:20" x14ac:dyDescent="0.25">
      <c r="G543" s="117">
        <v>86</v>
      </c>
      <c r="I543" s="117" t="s">
        <v>1418</v>
      </c>
      <c r="J543" s="20"/>
      <c r="K543" s="20"/>
      <c r="L543" s="20"/>
      <c r="M543" s="20"/>
      <c r="N543" s="20"/>
      <c r="O543" s="20"/>
      <c r="P543" s="20"/>
      <c r="Q543" s="20"/>
      <c r="R543" s="20"/>
      <c r="S543" s="20"/>
      <c r="T543" s="20"/>
    </row>
    <row r="544" spans="7:20" x14ac:dyDescent="0.25">
      <c r="G544" s="117">
        <v>3222478</v>
      </c>
      <c r="I544" s="117" t="s">
        <v>1419</v>
      </c>
      <c r="J544" s="20"/>
      <c r="K544" s="20"/>
      <c r="L544" s="20"/>
      <c r="M544" s="20"/>
      <c r="N544" s="20"/>
      <c r="O544" s="20"/>
      <c r="P544" s="20"/>
      <c r="Q544" s="20"/>
      <c r="R544" s="20"/>
      <c r="S544" s="20"/>
      <c r="T544" s="20"/>
    </row>
    <row r="545" spans="7:20" x14ac:dyDescent="0.25">
      <c r="G545" s="117">
        <v>3221584</v>
      </c>
      <c r="I545" s="117" t="s">
        <v>1420</v>
      </c>
      <c r="J545" s="20"/>
      <c r="K545" s="20"/>
      <c r="L545" s="20"/>
      <c r="M545" s="20"/>
      <c r="N545" s="20"/>
      <c r="O545" s="20"/>
      <c r="P545" s="20"/>
      <c r="Q545" s="20"/>
      <c r="R545" s="20"/>
      <c r="S545" s="20"/>
      <c r="T545" s="20"/>
    </row>
    <row r="546" spans="7:20" x14ac:dyDescent="0.25">
      <c r="G546" s="117">
        <v>3222647</v>
      </c>
      <c r="I546" s="117" t="s">
        <v>1421</v>
      </c>
      <c r="J546" s="20"/>
      <c r="K546" s="20"/>
      <c r="L546" s="20"/>
      <c r="M546" s="20"/>
      <c r="N546" s="20"/>
      <c r="O546" s="20"/>
      <c r="P546" s="20"/>
      <c r="Q546" s="20"/>
      <c r="R546" s="20"/>
      <c r="S546" s="20"/>
      <c r="T546" s="20"/>
    </row>
    <row r="547" spans="7:20" x14ac:dyDescent="0.25">
      <c r="G547" s="117">
        <v>3222388</v>
      </c>
      <c r="I547" s="117" t="s">
        <v>1422</v>
      </c>
      <c r="J547" s="20"/>
      <c r="K547" s="20"/>
      <c r="L547" s="20"/>
      <c r="M547" s="20"/>
      <c r="N547" s="20"/>
      <c r="O547" s="20"/>
      <c r="P547" s="20"/>
      <c r="Q547" s="20"/>
      <c r="R547" s="20"/>
      <c r="S547" s="20"/>
      <c r="T547" s="20"/>
    </row>
    <row r="548" spans="7:20" x14ac:dyDescent="0.25">
      <c r="G548" s="117">
        <v>3222600</v>
      </c>
      <c r="I548" s="117" t="s">
        <v>1423</v>
      </c>
      <c r="J548" s="20"/>
      <c r="K548" s="20"/>
      <c r="L548" s="20"/>
      <c r="M548" s="20"/>
      <c r="N548" s="20"/>
      <c r="O548" s="20"/>
      <c r="P548" s="20"/>
      <c r="Q548" s="20"/>
      <c r="R548" s="20"/>
      <c r="S548" s="20"/>
      <c r="T548" s="20"/>
    </row>
    <row r="549" spans="7:20" x14ac:dyDescent="0.25">
      <c r="G549" s="117">
        <v>3222406</v>
      </c>
      <c r="I549" s="117" t="s">
        <v>1424</v>
      </c>
      <c r="J549" s="20"/>
      <c r="K549" s="20"/>
      <c r="L549" s="20"/>
      <c r="M549" s="20"/>
      <c r="N549" s="20"/>
      <c r="O549" s="20"/>
      <c r="P549" s="20"/>
      <c r="Q549" s="20"/>
      <c r="R549" s="20"/>
      <c r="S549" s="20"/>
      <c r="T549" s="20"/>
    </row>
    <row r="550" spans="7:20" x14ac:dyDescent="0.25">
      <c r="G550" s="117">
        <v>93</v>
      </c>
      <c r="I550" s="117" t="s">
        <v>1425</v>
      </c>
      <c r="J550" s="20"/>
      <c r="K550" s="20"/>
      <c r="L550" s="20"/>
      <c r="M550" s="20"/>
      <c r="N550" s="20"/>
      <c r="O550" s="20"/>
      <c r="P550" s="20"/>
      <c r="Q550" s="20"/>
      <c r="R550" s="20"/>
      <c r="S550" s="20"/>
      <c r="T550" s="20"/>
    </row>
    <row r="551" spans="7:20" x14ac:dyDescent="0.25">
      <c r="G551" s="117">
        <v>3222095</v>
      </c>
      <c r="I551" s="117" t="s">
        <v>1426</v>
      </c>
      <c r="J551" s="20"/>
      <c r="K551" s="20"/>
      <c r="L551" s="20"/>
      <c r="M551" s="20"/>
      <c r="N551" s="20"/>
      <c r="O551" s="20"/>
      <c r="P551" s="20"/>
      <c r="Q551" s="20"/>
      <c r="R551" s="20"/>
      <c r="S551" s="20"/>
      <c r="T551" s="20"/>
    </row>
    <row r="552" spans="7:20" x14ac:dyDescent="0.25">
      <c r="G552" s="117">
        <v>3221407</v>
      </c>
      <c r="I552" s="117" t="s">
        <v>1427</v>
      </c>
      <c r="J552" s="20"/>
      <c r="K552" s="20"/>
      <c r="L552" s="20"/>
      <c r="M552" s="20"/>
      <c r="N552" s="20"/>
      <c r="O552" s="20"/>
      <c r="P552" s="20"/>
      <c r="Q552" s="20"/>
      <c r="R552" s="20"/>
      <c r="S552" s="20"/>
      <c r="T552" s="20"/>
    </row>
    <row r="553" spans="7:20" x14ac:dyDescent="0.25">
      <c r="G553" s="117">
        <v>3222640</v>
      </c>
      <c r="I553" s="117" t="s">
        <v>1428</v>
      </c>
      <c r="J553" s="20"/>
      <c r="K553" s="20"/>
      <c r="L553" s="20"/>
      <c r="M553" s="20"/>
      <c r="N553" s="20"/>
      <c r="O553" s="20"/>
      <c r="P553" s="20"/>
      <c r="Q553" s="20"/>
      <c r="R553" s="20"/>
      <c r="S553" s="20"/>
      <c r="T553" s="20"/>
    </row>
    <row r="554" spans="7:20" x14ac:dyDescent="0.25">
      <c r="G554" s="117">
        <v>3222715</v>
      </c>
      <c r="I554" s="117" t="s">
        <v>1429</v>
      </c>
      <c r="J554" s="20"/>
      <c r="K554" s="20"/>
      <c r="L554" s="20"/>
      <c r="M554" s="20"/>
      <c r="N554" s="20"/>
      <c r="O554" s="20"/>
      <c r="P554" s="20"/>
      <c r="Q554" s="20"/>
      <c r="R554" s="20"/>
      <c r="S554" s="20"/>
      <c r="T554" s="20"/>
    </row>
    <row r="555" spans="7:20" x14ac:dyDescent="0.25">
      <c r="G555" s="117">
        <v>3222583</v>
      </c>
      <c r="I555" s="117" t="s">
        <v>1430</v>
      </c>
      <c r="J555" s="20"/>
      <c r="K555" s="20"/>
      <c r="L555" s="20"/>
      <c r="M555" s="20"/>
      <c r="N555" s="20"/>
      <c r="O555" s="20"/>
      <c r="P555" s="20"/>
      <c r="Q555" s="20"/>
      <c r="R555" s="20"/>
      <c r="S555" s="20"/>
      <c r="T555" s="20"/>
    </row>
    <row r="556" spans="7:20" x14ac:dyDescent="0.25">
      <c r="G556" s="117">
        <v>3222513</v>
      </c>
      <c r="I556" s="117" t="s">
        <v>1431</v>
      </c>
      <c r="J556" s="20"/>
      <c r="K556" s="20"/>
      <c r="L556" s="20"/>
      <c r="M556" s="20"/>
      <c r="N556" s="20"/>
      <c r="O556" s="20"/>
      <c r="P556" s="20"/>
      <c r="Q556" s="20"/>
      <c r="R556" s="20"/>
      <c r="S556" s="20"/>
      <c r="T556" s="20"/>
    </row>
    <row r="557" spans="7:20" x14ac:dyDescent="0.25">
      <c r="G557" s="117">
        <v>3222589</v>
      </c>
      <c r="I557" s="117" t="s">
        <v>1432</v>
      </c>
      <c r="J557" s="20"/>
      <c r="K557" s="20"/>
      <c r="L557" s="20"/>
      <c r="M557" s="20"/>
      <c r="N557" s="20"/>
      <c r="O557" s="20"/>
      <c r="P557" s="20"/>
      <c r="Q557" s="20"/>
      <c r="R557" s="20"/>
      <c r="S557" s="20"/>
      <c r="T557" s="20"/>
    </row>
    <row r="558" spans="7:20" x14ac:dyDescent="0.25">
      <c r="G558" s="117">
        <v>22</v>
      </c>
      <c r="I558" s="117" t="s">
        <v>1433</v>
      </c>
      <c r="J558" s="20"/>
      <c r="K558" s="20"/>
      <c r="L558" s="20"/>
      <c r="M558" s="20"/>
      <c r="N558" s="20"/>
      <c r="O558" s="20"/>
      <c r="P558" s="20"/>
      <c r="Q558" s="20"/>
      <c r="R558" s="20"/>
      <c r="S558" s="20"/>
      <c r="T558" s="20"/>
    </row>
    <row r="559" spans="7:20" x14ac:dyDescent="0.25">
      <c r="G559" s="117">
        <v>3222562</v>
      </c>
      <c r="I559" s="117" t="s">
        <v>1434</v>
      </c>
      <c r="J559" s="20"/>
      <c r="K559" s="20"/>
      <c r="L559" s="20"/>
      <c r="M559" s="20"/>
      <c r="N559" s="20"/>
      <c r="O559" s="20"/>
      <c r="P559" s="20"/>
      <c r="Q559" s="20"/>
      <c r="R559" s="20"/>
      <c r="S559" s="20"/>
      <c r="T559" s="20"/>
    </row>
    <row r="560" spans="7:20" x14ac:dyDescent="0.25">
      <c r="G560" s="117">
        <v>1174</v>
      </c>
      <c r="I560" s="117" t="s">
        <v>1435</v>
      </c>
      <c r="J560" s="20"/>
      <c r="K560" s="20"/>
      <c r="L560" s="20"/>
      <c r="M560" s="20"/>
      <c r="N560" s="20"/>
      <c r="O560" s="20"/>
      <c r="P560" s="20"/>
      <c r="Q560" s="20"/>
      <c r="R560" s="20"/>
      <c r="S560" s="20"/>
      <c r="T560" s="20"/>
    </row>
    <row r="561" spans="7:20" x14ac:dyDescent="0.25">
      <c r="G561" s="117">
        <v>3221248</v>
      </c>
      <c r="I561" s="117" t="s">
        <v>1436</v>
      </c>
      <c r="J561" s="20"/>
      <c r="K561" s="20"/>
      <c r="L561" s="20"/>
      <c r="M561" s="20"/>
      <c r="N561" s="20"/>
      <c r="O561" s="20"/>
      <c r="P561" s="20"/>
      <c r="Q561" s="20"/>
      <c r="R561" s="20"/>
      <c r="S561" s="20"/>
      <c r="T561" s="20"/>
    </row>
    <row r="562" spans="7:20" x14ac:dyDescent="0.25">
      <c r="G562" s="117">
        <v>3222693</v>
      </c>
      <c r="I562" s="117" t="s">
        <v>1437</v>
      </c>
      <c r="J562" s="20"/>
      <c r="K562" s="20"/>
      <c r="L562" s="20"/>
      <c r="M562" s="20"/>
      <c r="N562" s="20"/>
      <c r="O562" s="20"/>
      <c r="P562" s="20"/>
      <c r="Q562" s="20"/>
      <c r="R562" s="20"/>
      <c r="S562" s="20"/>
      <c r="T562" s="20"/>
    </row>
    <row r="563" spans="7:20" x14ac:dyDescent="0.25">
      <c r="G563" s="117">
        <v>3222438</v>
      </c>
      <c r="I563" s="117" t="s">
        <v>1438</v>
      </c>
      <c r="J563" s="20"/>
      <c r="K563" s="20"/>
      <c r="L563" s="20"/>
      <c r="M563" s="20"/>
      <c r="N563" s="20"/>
      <c r="O563" s="20"/>
      <c r="P563" s="20"/>
      <c r="Q563" s="20"/>
      <c r="R563" s="20"/>
      <c r="S563" s="20"/>
      <c r="T563" s="20"/>
    </row>
    <row r="564" spans="7:20" x14ac:dyDescent="0.25">
      <c r="G564" s="117">
        <v>3222429</v>
      </c>
      <c r="I564" s="117" t="s">
        <v>1439</v>
      </c>
      <c r="J564" s="20"/>
      <c r="K564" s="20"/>
      <c r="L564" s="20"/>
      <c r="M564" s="20"/>
      <c r="N564" s="20"/>
      <c r="O564" s="20"/>
      <c r="P564" s="20"/>
      <c r="Q564" s="20"/>
      <c r="R564" s="20"/>
      <c r="S564" s="20"/>
      <c r="T564" s="20"/>
    </row>
    <row r="565" spans="7:20" x14ac:dyDescent="0.25">
      <c r="G565" s="117">
        <v>3220424</v>
      </c>
      <c r="I565" s="117" t="s">
        <v>1440</v>
      </c>
      <c r="J565" s="20"/>
      <c r="K565" s="20"/>
      <c r="L565" s="20"/>
      <c r="M565" s="20"/>
      <c r="N565" s="20"/>
      <c r="O565" s="20"/>
      <c r="P565" s="20"/>
      <c r="Q565" s="20"/>
      <c r="R565" s="20"/>
      <c r="S565" s="20"/>
      <c r="T565" s="20"/>
    </row>
    <row r="566" spans="7:20" x14ac:dyDescent="0.25">
      <c r="G566" s="117">
        <v>3220421</v>
      </c>
      <c r="I566" s="117" t="s">
        <v>1441</v>
      </c>
      <c r="J566" s="20"/>
      <c r="K566" s="20"/>
      <c r="L566" s="20"/>
      <c r="M566" s="20"/>
      <c r="N566" s="20"/>
      <c r="O566" s="20"/>
      <c r="P566" s="20"/>
      <c r="Q566" s="20"/>
      <c r="R566" s="20"/>
      <c r="S566" s="20"/>
      <c r="T566" s="20"/>
    </row>
    <row r="567" spans="7:20" x14ac:dyDescent="0.25">
      <c r="G567" s="117">
        <v>3222071</v>
      </c>
      <c r="I567" s="117" t="s">
        <v>1442</v>
      </c>
      <c r="J567" s="20"/>
      <c r="K567" s="20"/>
      <c r="L567" s="20"/>
      <c r="M567" s="20"/>
      <c r="N567" s="20"/>
      <c r="O567" s="20"/>
      <c r="P567" s="20"/>
      <c r="Q567" s="20"/>
      <c r="R567" s="20"/>
      <c r="S567" s="20"/>
      <c r="T567" s="20"/>
    </row>
    <row r="568" spans="7:20" x14ac:dyDescent="0.25">
      <c r="G568" s="117">
        <v>3222141</v>
      </c>
      <c r="I568" s="117" t="s">
        <v>1443</v>
      </c>
      <c r="J568" s="20"/>
      <c r="K568" s="20"/>
      <c r="L568" s="20"/>
      <c r="M568" s="20"/>
      <c r="N568" s="20"/>
      <c r="O568" s="20"/>
      <c r="P568" s="20"/>
      <c r="Q568" s="20"/>
      <c r="R568" s="20"/>
      <c r="S568" s="20"/>
      <c r="T568" s="20"/>
    </row>
    <row r="569" spans="7:20" x14ac:dyDescent="0.25">
      <c r="G569" s="117">
        <v>987</v>
      </c>
      <c r="I569" s="117" t="s">
        <v>1444</v>
      </c>
      <c r="J569" s="20"/>
      <c r="K569" s="20"/>
      <c r="L569" s="20"/>
      <c r="M569" s="20"/>
      <c r="N569" s="20"/>
      <c r="O569" s="20"/>
      <c r="P569" s="20"/>
      <c r="Q569" s="20"/>
      <c r="R569" s="20"/>
      <c r="S569" s="20"/>
      <c r="T569" s="20"/>
    </row>
    <row r="570" spans="7:20" x14ac:dyDescent="0.25">
      <c r="G570" s="117">
        <v>3220856</v>
      </c>
      <c r="I570" s="117" t="s">
        <v>1445</v>
      </c>
      <c r="J570" s="20"/>
      <c r="K570" s="20"/>
      <c r="L570" s="20"/>
      <c r="M570" s="20"/>
      <c r="N570" s="20"/>
      <c r="O570" s="20"/>
      <c r="P570" s="20"/>
      <c r="Q570" s="20"/>
      <c r="R570" s="20"/>
      <c r="S570" s="20"/>
      <c r="T570" s="20"/>
    </row>
    <row r="571" spans="7:20" x14ac:dyDescent="0.25">
      <c r="G571" s="117">
        <v>3222607</v>
      </c>
      <c r="I571" s="117" t="s">
        <v>1446</v>
      </c>
      <c r="J571" s="20"/>
      <c r="K571" s="20"/>
      <c r="L571" s="20"/>
      <c r="M571" s="20"/>
      <c r="N571" s="20"/>
      <c r="O571" s="20"/>
      <c r="P571" s="20"/>
      <c r="Q571" s="20"/>
      <c r="R571" s="20"/>
      <c r="S571" s="20"/>
      <c r="T571" s="20"/>
    </row>
    <row r="572" spans="7:20" x14ac:dyDescent="0.25">
      <c r="G572" s="117">
        <v>977</v>
      </c>
      <c r="I572" s="117" t="s">
        <v>1447</v>
      </c>
      <c r="J572" s="20"/>
      <c r="K572" s="20"/>
      <c r="L572" s="20"/>
      <c r="M572" s="20"/>
      <c r="N572" s="20"/>
      <c r="O572" s="20"/>
      <c r="P572" s="20"/>
      <c r="Q572" s="20"/>
      <c r="R572" s="20"/>
      <c r="S572" s="20"/>
      <c r="T572" s="20"/>
    </row>
    <row r="573" spans="7:20" x14ac:dyDescent="0.25">
      <c r="G573" s="117">
        <v>3222642</v>
      </c>
      <c r="I573" s="117" t="s">
        <v>1448</v>
      </c>
      <c r="J573" s="20"/>
      <c r="K573" s="20"/>
      <c r="L573" s="20"/>
      <c r="M573" s="20"/>
      <c r="N573" s="20"/>
      <c r="O573" s="20"/>
      <c r="P573" s="20"/>
      <c r="Q573" s="20"/>
      <c r="R573" s="20"/>
      <c r="S573" s="20"/>
      <c r="T573" s="20"/>
    </row>
    <row r="574" spans="7:20" x14ac:dyDescent="0.25">
      <c r="G574" s="117">
        <v>3222619</v>
      </c>
      <c r="I574" s="117" t="s">
        <v>1449</v>
      </c>
      <c r="J574" s="20"/>
      <c r="K574" s="20"/>
      <c r="L574" s="20"/>
      <c r="M574" s="20"/>
      <c r="N574" s="20"/>
      <c r="O574" s="20"/>
      <c r="P574" s="20"/>
      <c r="Q574" s="20"/>
      <c r="R574" s="20"/>
      <c r="S574" s="20"/>
      <c r="T574" s="20"/>
    </row>
    <row r="575" spans="7:20" x14ac:dyDescent="0.25">
      <c r="G575" s="117">
        <v>913</v>
      </c>
      <c r="I575" s="117" t="s">
        <v>1450</v>
      </c>
      <c r="J575" s="20"/>
      <c r="K575" s="20"/>
      <c r="L575" s="20"/>
      <c r="M575" s="20"/>
      <c r="N575" s="20"/>
      <c r="O575" s="20"/>
      <c r="P575" s="20"/>
      <c r="Q575" s="20"/>
      <c r="R575" s="20"/>
      <c r="S575" s="20"/>
      <c r="T575" s="20"/>
    </row>
    <row r="576" spans="7:20" x14ac:dyDescent="0.25">
      <c r="G576" s="117">
        <v>3222383</v>
      </c>
      <c r="I576" s="117" t="s">
        <v>1451</v>
      </c>
      <c r="J576" s="20"/>
      <c r="K576" s="20"/>
      <c r="L576" s="20"/>
      <c r="M576" s="20"/>
      <c r="N576" s="20"/>
      <c r="O576" s="20"/>
      <c r="P576" s="20"/>
      <c r="Q576" s="20"/>
      <c r="R576" s="20"/>
      <c r="S576" s="20"/>
      <c r="T576" s="20"/>
    </row>
    <row r="577" spans="7:20" x14ac:dyDescent="0.25">
      <c r="G577" s="117">
        <v>3222660</v>
      </c>
      <c r="I577" s="117" t="s">
        <v>1452</v>
      </c>
      <c r="J577" s="20"/>
      <c r="K577" s="20"/>
      <c r="L577" s="20"/>
      <c r="M577" s="20"/>
      <c r="N577" s="20"/>
      <c r="O577" s="20"/>
      <c r="P577" s="20"/>
      <c r="Q577" s="20"/>
      <c r="R577" s="20"/>
      <c r="S577" s="20"/>
      <c r="T577" s="20"/>
    </row>
    <row r="578" spans="7:20" x14ac:dyDescent="0.25">
      <c r="G578" s="117">
        <v>3222710</v>
      </c>
      <c r="I578" s="117" t="s">
        <v>1453</v>
      </c>
      <c r="J578" s="20"/>
      <c r="K578" s="20"/>
      <c r="L578" s="20"/>
      <c r="M578" s="20"/>
      <c r="N578" s="20"/>
      <c r="O578" s="20"/>
      <c r="P578" s="20"/>
      <c r="Q578" s="20"/>
      <c r="R578" s="20"/>
      <c r="S578" s="20"/>
      <c r="T578" s="20"/>
    </row>
    <row r="579" spans="7:20" x14ac:dyDescent="0.25">
      <c r="G579" s="117">
        <v>3222467</v>
      </c>
      <c r="I579" s="117" t="s">
        <v>1454</v>
      </c>
      <c r="J579" s="20"/>
      <c r="K579" s="20"/>
      <c r="L579" s="20"/>
      <c r="M579" s="20"/>
      <c r="N579" s="20"/>
      <c r="O579" s="20"/>
      <c r="P579" s="20"/>
      <c r="Q579" s="20"/>
      <c r="R579" s="20"/>
      <c r="S579" s="20"/>
      <c r="T579" s="20"/>
    </row>
    <row r="580" spans="7:20" x14ac:dyDescent="0.25">
      <c r="G580" s="117">
        <v>3222526</v>
      </c>
      <c r="I580" s="117" t="s">
        <v>1455</v>
      </c>
      <c r="J580" s="20"/>
      <c r="K580" s="20"/>
      <c r="L580" s="20"/>
      <c r="M580" s="20"/>
      <c r="N580" s="20"/>
      <c r="O580" s="20"/>
      <c r="P580" s="20"/>
      <c r="Q580" s="20"/>
      <c r="R580" s="20"/>
      <c r="S580" s="20"/>
      <c r="T580" s="20"/>
    </row>
    <row r="581" spans="7:20" x14ac:dyDescent="0.25">
      <c r="G581" s="117">
        <v>121</v>
      </c>
      <c r="I581" s="117" t="s">
        <v>1456</v>
      </c>
      <c r="J581" s="20"/>
      <c r="K581" s="20"/>
      <c r="L581" s="20"/>
      <c r="M581" s="20"/>
      <c r="N581" s="20"/>
      <c r="O581" s="20"/>
      <c r="P581" s="20"/>
      <c r="Q581" s="20"/>
      <c r="R581" s="20"/>
      <c r="S581" s="20"/>
      <c r="T581" s="20"/>
    </row>
    <row r="582" spans="7:20" x14ac:dyDescent="0.25">
      <c r="G582" s="117">
        <v>3222503</v>
      </c>
      <c r="I582" s="117" t="s">
        <v>1457</v>
      </c>
      <c r="J582" s="20"/>
      <c r="K582" s="20"/>
      <c r="L582" s="20"/>
      <c r="M582" s="20"/>
      <c r="N582" s="20"/>
      <c r="O582" s="20"/>
      <c r="P582" s="20"/>
      <c r="Q582" s="20"/>
      <c r="R582" s="20"/>
      <c r="S582" s="20"/>
      <c r="T582" s="20"/>
    </row>
    <row r="583" spans="7:20" x14ac:dyDescent="0.25">
      <c r="G583" s="117">
        <v>3222632</v>
      </c>
      <c r="I583" s="117" t="s">
        <v>1458</v>
      </c>
      <c r="J583" s="20"/>
      <c r="K583" s="20"/>
      <c r="L583" s="20"/>
      <c r="M583" s="20"/>
      <c r="N583" s="20"/>
      <c r="O583" s="20"/>
      <c r="P583" s="20"/>
      <c r="Q583" s="20"/>
      <c r="R583" s="20"/>
      <c r="S583" s="20"/>
      <c r="T583" s="20"/>
    </row>
    <row r="584" spans="7:20" x14ac:dyDescent="0.25">
      <c r="G584" s="117">
        <v>3220409</v>
      </c>
      <c r="I584" s="117" t="s">
        <v>1459</v>
      </c>
      <c r="J584" s="20"/>
      <c r="K584" s="20"/>
      <c r="L584" s="20"/>
      <c r="M584" s="20"/>
      <c r="N584" s="20"/>
      <c r="O584" s="20"/>
      <c r="P584" s="20"/>
      <c r="Q584" s="20"/>
      <c r="R584" s="20"/>
      <c r="S584" s="20"/>
      <c r="T584" s="20"/>
    </row>
    <row r="585" spans="7:20" x14ac:dyDescent="0.25">
      <c r="G585" s="117">
        <v>3222105</v>
      </c>
      <c r="I585" s="117" t="s">
        <v>1460</v>
      </c>
      <c r="J585" s="20"/>
      <c r="K585" s="20"/>
      <c r="L585" s="20"/>
      <c r="M585" s="20"/>
      <c r="N585" s="20"/>
      <c r="O585" s="20"/>
      <c r="P585" s="20"/>
      <c r="Q585" s="20"/>
      <c r="R585" s="20"/>
      <c r="S585" s="20"/>
      <c r="T585" s="20"/>
    </row>
    <row r="586" spans="7:20" x14ac:dyDescent="0.25">
      <c r="G586" s="117">
        <v>3221742</v>
      </c>
      <c r="I586" s="117" t="s">
        <v>1461</v>
      </c>
      <c r="J586" s="20"/>
      <c r="K586" s="20"/>
      <c r="L586" s="20"/>
      <c r="M586" s="20"/>
      <c r="N586" s="20"/>
      <c r="O586" s="20"/>
      <c r="P586" s="20"/>
      <c r="Q586" s="20"/>
      <c r="R586" s="20"/>
      <c r="S586" s="20"/>
      <c r="T586" s="20"/>
    </row>
    <row r="587" spans="7:20" x14ac:dyDescent="0.25">
      <c r="G587" s="117">
        <v>3222565</v>
      </c>
      <c r="I587" s="117" t="s">
        <v>1462</v>
      </c>
      <c r="J587" s="20"/>
      <c r="K587" s="20"/>
      <c r="L587" s="20"/>
      <c r="M587" s="20"/>
      <c r="N587" s="20"/>
      <c r="O587" s="20"/>
      <c r="P587" s="20"/>
      <c r="Q587" s="20"/>
      <c r="R587" s="20"/>
      <c r="S587" s="20"/>
      <c r="T587" s="20"/>
    </row>
    <row r="588" spans="7:20" x14ac:dyDescent="0.25">
      <c r="G588" s="117">
        <v>3221137</v>
      </c>
      <c r="I588" s="117" t="s">
        <v>1463</v>
      </c>
      <c r="J588" s="20"/>
      <c r="K588" s="20"/>
      <c r="L588" s="20"/>
      <c r="M588" s="20"/>
      <c r="N588" s="20"/>
      <c r="O588" s="20"/>
      <c r="P588" s="20"/>
      <c r="Q588" s="20"/>
      <c r="R588" s="20"/>
      <c r="S588" s="20"/>
      <c r="T588" s="20"/>
    </row>
    <row r="589" spans="7:20" x14ac:dyDescent="0.25">
      <c r="G589" s="117">
        <v>3222621</v>
      </c>
      <c r="I589" s="117" t="s">
        <v>1464</v>
      </c>
      <c r="J589" s="20"/>
      <c r="K589" s="20"/>
      <c r="L589" s="20"/>
      <c r="M589" s="20"/>
      <c r="N589" s="20"/>
      <c r="O589" s="20"/>
      <c r="P589" s="20"/>
      <c r="Q589" s="20"/>
      <c r="R589" s="20"/>
      <c r="S589" s="20"/>
      <c r="T589" s="20"/>
    </row>
    <row r="590" spans="7:20" x14ac:dyDescent="0.25">
      <c r="G590" s="117">
        <v>48</v>
      </c>
      <c r="I590" s="117" t="s">
        <v>1465</v>
      </c>
      <c r="J590" s="20"/>
      <c r="K590" s="20"/>
      <c r="L590" s="20"/>
      <c r="M590" s="20"/>
      <c r="N590" s="20"/>
      <c r="O590" s="20"/>
      <c r="P590" s="20"/>
      <c r="Q590" s="20"/>
      <c r="R590" s="20"/>
      <c r="S590" s="20"/>
      <c r="T590" s="20"/>
    </row>
    <row r="591" spans="7:20" x14ac:dyDescent="0.25">
      <c r="G591" s="117">
        <v>3222628</v>
      </c>
      <c r="I591" s="117" t="s">
        <v>1466</v>
      </c>
      <c r="J591" s="20"/>
      <c r="K591" s="20"/>
      <c r="L591" s="20"/>
      <c r="M591" s="20"/>
      <c r="N591" s="20"/>
      <c r="O591" s="20"/>
      <c r="P591" s="20"/>
      <c r="Q591" s="20"/>
      <c r="R591" s="20"/>
      <c r="S591" s="20"/>
      <c r="T591" s="20"/>
    </row>
    <row r="592" spans="7:20" x14ac:dyDescent="0.25">
      <c r="G592" s="117">
        <v>3222180</v>
      </c>
      <c r="I592" s="117" t="s">
        <v>1467</v>
      </c>
      <c r="J592" s="20"/>
      <c r="K592" s="20"/>
      <c r="L592" s="20"/>
      <c r="M592" s="20"/>
      <c r="N592" s="20"/>
      <c r="O592" s="20"/>
      <c r="P592" s="20"/>
      <c r="Q592" s="20"/>
      <c r="R592" s="20"/>
      <c r="S592" s="20"/>
      <c r="T592" s="20"/>
    </row>
    <row r="593" spans="7:20" x14ac:dyDescent="0.25">
      <c r="G593" s="117">
        <v>3222629</v>
      </c>
      <c r="I593" s="117" t="s">
        <v>1468</v>
      </c>
      <c r="J593" s="20"/>
      <c r="K593" s="20"/>
      <c r="L593" s="20"/>
      <c r="M593" s="20"/>
      <c r="N593" s="20"/>
      <c r="O593" s="20"/>
      <c r="P593" s="20"/>
      <c r="Q593" s="20"/>
      <c r="R593" s="20"/>
      <c r="S593" s="20"/>
      <c r="T593" s="20"/>
    </row>
    <row r="594" spans="7:20" x14ac:dyDescent="0.25">
      <c r="G594" s="117">
        <v>3222652</v>
      </c>
      <c r="I594" s="117" t="s">
        <v>1469</v>
      </c>
      <c r="J594" s="20"/>
      <c r="K594" s="20"/>
      <c r="L594" s="20"/>
      <c r="M594" s="20"/>
      <c r="N594" s="20"/>
      <c r="O594" s="20"/>
      <c r="P594" s="20"/>
      <c r="Q594" s="20"/>
      <c r="R594" s="20"/>
      <c r="S594" s="20"/>
      <c r="T594" s="20"/>
    </row>
    <row r="595" spans="7:20" x14ac:dyDescent="0.25">
      <c r="G595" s="117">
        <v>3222543</v>
      </c>
      <c r="I595" s="117" t="s">
        <v>1470</v>
      </c>
      <c r="J595" s="20"/>
      <c r="K595" s="20">
        <v>0</v>
      </c>
      <c r="L595" s="20"/>
      <c r="M595" s="20"/>
      <c r="N595" s="20"/>
      <c r="O595" s="20"/>
      <c r="P595" s="20"/>
      <c r="Q595" s="20"/>
      <c r="R595" s="20"/>
      <c r="S595" s="20"/>
      <c r="T595" s="20"/>
    </row>
    <row r="596" spans="7:20" x14ac:dyDescent="0.25">
      <c r="G596" s="117">
        <v>3222595</v>
      </c>
      <c r="I596" s="117" t="s">
        <v>1471</v>
      </c>
      <c r="J596" s="20"/>
      <c r="K596" s="20">
        <v>0</v>
      </c>
      <c r="L596" s="20"/>
      <c r="M596" s="20"/>
      <c r="N596" s="20"/>
      <c r="O596" s="20"/>
      <c r="P596" s="20"/>
      <c r="Q596" s="20"/>
      <c r="R596" s="20"/>
      <c r="S596" s="20"/>
      <c r="T596" s="20"/>
    </row>
    <row r="597" spans="7:20" x14ac:dyDescent="0.25">
      <c r="G597" s="117">
        <v>3222400</v>
      </c>
      <c r="I597" s="117" t="s">
        <v>1472</v>
      </c>
      <c r="J597" s="20"/>
      <c r="K597" s="20">
        <v>0</v>
      </c>
      <c r="L597" s="20"/>
      <c r="M597" s="20"/>
      <c r="N597" s="20"/>
      <c r="O597" s="20"/>
      <c r="P597" s="20"/>
      <c r="Q597" s="20"/>
      <c r="R597" s="20"/>
      <c r="S597" s="20"/>
      <c r="T597" s="20"/>
    </row>
    <row r="598" spans="7:20" x14ac:dyDescent="0.25">
      <c r="G598" s="117">
        <v>126</v>
      </c>
      <c r="I598" s="117" t="s">
        <v>1473</v>
      </c>
      <c r="J598" s="20"/>
      <c r="K598" s="20">
        <v>0</v>
      </c>
      <c r="L598" s="20"/>
      <c r="M598" s="20"/>
      <c r="N598" s="20"/>
      <c r="O598" s="20"/>
      <c r="P598" s="20"/>
      <c r="Q598" s="20"/>
      <c r="R598" s="20"/>
      <c r="S598" s="20"/>
      <c r="T598" s="20"/>
    </row>
    <row r="599" spans="7:20" x14ac:dyDescent="0.25">
      <c r="G599" s="117">
        <v>3222144</v>
      </c>
      <c r="I599" s="117" t="s">
        <v>1474</v>
      </c>
      <c r="K599" s="117">
        <v>0</v>
      </c>
    </row>
    <row r="600" spans="7:20" x14ac:dyDescent="0.25">
      <c r="G600" s="117">
        <v>3220430</v>
      </c>
      <c r="I600" s="117" t="s">
        <v>1475</v>
      </c>
      <c r="K600" s="117">
        <v>0</v>
      </c>
    </row>
    <row r="601" spans="7:20" x14ac:dyDescent="0.25">
      <c r="G601" s="117">
        <v>3222641</v>
      </c>
      <c r="I601" s="117" t="s">
        <v>1476</v>
      </c>
    </row>
    <row r="602" spans="7:20" x14ac:dyDescent="0.25">
      <c r="G602" s="117">
        <v>916</v>
      </c>
      <c r="I602" s="117" t="s">
        <v>1477</v>
      </c>
    </row>
    <row r="603" spans="7:20" x14ac:dyDescent="0.25">
      <c r="G603" s="117">
        <v>3222139</v>
      </c>
      <c r="I603" s="117" t="s">
        <v>1478</v>
      </c>
    </row>
    <row r="604" spans="7:20" x14ac:dyDescent="0.25">
      <c r="G604" s="117">
        <v>3222159</v>
      </c>
      <c r="I604" s="117" t="s">
        <v>1479</v>
      </c>
    </row>
    <row r="605" spans="7:20" x14ac:dyDescent="0.25">
      <c r="G605" s="117">
        <v>3221233</v>
      </c>
      <c r="I605" s="117" t="s">
        <v>1480</v>
      </c>
    </row>
    <row r="606" spans="7:20" x14ac:dyDescent="0.25">
      <c r="G606" s="117">
        <v>3221682</v>
      </c>
      <c r="I606" s="117" t="s">
        <v>1481</v>
      </c>
    </row>
    <row r="607" spans="7:20" x14ac:dyDescent="0.25">
      <c r="G607" s="117">
        <v>3222362</v>
      </c>
      <c r="I607" s="117" t="s">
        <v>1482</v>
      </c>
    </row>
    <row r="608" spans="7:20" x14ac:dyDescent="0.25">
      <c r="G608" s="117">
        <v>107</v>
      </c>
      <c r="I608" s="117" t="s">
        <v>1483</v>
      </c>
    </row>
    <row r="609" spans="7:9" x14ac:dyDescent="0.25">
      <c r="G609" s="117">
        <v>3222580</v>
      </c>
      <c r="I609" s="117" t="s">
        <v>1484</v>
      </c>
    </row>
    <row r="610" spans="7:9" x14ac:dyDescent="0.25">
      <c r="G610" s="117">
        <v>3221754</v>
      </c>
      <c r="I610" s="117" t="s">
        <v>1485</v>
      </c>
    </row>
    <row r="611" spans="7:9" x14ac:dyDescent="0.25">
      <c r="G611" s="117">
        <v>3222156</v>
      </c>
      <c r="I611" s="117" t="s">
        <v>1486</v>
      </c>
    </row>
    <row r="612" spans="7:9" x14ac:dyDescent="0.25">
      <c r="G612" s="117">
        <v>3221178</v>
      </c>
      <c r="I612" s="117" t="s">
        <v>1487</v>
      </c>
    </row>
    <row r="613" spans="7:9" x14ac:dyDescent="0.25">
      <c r="G613" s="117">
        <v>57</v>
      </c>
      <c r="I613" s="117" t="s">
        <v>1488</v>
      </c>
    </row>
    <row r="614" spans="7:9" x14ac:dyDescent="0.25">
      <c r="G614" s="117">
        <v>47</v>
      </c>
      <c r="I614" s="117" t="s">
        <v>1489</v>
      </c>
    </row>
    <row r="615" spans="7:9" x14ac:dyDescent="0.25">
      <c r="G615" s="117">
        <v>3220493</v>
      </c>
      <c r="I615" s="117" t="s">
        <v>1490</v>
      </c>
    </row>
    <row r="616" spans="7:9" x14ac:dyDescent="0.25">
      <c r="G616" s="117">
        <v>3222525</v>
      </c>
      <c r="I616" s="117" t="s">
        <v>1491</v>
      </c>
    </row>
    <row r="617" spans="7:9" x14ac:dyDescent="0.25">
      <c r="G617" s="117">
        <v>3220478</v>
      </c>
      <c r="I617" s="117" t="s">
        <v>1492</v>
      </c>
    </row>
    <row r="618" spans="7:9" x14ac:dyDescent="0.25">
      <c r="G618" s="117">
        <v>3221023</v>
      </c>
      <c r="I618" s="117" t="s">
        <v>1493</v>
      </c>
    </row>
    <row r="619" spans="7:9" x14ac:dyDescent="0.25">
      <c r="G619" s="117">
        <v>3220420</v>
      </c>
      <c r="I619" s="117" t="s">
        <v>1494</v>
      </c>
    </row>
    <row r="620" spans="7:9" x14ac:dyDescent="0.25">
      <c r="G620" s="117">
        <v>3222672</v>
      </c>
      <c r="I620" s="117" t="s">
        <v>1495</v>
      </c>
    </row>
    <row r="621" spans="7:9" x14ac:dyDescent="0.25">
      <c r="G621" s="117">
        <v>3222201</v>
      </c>
      <c r="I621" s="117" t="s">
        <v>1496</v>
      </c>
    </row>
    <row r="622" spans="7:9" x14ac:dyDescent="0.25">
      <c r="G622" s="117">
        <v>3221918</v>
      </c>
      <c r="I622" s="117" t="s">
        <v>1497</v>
      </c>
    </row>
    <row r="623" spans="7:9" x14ac:dyDescent="0.25">
      <c r="G623" s="117">
        <v>112</v>
      </c>
      <c r="I623" s="117" t="s">
        <v>1498</v>
      </c>
    </row>
    <row r="624" spans="7:9" x14ac:dyDescent="0.25">
      <c r="G624" s="117">
        <v>3220967</v>
      </c>
      <c r="I624" s="117" t="s">
        <v>1499</v>
      </c>
    </row>
    <row r="625" spans="7:9" x14ac:dyDescent="0.25">
      <c r="G625" s="117">
        <v>3221074</v>
      </c>
      <c r="I625" s="117" t="s">
        <v>1500</v>
      </c>
    </row>
    <row r="626" spans="7:9" x14ac:dyDescent="0.25">
      <c r="G626" s="117">
        <v>3221055</v>
      </c>
      <c r="I626" s="117" t="s">
        <v>1501</v>
      </c>
    </row>
    <row r="627" spans="7:9" x14ac:dyDescent="0.25">
      <c r="G627" s="117">
        <v>3222178</v>
      </c>
      <c r="I627" s="117" t="s">
        <v>1502</v>
      </c>
    </row>
    <row r="628" spans="7:9" x14ac:dyDescent="0.25">
      <c r="G628" s="117">
        <v>3222154</v>
      </c>
      <c r="I628" s="117" t="s">
        <v>1503</v>
      </c>
    </row>
    <row r="629" spans="7:9" x14ac:dyDescent="0.25">
      <c r="G629" s="117">
        <v>1268</v>
      </c>
      <c r="I629" s="117" t="s">
        <v>1504</v>
      </c>
    </row>
    <row r="630" spans="7:9" x14ac:dyDescent="0.25">
      <c r="G630" s="117">
        <v>3220482</v>
      </c>
      <c r="I630" s="117" t="s">
        <v>1505</v>
      </c>
    </row>
    <row r="631" spans="7:9" x14ac:dyDescent="0.25">
      <c r="G631" s="117">
        <v>3221591</v>
      </c>
      <c r="I631" s="117" t="s">
        <v>1505</v>
      </c>
    </row>
    <row r="632" spans="7:9" x14ac:dyDescent="0.25">
      <c r="G632" s="117">
        <v>3222127</v>
      </c>
      <c r="I632" s="117" t="s">
        <v>1506</v>
      </c>
    </row>
    <row r="633" spans="7:9" x14ac:dyDescent="0.25">
      <c r="G633" s="117">
        <v>3221676</v>
      </c>
      <c r="I633" s="117" t="s">
        <v>1507</v>
      </c>
    </row>
    <row r="634" spans="7:9" x14ac:dyDescent="0.25">
      <c r="G634" s="117">
        <v>50</v>
      </c>
      <c r="I634" s="117" t="s">
        <v>1508</v>
      </c>
    </row>
    <row r="635" spans="7:9" x14ac:dyDescent="0.25">
      <c r="G635" s="117">
        <v>3222698</v>
      </c>
      <c r="I635" s="117" t="s">
        <v>1509</v>
      </c>
    </row>
    <row r="636" spans="7:9" x14ac:dyDescent="0.25">
      <c r="G636" s="117">
        <v>3220491</v>
      </c>
      <c r="I636" s="117" t="s">
        <v>1510</v>
      </c>
    </row>
    <row r="637" spans="7:9" x14ac:dyDescent="0.25">
      <c r="G637" s="117">
        <v>3222644</v>
      </c>
      <c r="I637" s="117" t="s">
        <v>1511</v>
      </c>
    </row>
    <row r="638" spans="7:9" x14ac:dyDescent="0.25">
      <c r="G638" s="117">
        <v>97</v>
      </c>
      <c r="I638" s="117" t="s">
        <v>1512</v>
      </c>
    </row>
    <row r="639" spans="7:9" x14ac:dyDescent="0.25">
      <c r="G639" s="117">
        <v>3222397</v>
      </c>
      <c r="I639" s="117" t="s">
        <v>1513</v>
      </c>
    </row>
    <row r="640" spans="7:9" x14ac:dyDescent="0.25">
      <c r="G640" s="117">
        <v>3222137</v>
      </c>
      <c r="I640" s="117" t="s">
        <v>1514</v>
      </c>
    </row>
    <row r="641" spans="7:9" x14ac:dyDescent="0.25">
      <c r="G641" s="117">
        <v>3221504</v>
      </c>
      <c r="I641" s="117" t="s">
        <v>1515</v>
      </c>
    </row>
    <row r="642" spans="7:9" x14ac:dyDescent="0.25">
      <c r="G642" s="117">
        <v>3222364</v>
      </c>
      <c r="I642" s="117" t="s">
        <v>1516</v>
      </c>
    </row>
    <row r="643" spans="7:9" x14ac:dyDescent="0.25">
      <c r="G643" s="117">
        <v>3221559</v>
      </c>
      <c r="I643" s="117" t="s">
        <v>1517</v>
      </c>
    </row>
    <row r="644" spans="7:9" x14ac:dyDescent="0.25">
      <c r="G644" s="117">
        <v>3220417</v>
      </c>
      <c r="I644" s="117" t="s">
        <v>1518</v>
      </c>
    </row>
    <row r="645" spans="7:9" x14ac:dyDescent="0.25">
      <c r="G645" s="117">
        <v>954</v>
      </c>
      <c r="I645" s="117" t="s">
        <v>1519</v>
      </c>
    </row>
    <row r="646" spans="7:9" x14ac:dyDescent="0.25">
      <c r="G646" s="117">
        <v>3222588</v>
      </c>
      <c r="I646" s="117" t="s">
        <v>1520</v>
      </c>
    </row>
    <row r="647" spans="7:9" x14ac:dyDescent="0.25">
      <c r="G647" s="117">
        <v>3221780</v>
      </c>
      <c r="I647" s="117" t="s">
        <v>1521</v>
      </c>
    </row>
    <row r="648" spans="7:9" x14ac:dyDescent="0.25">
      <c r="G648" s="117">
        <v>3220867</v>
      </c>
      <c r="I648" s="117" t="s">
        <v>1522</v>
      </c>
    </row>
    <row r="649" spans="7:9" x14ac:dyDescent="0.25">
      <c r="G649" s="117">
        <v>123</v>
      </c>
      <c r="I649" s="117" t="s">
        <v>1523</v>
      </c>
    </row>
    <row r="650" spans="7:9" x14ac:dyDescent="0.25">
      <c r="G650" s="117">
        <v>3222167</v>
      </c>
      <c r="I650" s="117" t="s">
        <v>1524</v>
      </c>
    </row>
    <row r="651" spans="7:9" x14ac:dyDescent="0.25">
      <c r="G651" s="117">
        <v>3222666</v>
      </c>
      <c r="I651" s="117" t="s">
        <v>1525</v>
      </c>
    </row>
    <row r="652" spans="7:9" x14ac:dyDescent="0.25">
      <c r="G652" s="117">
        <v>3222656</v>
      </c>
      <c r="I652" s="117" t="s">
        <v>1526</v>
      </c>
    </row>
    <row r="653" spans="7:9" x14ac:dyDescent="0.25">
      <c r="G653" s="117">
        <v>1150</v>
      </c>
      <c r="I653" s="117" t="s">
        <v>1527</v>
      </c>
    </row>
    <row r="654" spans="7:9" x14ac:dyDescent="0.25">
      <c r="G654" s="117">
        <v>3222510</v>
      </c>
      <c r="I654" s="117" t="s">
        <v>1528</v>
      </c>
    </row>
    <row r="655" spans="7:9" x14ac:dyDescent="0.25">
      <c r="G655" s="117">
        <v>3221957</v>
      </c>
      <c r="I655" s="117" t="s">
        <v>1529</v>
      </c>
    </row>
    <row r="656" spans="7:9" x14ac:dyDescent="0.25">
      <c r="G656" s="117">
        <v>3221305</v>
      </c>
      <c r="I656" s="117" t="s">
        <v>1530</v>
      </c>
    </row>
    <row r="657" spans="7:9" x14ac:dyDescent="0.25">
      <c r="G657" s="117">
        <v>3222462</v>
      </c>
      <c r="I657" s="117" t="s">
        <v>1531</v>
      </c>
    </row>
    <row r="658" spans="7:9" x14ac:dyDescent="0.25">
      <c r="G658" s="117">
        <v>3222069</v>
      </c>
      <c r="I658" s="117" t="s">
        <v>1532</v>
      </c>
    </row>
    <row r="659" spans="7:9" x14ac:dyDescent="0.25">
      <c r="G659" s="117">
        <v>3222433</v>
      </c>
      <c r="I659" s="117" t="s">
        <v>1533</v>
      </c>
    </row>
    <row r="660" spans="7:9" x14ac:dyDescent="0.25">
      <c r="G660" s="117">
        <v>55</v>
      </c>
      <c r="I660" s="117" t="s">
        <v>1534</v>
      </c>
    </row>
    <row r="661" spans="7:9" x14ac:dyDescent="0.25">
      <c r="G661" s="117">
        <v>3222663</v>
      </c>
      <c r="I661" s="117" t="s">
        <v>1535</v>
      </c>
    </row>
    <row r="662" spans="7:9" x14ac:dyDescent="0.25">
      <c r="G662" s="117">
        <v>3222408</v>
      </c>
      <c r="I662" s="117" t="s">
        <v>1536</v>
      </c>
    </row>
    <row r="663" spans="7:9" x14ac:dyDescent="0.25">
      <c r="G663" s="117">
        <v>3222136</v>
      </c>
      <c r="I663" s="117" t="s">
        <v>1537</v>
      </c>
    </row>
    <row r="664" spans="7:9" x14ac:dyDescent="0.25">
      <c r="G664" s="117">
        <v>3222064</v>
      </c>
      <c r="I664" s="117" t="s">
        <v>1538</v>
      </c>
    </row>
    <row r="665" spans="7:9" x14ac:dyDescent="0.25">
      <c r="G665" s="117">
        <v>3222065</v>
      </c>
      <c r="I665" s="117" t="s">
        <v>1538</v>
      </c>
    </row>
    <row r="666" spans="7:9" x14ac:dyDescent="0.25">
      <c r="G666" s="117">
        <v>3222066</v>
      </c>
      <c r="I666" s="117" t="s">
        <v>1538</v>
      </c>
    </row>
    <row r="667" spans="7:9" x14ac:dyDescent="0.25">
      <c r="G667" s="117">
        <v>3221926</v>
      </c>
      <c r="I667" s="117" t="s">
        <v>1539</v>
      </c>
    </row>
    <row r="668" spans="7:9" x14ac:dyDescent="0.25">
      <c r="G668" s="117">
        <v>3222198</v>
      </c>
      <c r="I668" s="117" t="s">
        <v>1540</v>
      </c>
    </row>
    <row r="669" spans="7:9" x14ac:dyDescent="0.25">
      <c r="G669" s="117">
        <v>92</v>
      </c>
      <c r="I669" s="117" t="s">
        <v>1541</v>
      </c>
    </row>
    <row r="670" spans="7:9" x14ac:dyDescent="0.25">
      <c r="G670" s="117">
        <v>3220410</v>
      </c>
      <c r="I670" s="117" t="s">
        <v>1542</v>
      </c>
    </row>
    <row r="671" spans="7:9" x14ac:dyDescent="0.25">
      <c r="G671" s="117">
        <v>3220426</v>
      </c>
      <c r="I671" s="117" t="s">
        <v>1543</v>
      </c>
    </row>
    <row r="672" spans="7:9" x14ac:dyDescent="0.25">
      <c r="G672" s="117">
        <v>3222626</v>
      </c>
      <c r="I672" s="117" t="s">
        <v>1544</v>
      </c>
    </row>
    <row r="673" spans="7:9" x14ac:dyDescent="0.25">
      <c r="G673" s="117">
        <v>3222537</v>
      </c>
      <c r="I673" s="117" t="s">
        <v>1545</v>
      </c>
    </row>
    <row r="674" spans="7:9" x14ac:dyDescent="0.25">
      <c r="G674" s="117">
        <v>3222668</v>
      </c>
      <c r="I674" s="117" t="s">
        <v>1546</v>
      </c>
    </row>
    <row r="675" spans="7:9" x14ac:dyDescent="0.25">
      <c r="G675" s="117">
        <v>3222496</v>
      </c>
      <c r="I675" s="117" t="s">
        <v>1547</v>
      </c>
    </row>
    <row r="676" spans="7:9" x14ac:dyDescent="0.25">
      <c r="G676" s="117">
        <v>3222407</v>
      </c>
      <c r="I676" s="117" t="s">
        <v>1548</v>
      </c>
    </row>
    <row r="677" spans="7:9" x14ac:dyDescent="0.25">
      <c r="G677" s="117">
        <v>997</v>
      </c>
      <c r="I677" s="117" t="s">
        <v>1549</v>
      </c>
    </row>
    <row r="678" spans="7:9" x14ac:dyDescent="0.25">
      <c r="G678" s="117">
        <v>3220904</v>
      </c>
      <c r="I678" s="117" t="s">
        <v>1550</v>
      </c>
    </row>
    <row r="679" spans="7:9" x14ac:dyDescent="0.25">
      <c r="G679" s="117">
        <v>1156</v>
      </c>
      <c r="I679" s="117" t="s">
        <v>1551</v>
      </c>
    </row>
    <row r="680" spans="7:9" x14ac:dyDescent="0.25">
      <c r="G680" s="117">
        <v>3222399</v>
      </c>
      <c r="I680" s="117" t="s">
        <v>1552</v>
      </c>
    </row>
    <row r="681" spans="7:9" x14ac:dyDescent="0.25">
      <c r="G681" s="117">
        <v>3222138</v>
      </c>
      <c r="I681" s="117" t="s">
        <v>1553</v>
      </c>
    </row>
    <row r="682" spans="7:9" x14ac:dyDescent="0.25">
      <c r="G682" s="117">
        <v>3222511</v>
      </c>
      <c r="I682" s="117" t="s">
        <v>1554</v>
      </c>
    </row>
    <row r="683" spans="7:9" x14ac:dyDescent="0.25">
      <c r="G683" s="117">
        <v>3220886</v>
      </c>
      <c r="I683" s="117" t="s">
        <v>1555</v>
      </c>
    </row>
    <row r="684" spans="7:9" x14ac:dyDescent="0.25">
      <c r="G684" s="117">
        <v>3222584</v>
      </c>
      <c r="I684" s="117" t="s">
        <v>1556</v>
      </c>
    </row>
    <row r="685" spans="7:9" x14ac:dyDescent="0.25">
      <c r="G685" s="117">
        <v>3222134</v>
      </c>
      <c r="I685" s="117" t="s">
        <v>1557</v>
      </c>
    </row>
    <row r="686" spans="7:9" x14ac:dyDescent="0.25">
      <c r="G686" s="117">
        <v>1225</v>
      </c>
      <c r="I686" s="117" t="s">
        <v>1558</v>
      </c>
    </row>
    <row r="687" spans="7:9" x14ac:dyDescent="0.25">
      <c r="G687" s="117">
        <v>3220448</v>
      </c>
      <c r="I687" s="117" t="s">
        <v>1559</v>
      </c>
    </row>
    <row r="688" spans="7:9" x14ac:dyDescent="0.25">
      <c r="G688" s="117">
        <v>3220885</v>
      </c>
      <c r="I688" s="117" t="s">
        <v>1560</v>
      </c>
    </row>
    <row r="689" spans="7:9" x14ac:dyDescent="0.25">
      <c r="G689" s="117">
        <v>3222099</v>
      </c>
      <c r="I689" s="117" t="s">
        <v>1561</v>
      </c>
    </row>
    <row r="690" spans="7:9" x14ac:dyDescent="0.25">
      <c r="G690" s="117">
        <v>3222350</v>
      </c>
      <c r="I690" s="117" t="s">
        <v>1562</v>
      </c>
    </row>
    <row r="691" spans="7:9" x14ac:dyDescent="0.25">
      <c r="G691" s="117">
        <v>3220884</v>
      </c>
      <c r="I691" s="117" t="s">
        <v>1563</v>
      </c>
    </row>
    <row r="692" spans="7:9" x14ac:dyDescent="0.25">
      <c r="G692" s="117">
        <v>3222165</v>
      </c>
      <c r="I692" s="117" t="s">
        <v>1564</v>
      </c>
    </row>
    <row r="693" spans="7:9" x14ac:dyDescent="0.25">
      <c r="G693" s="117">
        <v>3222614</v>
      </c>
      <c r="I693" s="117" t="s">
        <v>1565</v>
      </c>
    </row>
    <row r="694" spans="7:9" x14ac:dyDescent="0.25">
      <c r="G694" s="117">
        <v>3221545</v>
      </c>
      <c r="I694" s="117" t="s">
        <v>1566</v>
      </c>
    </row>
    <row r="695" spans="7:9" x14ac:dyDescent="0.25">
      <c r="G695" s="117">
        <v>3220408</v>
      </c>
      <c r="I695" s="117" t="s">
        <v>1567</v>
      </c>
    </row>
    <row r="696" spans="7:9" x14ac:dyDescent="0.25">
      <c r="G696" s="117">
        <v>3222052</v>
      </c>
      <c r="I696" s="117" t="s">
        <v>1568</v>
      </c>
    </row>
    <row r="697" spans="7:9" x14ac:dyDescent="0.25">
      <c r="G697" s="117">
        <v>3221850</v>
      </c>
      <c r="I697" s="117" t="s">
        <v>1569</v>
      </c>
    </row>
    <row r="698" spans="7:9" x14ac:dyDescent="0.25">
      <c r="G698" s="117">
        <v>3222121</v>
      </c>
      <c r="I698" s="117" t="s">
        <v>1570</v>
      </c>
    </row>
    <row r="699" spans="7:9" x14ac:dyDescent="0.25">
      <c r="G699" s="117">
        <v>3222392</v>
      </c>
      <c r="I699" s="117" t="s">
        <v>1571</v>
      </c>
    </row>
    <row r="700" spans="7:9" x14ac:dyDescent="0.25">
      <c r="G700" s="117">
        <v>3220447</v>
      </c>
      <c r="I700" s="117" t="s">
        <v>1572</v>
      </c>
    </row>
    <row r="701" spans="7:9" x14ac:dyDescent="0.25">
      <c r="G701" s="117">
        <v>3220443</v>
      </c>
      <c r="I701" s="117" t="s">
        <v>1573</v>
      </c>
    </row>
    <row r="702" spans="7:9" x14ac:dyDescent="0.25">
      <c r="G702" s="117">
        <v>3221555</v>
      </c>
      <c r="I702" s="117" t="s">
        <v>1574</v>
      </c>
    </row>
    <row r="703" spans="7:9" x14ac:dyDescent="0.25">
      <c r="G703" s="117">
        <v>946</v>
      </c>
      <c r="I703" s="117" t="s">
        <v>1574</v>
      </c>
    </row>
    <row r="704" spans="7:9" x14ac:dyDescent="0.25">
      <c r="G704" s="117">
        <v>1177</v>
      </c>
      <c r="I704" s="117" t="s">
        <v>1575</v>
      </c>
    </row>
    <row r="705" spans="7:9" x14ac:dyDescent="0.25">
      <c r="G705" s="117">
        <v>3222658</v>
      </c>
      <c r="I705" s="117" t="s">
        <v>1576</v>
      </c>
    </row>
    <row r="706" spans="7:9" x14ac:dyDescent="0.25">
      <c r="G706" s="117">
        <v>3222061</v>
      </c>
      <c r="I706" s="117" t="s">
        <v>1577</v>
      </c>
    </row>
    <row r="707" spans="7:9" x14ac:dyDescent="0.25">
      <c r="G707" s="117">
        <v>3222521</v>
      </c>
      <c r="I707" s="117" t="s">
        <v>1578</v>
      </c>
    </row>
    <row r="708" spans="7:9" x14ac:dyDescent="0.25">
      <c r="G708" s="117">
        <v>3222696</v>
      </c>
      <c r="I708" s="117" t="s">
        <v>1579</v>
      </c>
    </row>
    <row r="709" spans="7:9" x14ac:dyDescent="0.25">
      <c r="G709" s="117">
        <v>3222551</v>
      </c>
      <c r="I709" s="117" t="s">
        <v>1580</v>
      </c>
    </row>
    <row r="710" spans="7:9" x14ac:dyDescent="0.25">
      <c r="G710" s="117">
        <v>3222708</v>
      </c>
      <c r="I710" s="117" t="s">
        <v>1581</v>
      </c>
    </row>
    <row r="711" spans="7:9" x14ac:dyDescent="0.25">
      <c r="G711" s="117">
        <v>3222625</v>
      </c>
      <c r="I711" s="117" t="s">
        <v>1582</v>
      </c>
    </row>
    <row r="712" spans="7:9" x14ac:dyDescent="0.25">
      <c r="G712" s="117">
        <v>3221341</v>
      </c>
      <c r="I712" s="117" t="s">
        <v>1583</v>
      </c>
    </row>
    <row r="713" spans="7:9" x14ac:dyDescent="0.25">
      <c r="G713" s="117">
        <v>3221078</v>
      </c>
      <c r="I713" s="117" t="s">
        <v>1584</v>
      </c>
    </row>
    <row r="714" spans="7:9" x14ac:dyDescent="0.25">
      <c r="G714" s="117">
        <v>1186</v>
      </c>
      <c r="I714" s="117" t="s">
        <v>1585</v>
      </c>
    </row>
    <row r="715" spans="7:9" x14ac:dyDescent="0.25">
      <c r="G715" s="117">
        <v>3222557</v>
      </c>
      <c r="I715" s="117" t="s">
        <v>1586</v>
      </c>
    </row>
    <row r="716" spans="7:9" x14ac:dyDescent="0.25">
      <c r="G716" s="117">
        <v>3221014</v>
      </c>
      <c r="I716" s="117" t="s">
        <v>1587</v>
      </c>
    </row>
    <row r="717" spans="7:9" x14ac:dyDescent="0.25">
      <c r="G717" s="117">
        <v>60</v>
      </c>
      <c r="I717" s="117" t="s">
        <v>1588</v>
      </c>
    </row>
    <row r="718" spans="7:9" x14ac:dyDescent="0.25">
      <c r="G718" s="117">
        <v>3220427</v>
      </c>
      <c r="I718" s="117" t="s">
        <v>1588</v>
      </c>
    </row>
    <row r="719" spans="7:9" x14ac:dyDescent="0.25">
      <c r="G719" s="117">
        <v>3222352</v>
      </c>
      <c r="I719" s="117" t="s">
        <v>1589</v>
      </c>
    </row>
    <row r="720" spans="7:9" x14ac:dyDescent="0.25">
      <c r="G720" s="117">
        <v>3221796</v>
      </c>
      <c r="I720" s="117" t="s">
        <v>1590</v>
      </c>
    </row>
    <row r="721" spans="7:9" x14ac:dyDescent="0.25">
      <c r="G721" s="117">
        <v>3220477</v>
      </c>
      <c r="I721" s="117" t="s">
        <v>1591</v>
      </c>
    </row>
    <row r="722" spans="7:9" x14ac:dyDescent="0.25">
      <c r="G722" s="117">
        <v>3222579</v>
      </c>
      <c r="I722" s="117" t="s">
        <v>1592</v>
      </c>
    </row>
    <row r="723" spans="7:9" x14ac:dyDescent="0.25">
      <c r="G723" s="117">
        <v>3222504</v>
      </c>
      <c r="I723" s="117" t="s">
        <v>1593</v>
      </c>
    </row>
    <row r="724" spans="7:9" x14ac:dyDescent="0.25">
      <c r="G724" s="117">
        <v>3222602</v>
      </c>
      <c r="I724" s="117" t="s">
        <v>1594</v>
      </c>
    </row>
    <row r="725" spans="7:9" x14ac:dyDescent="0.25">
      <c r="G725" s="117">
        <v>3222667</v>
      </c>
      <c r="I725" s="117" t="s">
        <v>1595</v>
      </c>
    </row>
    <row r="726" spans="7:9" x14ac:dyDescent="0.25">
      <c r="G726" s="117">
        <v>3222398</v>
      </c>
      <c r="I726" s="117" t="s">
        <v>1596</v>
      </c>
    </row>
    <row r="727" spans="7:9" x14ac:dyDescent="0.25">
      <c r="G727" s="117">
        <v>3221515</v>
      </c>
      <c r="I727" s="117" t="s">
        <v>1597</v>
      </c>
    </row>
    <row r="728" spans="7:9" x14ac:dyDescent="0.25">
      <c r="G728" s="117">
        <v>3221372</v>
      </c>
      <c r="I728" s="117" t="s">
        <v>1597</v>
      </c>
    </row>
    <row r="729" spans="7:9" x14ac:dyDescent="0.25">
      <c r="G729" s="117">
        <v>3222489</v>
      </c>
      <c r="I729" s="117" t="s">
        <v>1598</v>
      </c>
    </row>
    <row r="730" spans="7:9" x14ac:dyDescent="0.25">
      <c r="G730" s="117">
        <v>3222445</v>
      </c>
      <c r="I730" s="117" t="s">
        <v>1599</v>
      </c>
    </row>
    <row r="731" spans="7:9" x14ac:dyDescent="0.25">
      <c r="G731" s="117">
        <v>923</v>
      </c>
      <c r="I731" s="117" t="s">
        <v>1600</v>
      </c>
    </row>
    <row r="732" spans="7:9" x14ac:dyDescent="0.25">
      <c r="G732" s="117">
        <v>81</v>
      </c>
      <c r="I732" s="117" t="s">
        <v>1601</v>
      </c>
    </row>
    <row r="733" spans="7:9" x14ac:dyDescent="0.25">
      <c r="G733" s="117">
        <v>3221283</v>
      </c>
      <c r="I733" s="117" t="s">
        <v>1602</v>
      </c>
    </row>
    <row r="734" spans="7:9" x14ac:dyDescent="0.25">
      <c r="G734" s="117">
        <v>3221492</v>
      </c>
      <c r="I734" s="117" t="s">
        <v>1603</v>
      </c>
    </row>
    <row r="735" spans="7:9" x14ac:dyDescent="0.25">
      <c r="G735" s="117">
        <v>3220933</v>
      </c>
      <c r="I735" s="117" t="s">
        <v>1604</v>
      </c>
    </row>
    <row r="736" spans="7:9" x14ac:dyDescent="0.25">
      <c r="G736" s="117">
        <v>41</v>
      </c>
      <c r="I736" s="117" t="s">
        <v>1605</v>
      </c>
    </row>
    <row r="737" spans="7:9" x14ac:dyDescent="0.25">
      <c r="G737" s="117">
        <v>3222183</v>
      </c>
      <c r="I737" s="117" t="s">
        <v>1606</v>
      </c>
    </row>
    <row r="738" spans="7:9" x14ac:dyDescent="0.25">
      <c r="G738" s="117">
        <v>3221684</v>
      </c>
      <c r="I738" s="117" t="s">
        <v>1607</v>
      </c>
    </row>
    <row r="739" spans="7:9" x14ac:dyDescent="0.25">
      <c r="G739" s="117">
        <v>3221477</v>
      </c>
      <c r="I739" s="117" t="s">
        <v>1608</v>
      </c>
    </row>
    <row r="740" spans="7:9" x14ac:dyDescent="0.25">
      <c r="G740" s="117">
        <v>3222509</v>
      </c>
      <c r="I740" s="117" t="s">
        <v>1609</v>
      </c>
    </row>
    <row r="741" spans="7:9" x14ac:dyDescent="0.25">
      <c r="G741" s="117">
        <v>3222540</v>
      </c>
      <c r="I741" s="117" t="s">
        <v>1610</v>
      </c>
    </row>
    <row r="742" spans="7:9" x14ac:dyDescent="0.25">
      <c r="G742" s="117">
        <v>3222575</v>
      </c>
      <c r="I742" s="117" t="s">
        <v>1611</v>
      </c>
    </row>
    <row r="743" spans="7:9" x14ac:dyDescent="0.25">
      <c r="G743" s="117">
        <v>3222531</v>
      </c>
      <c r="I743" s="117" t="s">
        <v>1612</v>
      </c>
    </row>
    <row r="744" spans="7:9" x14ac:dyDescent="0.25">
      <c r="G744" s="117">
        <v>62</v>
      </c>
      <c r="I744" s="117" t="s">
        <v>1613</v>
      </c>
    </row>
    <row r="745" spans="7:9" x14ac:dyDescent="0.25">
      <c r="G745" s="117">
        <v>3222700</v>
      </c>
      <c r="I745" s="117" t="s">
        <v>1614</v>
      </c>
    </row>
    <row r="746" spans="7:9" x14ac:dyDescent="0.25">
      <c r="G746" s="117">
        <v>3222481</v>
      </c>
      <c r="I746" s="117" t="s">
        <v>1615</v>
      </c>
    </row>
    <row r="747" spans="7:9" x14ac:dyDescent="0.25">
      <c r="G747" s="117">
        <v>3222441</v>
      </c>
      <c r="I747" s="117" t="s">
        <v>1616</v>
      </c>
    </row>
    <row r="748" spans="7:9" x14ac:dyDescent="0.25">
      <c r="G748" s="117">
        <v>3222554</v>
      </c>
      <c r="I748" s="117" t="s">
        <v>1617</v>
      </c>
    </row>
    <row r="749" spans="7:9" x14ac:dyDescent="0.25">
      <c r="G749" s="117">
        <v>3222070</v>
      </c>
      <c r="I749" s="117" t="s">
        <v>1618</v>
      </c>
    </row>
    <row r="750" spans="7:9" x14ac:dyDescent="0.25">
      <c r="G750" s="117">
        <v>3221623</v>
      </c>
      <c r="I750" s="117" t="s">
        <v>1619</v>
      </c>
    </row>
    <row r="751" spans="7:9" x14ac:dyDescent="0.25">
      <c r="G751" s="117">
        <v>3222145</v>
      </c>
      <c r="I751" s="117" t="s">
        <v>1620</v>
      </c>
    </row>
    <row r="752" spans="7:9" x14ac:dyDescent="0.25">
      <c r="G752" s="117">
        <v>3222347</v>
      </c>
      <c r="I752" s="117" t="s">
        <v>1621</v>
      </c>
    </row>
    <row r="753" spans="7:9" x14ac:dyDescent="0.25">
      <c r="G753" s="117">
        <v>3222114</v>
      </c>
      <c r="I753" s="117" t="s">
        <v>1622</v>
      </c>
    </row>
    <row r="754" spans="7:9" x14ac:dyDescent="0.25">
      <c r="G754" s="117">
        <v>3222662</v>
      </c>
      <c r="I754" s="117" t="s">
        <v>1623</v>
      </c>
    </row>
    <row r="755" spans="7:9" x14ac:dyDescent="0.25">
      <c r="G755" s="117">
        <v>3222664</v>
      </c>
      <c r="I755" s="117" t="s">
        <v>1624</v>
      </c>
    </row>
    <row r="756" spans="7:9" x14ac:dyDescent="0.25">
      <c r="G756" s="117">
        <v>3220922</v>
      </c>
      <c r="I756" s="117" t="s">
        <v>1625</v>
      </c>
    </row>
    <row r="757" spans="7:9" x14ac:dyDescent="0.25">
      <c r="G757" s="117">
        <v>75</v>
      </c>
      <c r="I757" s="117" t="s">
        <v>1626</v>
      </c>
    </row>
    <row r="758" spans="7:9" x14ac:dyDescent="0.25">
      <c r="G758" s="117">
        <v>3221457</v>
      </c>
      <c r="I758" s="117" t="s">
        <v>1627</v>
      </c>
    </row>
    <row r="759" spans="7:9" x14ac:dyDescent="0.25">
      <c r="G759" s="117">
        <v>3222384</v>
      </c>
      <c r="I759" s="117" t="s">
        <v>1628</v>
      </c>
    </row>
    <row r="760" spans="7:9" x14ac:dyDescent="0.25">
      <c r="G760" s="117">
        <v>3222108</v>
      </c>
      <c r="I760" s="117" t="s">
        <v>1629</v>
      </c>
    </row>
    <row r="761" spans="7:9" x14ac:dyDescent="0.25">
      <c r="G761" s="117">
        <v>3222494</v>
      </c>
      <c r="I761" s="117" t="s">
        <v>1630</v>
      </c>
    </row>
    <row r="762" spans="7:9" x14ac:dyDescent="0.25">
      <c r="G762" s="117">
        <v>3222514</v>
      </c>
      <c r="I762" s="117" t="s">
        <v>1631</v>
      </c>
    </row>
    <row r="763" spans="7:9" x14ac:dyDescent="0.25">
      <c r="G763" s="117">
        <v>1176</v>
      </c>
      <c r="I763" s="117" t="s">
        <v>1632</v>
      </c>
    </row>
    <row r="764" spans="7:9" x14ac:dyDescent="0.25">
      <c r="G764" s="117">
        <v>3222534</v>
      </c>
      <c r="I764" s="117" t="s">
        <v>1633</v>
      </c>
    </row>
    <row r="765" spans="7:9" x14ac:dyDescent="0.25">
      <c r="G765" s="117">
        <v>3222694</v>
      </c>
      <c r="I765" s="117" t="s">
        <v>1634</v>
      </c>
    </row>
    <row r="766" spans="7:9" x14ac:dyDescent="0.25">
      <c r="G766" s="117">
        <v>3222533</v>
      </c>
      <c r="I766" s="117" t="s">
        <v>1635</v>
      </c>
    </row>
    <row r="767" spans="7:9" x14ac:dyDescent="0.25">
      <c r="G767" s="117">
        <v>3222590</v>
      </c>
      <c r="I767" s="117" t="s">
        <v>1636</v>
      </c>
    </row>
    <row r="768" spans="7:9" x14ac:dyDescent="0.25">
      <c r="G768" s="117">
        <v>3222592</v>
      </c>
      <c r="I768" s="117" t="s">
        <v>1637</v>
      </c>
    </row>
    <row r="769" spans="7:9" x14ac:dyDescent="0.25">
      <c r="G769" s="117">
        <v>3221209</v>
      </c>
      <c r="I769" s="117" t="s">
        <v>1638</v>
      </c>
    </row>
    <row r="770" spans="7:9" x14ac:dyDescent="0.25">
      <c r="G770" s="117">
        <v>129</v>
      </c>
      <c r="I770" s="117" t="s">
        <v>1639</v>
      </c>
    </row>
    <row r="771" spans="7:9" x14ac:dyDescent="0.25">
      <c r="G771" s="117">
        <v>3222457</v>
      </c>
      <c r="I771" s="117" t="s">
        <v>1640</v>
      </c>
    </row>
    <row r="772" spans="7:9" x14ac:dyDescent="0.25">
      <c r="G772" s="117">
        <v>3221876</v>
      </c>
      <c r="I772" s="117" t="s">
        <v>1641</v>
      </c>
    </row>
    <row r="773" spans="7:9" x14ac:dyDescent="0.25">
      <c r="G773" s="117">
        <v>3222185</v>
      </c>
      <c r="I773" s="117" t="s">
        <v>1642</v>
      </c>
    </row>
    <row r="774" spans="7:9" x14ac:dyDescent="0.25">
      <c r="G774" s="117">
        <v>3222563</v>
      </c>
      <c r="I774" s="117" t="s">
        <v>1643</v>
      </c>
    </row>
    <row r="775" spans="7:9" x14ac:dyDescent="0.25">
      <c r="G775" s="117">
        <v>3221336</v>
      </c>
      <c r="I775" s="117" t="s">
        <v>1644</v>
      </c>
    </row>
    <row r="776" spans="7:9" x14ac:dyDescent="0.25">
      <c r="G776" s="117">
        <v>3222560</v>
      </c>
      <c r="I776" s="117" t="s">
        <v>1645</v>
      </c>
    </row>
    <row r="777" spans="7:9" x14ac:dyDescent="0.25">
      <c r="G777" s="117">
        <v>3222354</v>
      </c>
      <c r="I777" s="117" t="s">
        <v>1646</v>
      </c>
    </row>
    <row r="778" spans="7:9" x14ac:dyDescent="0.25">
      <c r="G778" s="117">
        <v>3220437</v>
      </c>
      <c r="I778" s="117" t="s">
        <v>1647</v>
      </c>
    </row>
    <row r="779" spans="7:9" x14ac:dyDescent="0.25">
      <c r="G779" s="117">
        <v>3220843</v>
      </c>
      <c r="I779" s="117" t="s">
        <v>1648</v>
      </c>
    </row>
    <row r="780" spans="7:9" x14ac:dyDescent="0.25">
      <c r="G780" s="117">
        <v>3222363</v>
      </c>
      <c r="I780" s="117" t="s">
        <v>1649</v>
      </c>
    </row>
    <row r="781" spans="7:9" x14ac:dyDescent="0.25">
      <c r="G781" s="117">
        <v>3220489</v>
      </c>
      <c r="I781" s="117" t="s">
        <v>1650</v>
      </c>
    </row>
    <row r="782" spans="7:9" x14ac:dyDescent="0.25">
      <c r="G782" s="117">
        <v>80</v>
      </c>
      <c r="I782" s="117" t="s">
        <v>1651</v>
      </c>
    </row>
    <row r="783" spans="7:9" x14ac:dyDescent="0.25">
      <c r="G783" s="117">
        <v>3220861</v>
      </c>
      <c r="I783" s="117" t="s">
        <v>1652</v>
      </c>
    </row>
    <row r="784" spans="7:9" x14ac:dyDescent="0.25">
      <c r="G784" s="117">
        <v>3222704</v>
      </c>
      <c r="I784" s="117" t="s">
        <v>1653</v>
      </c>
    </row>
    <row r="785" spans="7:9" x14ac:dyDescent="0.25">
      <c r="G785" s="117">
        <v>3222707</v>
      </c>
      <c r="I785" s="117" t="s">
        <v>1654</v>
      </c>
    </row>
    <row r="786" spans="7:9" x14ac:dyDescent="0.25">
      <c r="G786" s="117">
        <v>3220476</v>
      </c>
      <c r="I786" s="117" t="s">
        <v>1655</v>
      </c>
    </row>
    <row r="787" spans="7:9" x14ac:dyDescent="0.25">
      <c r="G787" s="117">
        <v>3221994</v>
      </c>
      <c r="I787" s="117" t="s">
        <v>1656</v>
      </c>
    </row>
    <row r="788" spans="7:9" x14ac:dyDescent="0.25">
      <c r="G788" s="117">
        <v>3222497</v>
      </c>
      <c r="I788" s="117" t="s">
        <v>1657</v>
      </c>
    </row>
    <row r="789" spans="7:9" x14ac:dyDescent="0.25">
      <c r="G789" s="117">
        <v>95</v>
      </c>
      <c r="I789" s="117" t="s">
        <v>1658</v>
      </c>
    </row>
    <row r="790" spans="7:9" x14ac:dyDescent="0.25">
      <c r="G790" s="117">
        <v>3222515</v>
      </c>
      <c r="I790" s="117" t="s">
        <v>1659</v>
      </c>
    </row>
    <row r="791" spans="7:9" x14ac:dyDescent="0.25">
      <c r="G791" s="117">
        <v>3220979</v>
      </c>
      <c r="I791" s="117" t="s">
        <v>1660</v>
      </c>
    </row>
    <row r="792" spans="7:9" x14ac:dyDescent="0.25">
      <c r="G792" s="117">
        <v>3222582</v>
      </c>
      <c r="I792" s="117" t="s">
        <v>1661</v>
      </c>
    </row>
    <row r="793" spans="7:9" x14ac:dyDescent="0.25">
      <c r="G793" s="117">
        <v>3222689</v>
      </c>
      <c r="I793" s="117" t="s">
        <v>1662</v>
      </c>
    </row>
    <row r="794" spans="7:9" x14ac:dyDescent="0.25">
      <c r="G794" s="117">
        <v>1269</v>
      </c>
      <c r="I794" s="117" t="s">
        <v>1663</v>
      </c>
    </row>
    <row r="795" spans="7:9" x14ac:dyDescent="0.25">
      <c r="G795" s="117">
        <v>3222677</v>
      </c>
      <c r="I795" s="117" t="s">
        <v>1664</v>
      </c>
    </row>
    <row r="796" spans="7:9" x14ac:dyDescent="0.25">
      <c r="G796" s="117">
        <v>3220431</v>
      </c>
      <c r="I796" s="117" t="s">
        <v>1665</v>
      </c>
    </row>
    <row r="797" spans="7:9" x14ac:dyDescent="0.25">
      <c r="G797" s="117">
        <v>3220432</v>
      </c>
      <c r="I797" s="117" t="s">
        <v>1666</v>
      </c>
    </row>
    <row r="798" spans="7:9" x14ac:dyDescent="0.25">
      <c r="G798" s="117">
        <v>3221511</v>
      </c>
      <c r="I798" s="117" t="s">
        <v>1667</v>
      </c>
    </row>
    <row r="799" spans="7:9" x14ac:dyDescent="0.25">
      <c r="G799" s="117">
        <v>3222643</v>
      </c>
      <c r="I799" s="117" t="s">
        <v>1668</v>
      </c>
    </row>
    <row r="800" spans="7:9" x14ac:dyDescent="0.25">
      <c r="G800" s="117">
        <v>3222593</v>
      </c>
      <c r="I800" s="117" t="s">
        <v>1669</v>
      </c>
    </row>
    <row r="801" spans="7:9" x14ac:dyDescent="0.25">
      <c r="G801" s="117">
        <v>79</v>
      </c>
      <c r="I801" s="117" t="s">
        <v>1670</v>
      </c>
    </row>
    <row r="802" spans="7:9" x14ac:dyDescent="0.25">
      <c r="G802" s="117">
        <v>61</v>
      </c>
      <c r="I802" s="117" t="s">
        <v>1671</v>
      </c>
    </row>
    <row r="803" spans="7:9" x14ac:dyDescent="0.25">
      <c r="G803" s="117">
        <v>1222</v>
      </c>
      <c r="I803" s="117" t="s">
        <v>1672</v>
      </c>
    </row>
    <row r="804" spans="7:9" x14ac:dyDescent="0.25">
      <c r="G804" s="117">
        <v>3222655</v>
      </c>
      <c r="I804" s="117" t="s">
        <v>1673</v>
      </c>
    </row>
    <row r="805" spans="7:9" x14ac:dyDescent="0.25">
      <c r="G805" s="117">
        <v>3221373</v>
      </c>
      <c r="I805" s="117" t="s">
        <v>1674</v>
      </c>
    </row>
    <row r="806" spans="7:9" x14ac:dyDescent="0.25">
      <c r="G806" s="117">
        <v>3222133</v>
      </c>
      <c r="I806" s="117" t="s">
        <v>1675</v>
      </c>
    </row>
    <row r="807" spans="7:9" x14ac:dyDescent="0.25">
      <c r="G807" s="117">
        <v>91</v>
      </c>
      <c r="I807" s="117" t="s">
        <v>1676</v>
      </c>
    </row>
    <row r="808" spans="7:9" x14ac:dyDescent="0.25">
      <c r="G808" s="117">
        <v>3222349</v>
      </c>
      <c r="I808" s="117" t="s">
        <v>1677</v>
      </c>
    </row>
    <row r="809" spans="7:9" x14ac:dyDescent="0.25">
      <c r="G809" s="117">
        <v>3221524</v>
      </c>
      <c r="I809" s="117" t="s">
        <v>1678</v>
      </c>
    </row>
    <row r="810" spans="7:9" x14ac:dyDescent="0.25">
      <c r="G810" s="117">
        <v>3221525</v>
      </c>
      <c r="I810" s="117" t="s">
        <v>1678</v>
      </c>
    </row>
    <row r="811" spans="7:9" x14ac:dyDescent="0.25">
      <c r="G811" s="117">
        <v>131</v>
      </c>
      <c r="I811" s="117" t="s">
        <v>1679</v>
      </c>
    </row>
    <row r="812" spans="7:9" x14ac:dyDescent="0.25">
      <c r="G812" s="117">
        <v>3222561</v>
      </c>
      <c r="I812" s="117" t="s">
        <v>1680</v>
      </c>
    </row>
    <row r="813" spans="7:9" x14ac:dyDescent="0.25">
      <c r="G813" s="117">
        <v>84</v>
      </c>
      <c r="I813" s="117" t="s">
        <v>1681</v>
      </c>
    </row>
    <row r="814" spans="7:9" x14ac:dyDescent="0.25">
      <c r="G814" s="117">
        <v>3221960</v>
      </c>
      <c r="I814" s="117" t="s">
        <v>1682</v>
      </c>
    </row>
    <row r="815" spans="7:9" x14ac:dyDescent="0.25">
      <c r="G815" s="117">
        <v>3222175</v>
      </c>
      <c r="I815" s="117" t="s">
        <v>1683</v>
      </c>
    </row>
    <row r="816" spans="7:9" x14ac:dyDescent="0.25">
      <c r="G816" s="117">
        <v>3222111</v>
      </c>
      <c r="I816" s="117" t="s">
        <v>1684</v>
      </c>
    </row>
    <row r="817" spans="7:9" x14ac:dyDescent="0.25">
      <c r="G817" s="117">
        <v>3221594</v>
      </c>
      <c r="I817" s="117" t="s">
        <v>1685</v>
      </c>
    </row>
    <row r="818" spans="7:9" x14ac:dyDescent="0.25">
      <c r="G818" s="117">
        <v>102</v>
      </c>
      <c r="I818" s="117" t="s">
        <v>1686</v>
      </c>
    </row>
    <row r="819" spans="7:9" x14ac:dyDescent="0.25">
      <c r="G819" s="117">
        <v>3222125</v>
      </c>
      <c r="I819" s="117" t="s">
        <v>1687</v>
      </c>
    </row>
    <row r="820" spans="7:9" x14ac:dyDescent="0.25">
      <c r="G820" s="117">
        <v>3222207</v>
      </c>
      <c r="I820" s="117" t="s">
        <v>1688</v>
      </c>
    </row>
    <row r="821" spans="7:9" x14ac:dyDescent="0.25">
      <c r="G821" s="117">
        <v>3222346</v>
      </c>
      <c r="I821" s="117" t="s">
        <v>1689</v>
      </c>
    </row>
    <row r="822" spans="7:9" x14ac:dyDescent="0.25">
      <c r="G822" s="117">
        <v>3220931</v>
      </c>
      <c r="I822" s="117" t="s">
        <v>1690</v>
      </c>
    </row>
    <row r="823" spans="7:9" x14ac:dyDescent="0.25">
      <c r="G823" s="117">
        <v>3222459</v>
      </c>
      <c r="I823" s="117" t="s">
        <v>1691</v>
      </c>
    </row>
    <row r="824" spans="7:9" x14ac:dyDescent="0.25">
      <c r="G824" s="117">
        <v>108</v>
      </c>
      <c r="I824" s="117" t="s">
        <v>1692</v>
      </c>
    </row>
    <row r="825" spans="7:9" x14ac:dyDescent="0.25">
      <c r="G825" s="117">
        <v>3221070</v>
      </c>
      <c r="I825" s="117" t="s">
        <v>1693</v>
      </c>
    </row>
    <row r="826" spans="7:9" x14ac:dyDescent="0.25">
      <c r="G826" s="117">
        <v>3221353</v>
      </c>
      <c r="I826" s="117" t="s">
        <v>1694</v>
      </c>
    </row>
    <row r="827" spans="7:9" x14ac:dyDescent="0.25">
      <c r="G827" s="117">
        <v>3221958</v>
      </c>
      <c r="I827" s="117" t="s">
        <v>1695</v>
      </c>
    </row>
    <row r="828" spans="7:9" x14ac:dyDescent="0.25">
      <c r="G828" s="117">
        <v>59</v>
      </c>
      <c r="I828" s="117" t="s">
        <v>1696</v>
      </c>
    </row>
    <row r="829" spans="7:9" x14ac:dyDescent="0.25">
      <c r="G829" s="117">
        <v>3222635</v>
      </c>
      <c r="I829" s="117" t="s">
        <v>1697</v>
      </c>
    </row>
    <row r="830" spans="7:9" x14ac:dyDescent="0.25">
      <c r="G830" s="117">
        <v>948</v>
      </c>
      <c r="I830" s="117" t="s">
        <v>1698</v>
      </c>
    </row>
    <row r="831" spans="7:9" x14ac:dyDescent="0.25">
      <c r="G831" s="117">
        <v>3222428</v>
      </c>
      <c r="I831" s="117" t="s">
        <v>1699</v>
      </c>
    </row>
    <row r="832" spans="7:9" x14ac:dyDescent="0.25">
      <c r="G832" s="117">
        <v>3222702</v>
      </c>
      <c r="I832" s="117" t="s">
        <v>1700</v>
      </c>
    </row>
    <row r="833" spans="7:9" x14ac:dyDescent="0.25">
      <c r="G833" s="117">
        <v>3221880</v>
      </c>
      <c r="I833" s="117" t="s">
        <v>1701</v>
      </c>
    </row>
    <row r="834" spans="7:9" x14ac:dyDescent="0.25">
      <c r="G834" s="117">
        <v>3221893</v>
      </c>
      <c r="I834" s="117" t="s">
        <v>1701</v>
      </c>
    </row>
    <row r="835" spans="7:9" x14ac:dyDescent="0.25">
      <c r="G835" s="117">
        <v>3222529</v>
      </c>
      <c r="I835" s="117" t="s">
        <v>1702</v>
      </c>
    </row>
    <row r="836" spans="7:9" x14ac:dyDescent="0.25">
      <c r="G836" s="117">
        <v>49</v>
      </c>
      <c r="I836" s="117" t="s">
        <v>1703</v>
      </c>
    </row>
    <row r="837" spans="7:9" x14ac:dyDescent="0.25">
      <c r="G837" s="117">
        <v>3222615</v>
      </c>
      <c r="I837" s="117" t="s">
        <v>1704</v>
      </c>
    </row>
    <row r="838" spans="7:9" x14ac:dyDescent="0.25">
      <c r="G838" s="117">
        <v>3221557</v>
      </c>
      <c r="I838" s="117" t="s">
        <v>1705</v>
      </c>
    </row>
    <row r="839" spans="7:9" x14ac:dyDescent="0.25">
      <c r="G839" s="117">
        <v>3221558</v>
      </c>
      <c r="I839" s="117" t="s">
        <v>1705</v>
      </c>
    </row>
    <row r="840" spans="7:9" x14ac:dyDescent="0.25">
      <c r="G840" s="117">
        <v>3221486</v>
      </c>
      <c r="I840" s="117" t="s">
        <v>1706</v>
      </c>
    </row>
    <row r="841" spans="7:9" x14ac:dyDescent="0.25">
      <c r="G841" s="117">
        <v>3222162</v>
      </c>
      <c r="I841" s="117" t="s">
        <v>1707</v>
      </c>
    </row>
    <row r="842" spans="7:9" x14ac:dyDescent="0.25">
      <c r="G842" s="117">
        <v>3222518</v>
      </c>
      <c r="I842" s="117" t="s">
        <v>1708</v>
      </c>
    </row>
    <row r="843" spans="7:9" x14ac:dyDescent="0.25">
      <c r="G843" s="117">
        <v>3222365</v>
      </c>
      <c r="I843" s="117" t="s">
        <v>1709</v>
      </c>
    </row>
    <row r="844" spans="7:9" x14ac:dyDescent="0.25">
      <c r="G844" s="117">
        <v>3222161</v>
      </c>
      <c r="I844" s="117" t="s">
        <v>1710</v>
      </c>
    </row>
    <row r="845" spans="7:9" x14ac:dyDescent="0.25">
      <c r="G845" s="117">
        <v>3222611</v>
      </c>
      <c r="I845" s="117" t="s">
        <v>1711</v>
      </c>
    </row>
    <row r="846" spans="7:9" x14ac:dyDescent="0.25">
      <c r="G846" s="117">
        <v>1270</v>
      </c>
      <c r="I846" s="117" t="s">
        <v>1712</v>
      </c>
    </row>
    <row r="847" spans="7:9" x14ac:dyDescent="0.25">
      <c r="G847" s="117">
        <v>3222495</v>
      </c>
      <c r="I847" s="117" t="s">
        <v>1713</v>
      </c>
    </row>
    <row r="848" spans="7:9" x14ac:dyDescent="0.25">
      <c r="G848" s="117">
        <v>3221825</v>
      </c>
      <c r="I848" s="117" t="s">
        <v>1714</v>
      </c>
    </row>
    <row r="849" spans="7:9" x14ac:dyDescent="0.25">
      <c r="G849" s="117">
        <v>3222455</v>
      </c>
      <c r="I849" s="117" t="s">
        <v>1715</v>
      </c>
    </row>
    <row r="850" spans="7:9" x14ac:dyDescent="0.25">
      <c r="G850" s="117">
        <v>3222547</v>
      </c>
      <c r="I850" s="117" t="s">
        <v>1716</v>
      </c>
    </row>
    <row r="851" spans="7:9" x14ac:dyDescent="0.25">
      <c r="G851" s="117">
        <v>1162</v>
      </c>
      <c r="I851" s="117" t="s">
        <v>1717</v>
      </c>
    </row>
    <row r="852" spans="7:9" x14ac:dyDescent="0.25">
      <c r="G852" s="117">
        <v>3222208</v>
      </c>
      <c r="I852" s="117" t="s">
        <v>1718</v>
      </c>
    </row>
    <row r="853" spans="7:9" x14ac:dyDescent="0.25">
      <c r="G853" s="117">
        <v>3222711</v>
      </c>
      <c r="I853" s="117" t="s">
        <v>1719</v>
      </c>
    </row>
    <row r="854" spans="7:9" x14ac:dyDescent="0.25">
      <c r="G854" s="117">
        <v>3222594</v>
      </c>
      <c r="I854" s="117" t="s">
        <v>1720</v>
      </c>
    </row>
    <row r="855" spans="7:9" x14ac:dyDescent="0.25">
      <c r="G855" s="117">
        <v>3222446</v>
      </c>
      <c r="I855" s="117" t="s">
        <v>1721</v>
      </c>
    </row>
    <row r="856" spans="7:9" x14ac:dyDescent="0.25">
      <c r="G856" s="117">
        <v>3222104</v>
      </c>
      <c r="I856" s="117" t="s">
        <v>1722</v>
      </c>
    </row>
    <row r="857" spans="7:9" x14ac:dyDescent="0.25">
      <c r="G857" s="117">
        <v>3221410</v>
      </c>
      <c r="I857" s="117" t="s">
        <v>1723</v>
      </c>
    </row>
    <row r="858" spans="7:9" x14ac:dyDescent="0.25">
      <c r="G858" s="117">
        <v>69</v>
      </c>
      <c r="I858" s="117" t="s">
        <v>1724</v>
      </c>
    </row>
    <row r="859" spans="7:9" x14ac:dyDescent="0.25">
      <c r="G859" s="117">
        <v>3222477</v>
      </c>
      <c r="I859" s="117" t="s">
        <v>1725</v>
      </c>
    </row>
    <row r="860" spans="7:9" x14ac:dyDescent="0.25">
      <c r="G860" s="117">
        <v>3222638</v>
      </c>
      <c r="I860" s="117" t="s">
        <v>1726</v>
      </c>
    </row>
    <row r="861" spans="7:9" x14ac:dyDescent="0.25">
      <c r="G861" s="117">
        <v>3222536</v>
      </c>
      <c r="I861" s="117" t="s">
        <v>1727</v>
      </c>
    </row>
    <row r="862" spans="7:9" x14ac:dyDescent="0.25">
      <c r="G862" s="117">
        <v>1267</v>
      </c>
      <c r="I862" s="117" t="s">
        <v>1728</v>
      </c>
    </row>
    <row r="863" spans="7:9" x14ac:dyDescent="0.25">
      <c r="G863" s="117">
        <v>3220436</v>
      </c>
      <c r="I863" s="117" t="s">
        <v>1729</v>
      </c>
    </row>
    <row r="864" spans="7:9" x14ac:dyDescent="0.25">
      <c r="G864" s="117">
        <v>87</v>
      </c>
      <c r="I864" s="117" t="s">
        <v>1730</v>
      </c>
    </row>
    <row r="865" spans="7:9" x14ac:dyDescent="0.25">
      <c r="G865" s="117">
        <v>11420</v>
      </c>
    </row>
    <row r="866" spans="7:9" x14ac:dyDescent="0.25">
      <c r="G866" s="117">
        <v>11421</v>
      </c>
      <c r="I866" s="117" t="s">
        <v>944</v>
      </c>
    </row>
    <row r="867" spans="7:9" x14ac:dyDescent="0.25">
      <c r="G867" s="117">
        <v>11422</v>
      </c>
    </row>
    <row r="868" spans="7:9" x14ac:dyDescent="0.25">
      <c r="G868" s="117">
        <v>11440</v>
      </c>
    </row>
    <row r="869" spans="7:9" x14ac:dyDescent="0.25">
      <c r="G869" s="117">
        <v>11441</v>
      </c>
      <c r="I869" s="117" t="s">
        <v>1731</v>
      </c>
    </row>
    <row r="870" spans="7:9" x14ac:dyDescent="0.25">
      <c r="G870" s="117">
        <v>11500</v>
      </c>
    </row>
    <row r="871" spans="7:9" x14ac:dyDescent="0.25">
      <c r="G871" s="117">
        <v>11501</v>
      </c>
      <c r="I871" s="117" t="s">
        <v>1732</v>
      </c>
    </row>
    <row r="872" spans="7:9" x14ac:dyDescent="0.25">
      <c r="G872" s="117">
        <v>11502</v>
      </c>
      <c r="I872" s="117" t="s">
        <v>1733</v>
      </c>
    </row>
    <row r="873" spans="7:9" x14ac:dyDescent="0.25">
      <c r="G873" s="117">
        <v>11503</v>
      </c>
      <c r="I873" s="117" t="s">
        <v>921</v>
      </c>
    </row>
    <row r="874" spans="7:9" x14ac:dyDescent="0.25">
      <c r="G874" s="117">
        <v>11504</v>
      </c>
      <c r="I874" s="117" t="s">
        <v>1734</v>
      </c>
    </row>
    <row r="875" spans="7:9" x14ac:dyDescent="0.25">
      <c r="G875" s="117">
        <v>11505</v>
      </c>
      <c r="I875" s="117" t="s">
        <v>1735</v>
      </c>
    </row>
    <row r="876" spans="7:9" x14ac:dyDescent="0.25">
      <c r="G876" s="117">
        <v>11506</v>
      </c>
      <c r="I876" s="117" t="s">
        <v>1736</v>
      </c>
    </row>
    <row r="877" spans="7:9" x14ac:dyDescent="0.25">
      <c r="G877" s="117">
        <v>11507</v>
      </c>
      <c r="I877" s="117" t="s">
        <v>1737</v>
      </c>
    </row>
    <row r="878" spans="7:9" x14ac:dyDescent="0.25">
      <c r="G878" s="117">
        <v>11508</v>
      </c>
      <c r="I878" s="117" t="s">
        <v>1738</v>
      </c>
    </row>
    <row r="879" spans="7:9" x14ac:dyDescent="0.25">
      <c r="G879" s="117">
        <v>11509</v>
      </c>
      <c r="I879" s="117" t="s">
        <v>1739</v>
      </c>
    </row>
    <row r="880" spans="7:9" x14ac:dyDescent="0.25">
      <c r="G880" s="117">
        <v>11510</v>
      </c>
      <c r="I880" s="117" t="s">
        <v>1740</v>
      </c>
    </row>
    <row r="881" spans="7:9" x14ac:dyDescent="0.25">
      <c r="G881" s="117">
        <v>11511</v>
      </c>
      <c r="I881" s="117" t="s">
        <v>1741</v>
      </c>
    </row>
    <row r="882" spans="7:9" x14ac:dyDescent="0.25">
      <c r="G882" s="117">
        <v>11512</v>
      </c>
      <c r="I882" s="117" t="s">
        <v>1742</v>
      </c>
    </row>
    <row r="883" spans="7:9" x14ac:dyDescent="0.25">
      <c r="G883" s="117">
        <v>11513</v>
      </c>
      <c r="I883" s="117" t="s">
        <v>1743</v>
      </c>
    </row>
    <row r="884" spans="7:9" x14ac:dyDescent="0.25">
      <c r="G884" s="117">
        <v>11515</v>
      </c>
      <c r="I884" s="117" t="s">
        <v>1744</v>
      </c>
    </row>
    <row r="885" spans="7:9" x14ac:dyDescent="0.25">
      <c r="G885" s="117">
        <v>11600</v>
      </c>
    </row>
    <row r="886" spans="7:9" x14ac:dyDescent="0.25">
      <c r="G886" s="117">
        <v>11601</v>
      </c>
      <c r="I886" s="117" t="s">
        <v>1745</v>
      </c>
    </row>
    <row r="887" spans="7:9" x14ac:dyDescent="0.25">
      <c r="G887" s="117">
        <v>11602</v>
      </c>
      <c r="I887" s="117" t="s">
        <v>1746</v>
      </c>
    </row>
    <row r="888" spans="7:9" x14ac:dyDescent="0.25">
      <c r="G888" s="117">
        <v>11603</v>
      </c>
      <c r="I888" s="117" t="s">
        <v>1747</v>
      </c>
    </row>
    <row r="889" spans="7:9" x14ac:dyDescent="0.25">
      <c r="G889" s="117">
        <v>11604</v>
      </c>
      <c r="I889" s="117" t="s">
        <v>1748</v>
      </c>
    </row>
    <row r="890" spans="7:9" x14ac:dyDescent="0.25">
      <c r="G890" s="117">
        <v>11605</v>
      </c>
      <c r="I890" s="117" t="s">
        <v>1749</v>
      </c>
    </row>
    <row r="891" spans="7:9" x14ac:dyDescent="0.25">
      <c r="G891" s="117">
        <v>11606</v>
      </c>
      <c r="I891" s="117" t="s">
        <v>1750</v>
      </c>
    </row>
    <row r="892" spans="7:9" x14ac:dyDescent="0.25">
      <c r="G892" s="117">
        <v>11607</v>
      </c>
      <c r="I892" s="117" t="s">
        <v>1751</v>
      </c>
    </row>
    <row r="893" spans="7:9" x14ac:dyDescent="0.25">
      <c r="G893" s="117">
        <v>11700</v>
      </c>
    </row>
    <row r="894" spans="7:9" x14ac:dyDescent="0.25">
      <c r="G894" s="117">
        <v>11701</v>
      </c>
      <c r="I894" s="117" t="s">
        <v>1752</v>
      </c>
    </row>
    <row r="895" spans="7:9" x14ac:dyDescent="0.25">
      <c r="G895" s="117">
        <v>11702</v>
      </c>
      <c r="I895" s="117" t="s">
        <v>1753</v>
      </c>
    </row>
    <row r="896" spans="7:9" x14ac:dyDescent="0.25">
      <c r="G896" s="117">
        <v>11703</v>
      </c>
      <c r="I896" s="117" t="s">
        <v>1754</v>
      </c>
    </row>
    <row r="897" spans="7:9" x14ac:dyDescent="0.25">
      <c r="G897" s="117">
        <v>11704</v>
      </c>
      <c r="I897" s="117" t="s">
        <v>1755</v>
      </c>
    </row>
    <row r="898" spans="7:9" x14ac:dyDescent="0.25">
      <c r="G898" s="117">
        <v>11706</v>
      </c>
      <c r="I898" s="117" t="s">
        <v>1756</v>
      </c>
    </row>
    <row r="899" spans="7:9" x14ac:dyDescent="0.25">
      <c r="G899" s="117">
        <v>11708</v>
      </c>
      <c r="I899" s="117" t="s">
        <v>1757</v>
      </c>
    </row>
    <row r="900" spans="7:9" x14ac:dyDescent="0.25">
      <c r="G900" s="117">
        <v>11712</v>
      </c>
      <c r="I900" s="117" t="s">
        <v>1758</v>
      </c>
    </row>
    <row r="901" spans="7:9" x14ac:dyDescent="0.25">
      <c r="G901" s="117">
        <v>11713</v>
      </c>
      <c r="I901" s="117" t="s">
        <v>1759</v>
      </c>
    </row>
    <row r="902" spans="7:9" x14ac:dyDescent="0.25">
      <c r="G902" s="117">
        <v>11714</v>
      </c>
      <c r="I902" s="117" t="s">
        <v>1760</v>
      </c>
    </row>
    <row r="903" spans="7:9" x14ac:dyDescent="0.25">
      <c r="G903" s="117">
        <v>11715</v>
      </c>
      <c r="I903" s="117" t="s">
        <v>1761</v>
      </c>
    </row>
    <row r="904" spans="7:9" x14ac:dyDescent="0.25">
      <c r="G904" s="117">
        <v>11800</v>
      </c>
    </row>
    <row r="905" spans="7:9" x14ac:dyDescent="0.25">
      <c r="G905" s="117">
        <v>11801</v>
      </c>
      <c r="I905" s="117" t="s">
        <v>1762</v>
      </c>
    </row>
    <row r="906" spans="7:9" x14ac:dyDescent="0.25">
      <c r="G906" s="117">
        <v>11802</v>
      </c>
      <c r="I906" s="117" t="s">
        <v>1763</v>
      </c>
    </row>
    <row r="907" spans="7:9" x14ac:dyDescent="0.25">
      <c r="G907" s="117">
        <v>11803</v>
      </c>
      <c r="I907" s="117" t="s">
        <v>1764</v>
      </c>
    </row>
    <row r="908" spans="7:9" x14ac:dyDescent="0.25">
      <c r="G908" s="117">
        <v>11804</v>
      </c>
      <c r="I908" s="117" t="s">
        <v>1765</v>
      </c>
    </row>
    <row r="909" spans="7:9" x14ac:dyDescent="0.25">
      <c r="G909" s="117">
        <v>11807</v>
      </c>
      <c r="I909" s="117" t="s">
        <v>1766</v>
      </c>
    </row>
    <row r="910" spans="7:9" x14ac:dyDescent="0.25">
      <c r="G910" s="117">
        <v>11808</v>
      </c>
      <c r="I910" s="117" t="s">
        <v>382</v>
      </c>
    </row>
    <row r="911" spans="7:9" x14ac:dyDescent="0.25">
      <c r="G911" s="117">
        <v>11809</v>
      </c>
      <c r="I911" s="117" t="s">
        <v>1767</v>
      </c>
    </row>
    <row r="912" spans="7:9" x14ac:dyDescent="0.25">
      <c r="G912" s="117">
        <v>11810</v>
      </c>
      <c r="I912" s="117" t="s">
        <v>1768</v>
      </c>
    </row>
    <row r="913" spans="7:9" x14ac:dyDescent="0.25">
      <c r="G913" s="117">
        <v>11900</v>
      </c>
    </row>
    <row r="914" spans="7:9" x14ac:dyDescent="0.25">
      <c r="G914" s="117">
        <v>11901</v>
      </c>
      <c r="I914" s="117" t="s">
        <v>1769</v>
      </c>
    </row>
    <row r="915" spans="7:9" x14ac:dyDescent="0.25">
      <c r="G915" s="117">
        <v>11902</v>
      </c>
      <c r="I915" s="117" t="s">
        <v>1770</v>
      </c>
    </row>
    <row r="916" spans="7:9" x14ac:dyDescent="0.25">
      <c r="G916" s="117">
        <v>11903</v>
      </c>
      <c r="I916" s="117" t="s">
        <v>1771</v>
      </c>
    </row>
    <row r="917" spans="7:9" x14ac:dyDescent="0.25">
      <c r="G917" s="117">
        <v>11904</v>
      </c>
      <c r="I917" s="117" t="s">
        <v>1772</v>
      </c>
    </row>
    <row r="918" spans="7:9" x14ac:dyDescent="0.25">
      <c r="G918" s="117">
        <v>11905</v>
      </c>
    </row>
    <row r="919" spans="7:9" x14ac:dyDescent="0.25">
      <c r="G919" s="117">
        <v>12000</v>
      </c>
    </row>
    <row r="920" spans="7:9" x14ac:dyDescent="0.25">
      <c r="G920" s="117">
        <v>12100</v>
      </c>
    </row>
    <row r="921" spans="7:9" x14ac:dyDescent="0.25">
      <c r="G921" s="117">
        <v>12101</v>
      </c>
    </row>
    <row r="922" spans="7:9" x14ac:dyDescent="0.25">
      <c r="G922" s="117">
        <v>12102</v>
      </c>
      <c r="I922" s="117" t="s">
        <v>1126</v>
      </c>
    </row>
    <row r="923" spans="7:9" x14ac:dyDescent="0.25">
      <c r="G923" s="117">
        <v>12110</v>
      </c>
    </row>
    <row r="924" spans="7:9" x14ac:dyDescent="0.25">
      <c r="G924" s="117">
        <v>12111</v>
      </c>
    </row>
    <row r="925" spans="7:9" x14ac:dyDescent="0.25">
      <c r="G925" s="117">
        <v>12200</v>
      </c>
    </row>
    <row r="926" spans="7:9" x14ac:dyDescent="0.25">
      <c r="G926" s="117">
        <v>12201</v>
      </c>
      <c r="I926" s="117" t="s">
        <v>1773</v>
      </c>
    </row>
    <row r="927" spans="7:9" x14ac:dyDescent="0.25">
      <c r="G927" s="117">
        <v>13000</v>
      </c>
    </row>
    <row r="928" spans="7:9" x14ac:dyDescent="0.25">
      <c r="G928" s="117">
        <v>13100</v>
      </c>
    </row>
    <row r="929" spans="7:9" x14ac:dyDescent="0.25">
      <c r="G929" s="117">
        <v>13103</v>
      </c>
      <c r="I929" s="117" t="s">
        <v>1774</v>
      </c>
    </row>
    <row r="930" spans="7:9" x14ac:dyDescent="0.25">
      <c r="G930" s="117">
        <v>13104</v>
      </c>
      <c r="I930" s="117" t="s">
        <v>1775</v>
      </c>
    </row>
    <row r="931" spans="7:9" x14ac:dyDescent="0.25">
      <c r="G931" s="117">
        <v>13106</v>
      </c>
      <c r="I931" s="117" t="s">
        <v>1776</v>
      </c>
    </row>
    <row r="932" spans="7:9" x14ac:dyDescent="0.25">
      <c r="G932" s="117">
        <v>13200</v>
      </c>
    </row>
    <row r="933" spans="7:9" x14ac:dyDescent="0.25">
      <c r="G933" s="117">
        <v>13201</v>
      </c>
      <c r="I933" s="117" t="s">
        <v>1777</v>
      </c>
    </row>
    <row r="934" spans="7:9" x14ac:dyDescent="0.25">
      <c r="G934" s="117">
        <v>13203</v>
      </c>
      <c r="I934" s="117" t="s">
        <v>1778</v>
      </c>
    </row>
    <row r="935" spans="7:9" x14ac:dyDescent="0.25">
      <c r="G935" s="117">
        <v>13204</v>
      </c>
      <c r="I935" s="117" t="s">
        <v>1779</v>
      </c>
    </row>
    <row r="936" spans="7:9" x14ac:dyDescent="0.25">
      <c r="G936" s="117">
        <v>13205</v>
      </c>
      <c r="I936" s="117" t="s">
        <v>1780</v>
      </c>
    </row>
    <row r="937" spans="7:9" x14ac:dyDescent="0.25">
      <c r="G937" s="117">
        <v>13206</v>
      </c>
      <c r="I937" s="117" t="s">
        <v>1781</v>
      </c>
    </row>
    <row r="938" spans="7:9" x14ac:dyDescent="0.25">
      <c r="G938" s="117">
        <v>13208</v>
      </c>
      <c r="I938" s="117" t="s">
        <v>1782</v>
      </c>
    </row>
    <row r="939" spans="7:9" x14ac:dyDescent="0.25">
      <c r="G939" s="117">
        <v>13209</v>
      </c>
      <c r="I939" s="117" t="s">
        <v>1783</v>
      </c>
    </row>
    <row r="940" spans="7:9" x14ac:dyDescent="0.25">
      <c r="G940" s="117">
        <v>13210</v>
      </c>
      <c r="I940" s="117" t="s">
        <v>1784</v>
      </c>
    </row>
    <row r="941" spans="7:9" x14ac:dyDescent="0.25">
      <c r="G941" s="117">
        <v>13300</v>
      </c>
    </row>
    <row r="942" spans="7:9" x14ac:dyDescent="0.25">
      <c r="G942" s="117">
        <v>13303</v>
      </c>
      <c r="I942" s="117" t="s">
        <v>1785</v>
      </c>
    </row>
    <row r="943" spans="7:9" x14ac:dyDescent="0.25">
      <c r="G943" s="117">
        <v>13304</v>
      </c>
      <c r="I943" s="117" t="s">
        <v>1786</v>
      </c>
    </row>
    <row r="944" spans="7:9" x14ac:dyDescent="0.25">
      <c r="G944" s="117">
        <v>13305</v>
      </c>
      <c r="I944" s="117" t="s">
        <v>1787</v>
      </c>
    </row>
    <row r="945" spans="7:9" x14ac:dyDescent="0.25">
      <c r="G945" s="117">
        <v>13306</v>
      </c>
      <c r="I945" s="117" t="s">
        <v>1788</v>
      </c>
    </row>
    <row r="946" spans="7:9" x14ac:dyDescent="0.25">
      <c r="G946" s="117">
        <v>13308</v>
      </c>
      <c r="I946" s="117" t="s">
        <v>1789</v>
      </c>
    </row>
    <row r="947" spans="7:9" x14ac:dyDescent="0.25">
      <c r="G947" s="117">
        <v>13309</v>
      </c>
      <c r="I947" s="117" t="s">
        <v>1790</v>
      </c>
    </row>
    <row r="948" spans="7:9" x14ac:dyDescent="0.25">
      <c r="G948" s="117">
        <v>13400</v>
      </c>
    </row>
    <row r="949" spans="7:9" x14ac:dyDescent="0.25">
      <c r="G949" s="117">
        <v>13401</v>
      </c>
    </row>
    <row r="950" spans="7:9" x14ac:dyDescent="0.25">
      <c r="G950" s="117">
        <v>13402</v>
      </c>
      <c r="I950" s="117" t="s">
        <v>1791</v>
      </c>
    </row>
    <row r="951" spans="7:9" x14ac:dyDescent="0.25">
      <c r="G951" s="117">
        <v>13403</v>
      </c>
      <c r="I951" s="117" t="s">
        <v>1776</v>
      </c>
    </row>
    <row r="952" spans="7:9" x14ac:dyDescent="0.25">
      <c r="G952" s="117">
        <v>13404</v>
      </c>
      <c r="I952" s="117" t="s">
        <v>1792</v>
      </c>
    </row>
    <row r="953" spans="7:9" x14ac:dyDescent="0.25">
      <c r="G953" s="117">
        <v>13450</v>
      </c>
    </row>
    <row r="954" spans="7:9" x14ac:dyDescent="0.25">
      <c r="G954" s="117">
        <v>13451</v>
      </c>
      <c r="I954" s="117" t="s">
        <v>1793</v>
      </c>
    </row>
    <row r="955" spans="7:9" x14ac:dyDescent="0.25">
      <c r="G955" s="117">
        <v>13500</v>
      </c>
    </row>
    <row r="956" spans="7:9" x14ac:dyDescent="0.25">
      <c r="G956" s="117">
        <v>13501</v>
      </c>
    </row>
    <row r="957" spans="7:9" x14ac:dyDescent="0.25">
      <c r="G957" s="117">
        <v>20000</v>
      </c>
      <c r="H957" s="117" t="s">
        <v>1794</v>
      </c>
    </row>
    <row r="958" spans="7:9" x14ac:dyDescent="0.25">
      <c r="G958" s="117">
        <v>20001</v>
      </c>
    </row>
    <row r="959" spans="7:9" x14ac:dyDescent="0.25">
      <c r="G959" s="117">
        <v>20002</v>
      </c>
    </row>
    <row r="960" spans="7:9" x14ac:dyDescent="0.25">
      <c r="G960" s="117">
        <v>20003</v>
      </c>
    </row>
    <row r="961" spans="7:7" x14ac:dyDescent="0.25">
      <c r="G961" s="117">
        <v>3222381</v>
      </c>
    </row>
    <row r="962" spans="7:7" x14ac:dyDescent="0.25">
      <c r="G962" s="117">
        <v>3222549</v>
      </c>
    </row>
    <row r="963" spans="7:7" x14ac:dyDescent="0.25">
      <c r="G963" s="117">
        <v>3222418</v>
      </c>
    </row>
    <row r="964" spans="7:7" x14ac:dyDescent="0.25">
      <c r="G964" s="117">
        <v>3220429</v>
      </c>
    </row>
    <row r="965" spans="7:7" x14ac:dyDescent="0.25">
      <c r="G965" s="117">
        <v>3222452</v>
      </c>
    </row>
    <row r="966" spans="7:7" x14ac:dyDescent="0.25">
      <c r="G966" s="117">
        <v>3222451</v>
      </c>
    </row>
    <row r="967" spans="7:7" x14ac:dyDescent="0.25">
      <c r="G967" s="117">
        <v>3222414</v>
      </c>
    </row>
    <row r="968" spans="7:7" x14ac:dyDescent="0.25">
      <c r="G968" s="117">
        <v>3222417</v>
      </c>
    </row>
    <row r="969" spans="7:7" x14ac:dyDescent="0.25">
      <c r="G969" s="117">
        <v>3222379</v>
      </c>
    </row>
    <row r="970" spans="7:7" x14ac:dyDescent="0.25">
      <c r="G970" s="117">
        <v>3222376</v>
      </c>
    </row>
    <row r="971" spans="7:7" x14ac:dyDescent="0.25">
      <c r="G971" s="117">
        <v>3222380</v>
      </c>
    </row>
    <row r="972" spans="7:7" x14ac:dyDescent="0.25">
      <c r="G972" s="117">
        <v>3222421</v>
      </c>
    </row>
    <row r="973" spans="7:7" x14ac:dyDescent="0.25">
      <c r="G973" s="117">
        <v>3222420</v>
      </c>
    </row>
    <row r="974" spans="7:7" x14ac:dyDescent="0.25">
      <c r="G974" s="117">
        <v>3222427</v>
      </c>
    </row>
    <row r="975" spans="7:7" x14ac:dyDescent="0.25">
      <c r="G975" s="117">
        <v>3222426</v>
      </c>
    </row>
    <row r="976" spans="7:7" x14ac:dyDescent="0.25">
      <c r="G976" s="117">
        <v>3222374</v>
      </c>
    </row>
    <row r="977" spans="7:9" x14ac:dyDescent="0.25">
      <c r="G977" s="117">
        <v>3222169</v>
      </c>
    </row>
    <row r="978" spans="7:9" x14ac:dyDescent="0.25">
      <c r="G978" s="117">
        <v>3222423</v>
      </c>
    </row>
    <row r="979" spans="7:9" x14ac:dyDescent="0.25">
      <c r="G979" s="117">
        <v>3222378</v>
      </c>
    </row>
    <row r="980" spans="7:9" x14ac:dyDescent="0.25">
      <c r="G980" s="117">
        <v>3222373</v>
      </c>
    </row>
    <row r="981" spans="7:9" x14ac:dyDescent="0.25">
      <c r="G981" s="117">
        <v>3222395</v>
      </c>
    </row>
    <row r="982" spans="7:9" x14ac:dyDescent="0.25">
      <c r="G982" s="117">
        <v>3222432</v>
      </c>
    </row>
    <row r="983" spans="7:9" x14ac:dyDescent="0.25">
      <c r="G983" s="117">
        <v>3222548</v>
      </c>
    </row>
    <row r="984" spans="7:9" x14ac:dyDescent="0.25">
      <c r="G984" s="117">
        <v>3222415</v>
      </c>
    </row>
    <row r="985" spans="7:9" x14ac:dyDescent="0.25">
      <c r="G985" s="117">
        <v>3222422</v>
      </c>
    </row>
    <row r="986" spans="7:9" x14ac:dyDescent="0.25">
      <c r="G986" s="117">
        <v>3222431</v>
      </c>
    </row>
    <row r="987" spans="7:9" x14ac:dyDescent="0.25">
      <c r="G987" s="117">
        <v>3222377</v>
      </c>
    </row>
    <row r="988" spans="7:9" x14ac:dyDescent="0.25">
      <c r="G988" s="117">
        <v>3222382</v>
      </c>
    </row>
    <row r="989" spans="7:9" x14ac:dyDescent="0.25">
      <c r="G989" s="117">
        <v>3222419</v>
      </c>
    </row>
    <row r="990" spans="7:9" x14ac:dyDescent="0.25">
      <c r="G990" s="117">
        <v>3220480</v>
      </c>
      <c r="I990" s="117" t="s">
        <v>1795</v>
      </c>
    </row>
    <row r="991" spans="7:9" x14ac:dyDescent="0.25">
      <c r="G991" s="117">
        <v>3221719</v>
      </c>
      <c r="I991" s="117" t="s">
        <v>1796</v>
      </c>
    </row>
    <row r="992" spans="7:9" x14ac:dyDescent="0.25">
      <c r="G992" s="117">
        <v>68768</v>
      </c>
      <c r="I992" s="117" t="s">
        <v>1797</v>
      </c>
    </row>
    <row r="993" spans="7:9" x14ac:dyDescent="0.25">
      <c r="G993" s="117">
        <v>68713</v>
      </c>
      <c r="I993" s="117" t="s">
        <v>1798</v>
      </c>
    </row>
    <row r="994" spans="7:9" x14ac:dyDescent="0.25">
      <c r="G994" s="117">
        <v>68737</v>
      </c>
      <c r="I994" s="117" t="s">
        <v>1799</v>
      </c>
    </row>
    <row r="995" spans="7:9" x14ac:dyDescent="0.25">
      <c r="G995" s="117">
        <v>3220752</v>
      </c>
      <c r="I995" s="117" t="s">
        <v>1800</v>
      </c>
    </row>
    <row r="996" spans="7:9" x14ac:dyDescent="0.25">
      <c r="G996" s="117">
        <v>68767</v>
      </c>
      <c r="I996" s="117" t="s">
        <v>1801</v>
      </c>
    </row>
    <row r="997" spans="7:9" x14ac:dyDescent="0.25">
      <c r="G997" s="117">
        <v>3220599</v>
      </c>
      <c r="I997" s="117" t="s">
        <v>1802</v>
      </c>
    </row>
    <row r="998" spans="7:9" x14ac:dyDescent="0.25">
      <c r="G998" s="117">
        <v>68518</v>
      </c>
      <c r="I998" s="117" t="s">
        <v>1803</v>
      </c>
    </row>
    <row r="999" spans="7:9" x14ac:dyDescent="0.25">
      <c r="G999" s="117">
        <v>3220592</v>
      </c>
      <c r="I999" s="117" t="s">
        <v>1804</v>
      </c>
    </row>
    <row r="1000" spans="7:9" x14ac:dyDescent="0.25">
      <c r="G1000" s="117">
        <v>68773</v>
      </c>
      <c r="I1000" s="117" t="s">
        <v>1805</v>
      </c>
    </row>
    <row r="1001" spans="7:9" x14ac:dyDescent="0.25">
      <c r="G1001" s="117">
        <v>3220485</v>
      </c>
      <c r="I1001" s="117" t="s">
        <v>1806</v>
      </c>
    </row>
    <row r="1002" spans="7:9" x14ac:dyDescent="0.25">
      <c r="G1002" s="117">
        <v>68656</v>
      </c>
      <c r="I1002" s="117" t="s">
        <v>1807</v>
      </c>
    </row>
    <row r="1003" spans="7:9" x14ac:dyDescent="0.25">
      <c r="G1003" s="117">
        <v>3220744</v>
      </c>
      <c r="I1003" s="117" t="s">
        <v>1808</v>
      </c>
    </row>
    <row r="1004" spans="7:9" x14ac:dyDescent="0.25">
      <c r="G1004" s="117">
        <v>3220604</v>
      </c>
      <c r="I1004" s="117" t="s">
        <v>1809</v>
      </c>
    </row>
    <row r="1005" spans="7:9" x14ac:dyDescent="0.25">
      <c r="G1005" s="117">
        <v>68029</v>
      </c>
      <c r="I1005" s="117" t="s">
        <v>1810</v>
      </c>
    </row>
    <row r="1006" spans="7:9" x14ac:dyDescent="0.25">
      <c r="G1006" s="117">
        <v>68738</v>
      </c>
      <c r="I1006" s="117" t="s">
        <v>1811</v>
      </c>
    </row>
    <row r="1007" spans="7:9" x14ac:dyDescent="0.25">
      <c r="G1007" s="117">
        <v>68017</v>
      </c>
      <c r="I1007" s="117" t="s">
        <v>1812</v>
      </c>
    </row>
    <row r="1008" spans="7:9" x14ac:dyDescent="0.25">
      <c r="G1008" s="117">
        <v>68013</v>
      </c>
      <c r="I1008" s="117" t="s">
        <v>1813</v>
      </c>
    </row>
    <row r="1009" spans="7:9" x14ac:dyDescent="0.25">
      <c r="G1009" s="117">
        <v>68907</v>
      </c>
      <c r="I1009" s="117" t="s">
        <v>1814</v>
      </c>
    </row>
    <row r="1010" spans="7:9" x14ac:dyDescent="0.25">
      <c r="G1010" s="117">
        <v>3220590</v>
      </c>
      <c r="I1010" s="117" t="s">
        <v>1815</v>
      </c>
    </row>
    <row r="1011" spans="7:9" x14ac:dyDescent="0.25">
      <c r="G1011" s="117">
        <v>3220579</v>
      </c>
      <c r="I1011" s="117" t="s">
        <v>1816</v>
      </c>
    </row>
    <row r="1012" spans="7:9" x14ac:dyDescent="0.25">
      <c r="G1012" s="117">
        <v>3222599</v>
      </c>
      <c r="I1012" s="117" t="s">
        <v>1817</v>
      </c>
    </row>
    <row r="1013" spans="7:9" x14ac:dyDescent="0.25">
      <c r="G1013" s="117">
        <v>68514</v>
      </c>
      <c r="I1013" s="117" t="s">
        <v>1818</v>
      </c>
    </row>
    <row r="1014" spans="7:9" x14ac:dyDescent="0.25">
      <c r="G1014" s="117">
        <v>3222151</v>
      </c>
      <c r="I1014" s="117" t="s">
        <v>1819</v>
      </c>
    </row>
    <row r="1015" spans="7:9" x14ac:dyDescent="0.25">
      <c r="G1015" s="117">
        <v>3220605</v>
      </c>
      <c r="I1015" s="117" t="s">
        <v>1820</v>
      </c>
    </row>
    <row r="1016" spans="7:9" x14ac:dyDescent="0.25">
      <c r="G1016" s="117">
        <v>68770</v>
      </c>
      <c r="I1016" s="117" t="s">
        <v>1821</v>
      </c>
    </row>
    <row r="1017" spans="7:9" x14ac:dyDescent="0.25">
      <c r="G1017" s="117">
        <v>3220597</v>
      </c>
      <c r="I1017" s="117" t="s">
        <v>1822</v>
      </c>
    </row>
    <row r="1018" spans="7:9" x14ac:dyDescent="0.25">
      <c r="G1018" s="117">
        <v>3222683</v>
      </c>
      <c r="I1018" s="117" t="s">
        <v>1822</v>
      </c>
    </row>
    <row r="1019" spans="7:9" x14ac:dyDescent="0.25">
      <c r="G1019" s="117">
        <v>3220596</v>
      </c>
      <c r="I1019" s="117" t="s">
        <v>1823</v>
      </c>
    </row>
    <row r="1020" spans="7:9" x14ac:dyDescent="0.25">
      <c r="G1020" s="117">
        <v>68001</v>
      </c>
      <c r="I1020" s="117" t="s">
        <v>1070</v>
      </c>
    </row>
    <row r="1021" spans="7:9" x14ac:dyDescent="0.25">
      <c r="G1021" s="117">
        <v>3222720</v>
      </c>
      <c r="I1021" s="117" t="s">
        <v>1824</v>
      </c>
    </row>
    <row r="1022" spans="7:9" x14ac:dyDescent="0.25">
      <c r="G1022" s="117">
        <v>3220858</v>
      </c>
      <c r="I1022" s="117" t="s">
        <v>1825</v>
      </c>
    </row>
    <row r="1023" spans="7:9" x14ac:dyDescent="0.25">
      <c r="G1023" s="117">
        <v>3220446</v>
      </c>
      <c r="I1023" s="117" t="s">
        <v>1826</v>
      </c>
    </row>
    <row r="1024" spans="7:9" x14ac:dyDescent="0.25">
      <c r="G1024" s="117">
        <v>68751</v>
      </c>
      <c r="I1024" s="117" t="s">
        <v>1827</v>
      </c>
    </row>
    <row r="1025" spans="7:9" x14ac:dyDescent="0.25">
      <c r="G1025" s="117">
        <v>3222645</v>
      </c>
      <c r="I1025" s="117" t="s">
        <v>1828</v>
      </c>
    </row>
    <row r="1026" spans="7:9" x14ac:dyDescent="0.25">
      <c r="G1026" s="117">
        <v>68031</v>
      </c>
      <c r="I1026" s="117" t="s">
        <v>1829</v>
      </c>
    </row>
    <row r="1027" spans="7:9" x14ac:dyDescent="0.25">
      <c r="G1027" s="117">
        <v>3220471</v>
      </c>
      <c r="I1027" s="117" t="s">
        <v>1830</v>
      </c>
    </row>
    <row r="1028" spans="7:9" x14ac:dyDescent="0.25">
      <c r="G1028" s="117">
        <v>68002</v>
      </c>
      <c r="I1028" s="117" t="s">
        <v>1831</v>
      </c>
    </row>
    <row r="1029" spans="7:9" x14ac:dyDescent="0.25">
      <c r="G1029" s="117">
        <v>3222598</v>
      </c>
      <c r="I1029" s="117" t="s">
        <v>1832</v>
      </c>
    </row>
    <row r="1030" spans="7:9" x14ac:dyDescent="0.25">
      <c r="G1030" s="117">
        <v>68911</v>
      </c>
      <c r="I1030" s="117" t="s">
        <v>1833</v>
      </c>
    </row>
    <row r="1031" spans="7:9" x14ac:dyDescent="0.25">
      <c r="G1031" s="117">
        <v>3220435</v>
      </c>
      <c r="I1031" s="117" t="s">
        <v>1834</v>
      </c>
    </row>
    <row r="1032" spans="7:9" x14ac:dyDescent="0.25">
      <c r="G1032" s="117">
        <v>3220581</v>
      </c>
      <c r="I1032" s="117" t="s">
        <v>1835</v>
      </c>
    </row>
    <row r="1033" spans="7:9" x14ac:dyDescent="0.25">
      <c r="G1033" s="117">
        <v>68752</v>
      </c>
      <c r="I1033" s="117" t="s">
        <v>1836</v>
      </c>
    </row>
    <row r="1034" spans="7:9" x14ac:dyDescent="0.25">
      <c r="G1034" s="117">
        <v>3221609</v>
      </c>
      <c r="I1034" s="117" t="s">
        <v>1837</v>
      </c>
    </row>
    <row r="1035" spans="7:9" x14ac:dyDescent="0.25">
      <c r="G1035" s="117">
        <v>3221610</v>
      </c>
      <c r="I1035" s="117" t="s">
        <v>1837</v>
      </c>
    </row>
    <row r="1036" spans="7:9" x14ac:dyDescent="0.25">
      <c r="G1036" s="117">
        <v>3222646</v>
      </c>
      <c r="I1036" s="117" t="s">
        <v>1152</v>
      </c>
    </row>
    <row r="1037" spans="7:9" x14ac:dyDescent="0.25">
      <c r="G1037" s="117">
        <v>3222413</v>
      </c>
      <c r="I1037" s="117" t="s">
        <v>1158</v>
      </c>
    </row>
    <row r="1038" spans="7:9" x14ac:dyDescent="0.25">
      <c r="G1038" s="117">
        <v>3220598</v>
      </c>
      <c r="I1038" s="117" t="s">
        <v>1838</v>
      </c>
    </row>
    <row r="1039" spans="7:9" x14ac:dyDescent="0.25">
      <c r="G1039" s="117">
        <v>3222567</v>
      </c>
      <c r="I1039" s="117" t="s">
        <v>1839</v>
      </c>
    </row>
    <row r="1040" spans="7:9" x14ac:dyDescent="0.25">
      <c r="G1040" s="117">
        <v>3221698</v>
      </c>
      <c r="I1040" s="117" t="s">
        <v>1840</v>
      </c>
    </row>
    <row r="1041" spans="7:9" x14ac:dyDescent="0.25">
      <c r="G1041" s="117">
        <v>3220582</v>
      </c>
      <c r="I1041" s="117" t="s">
        <v>1841</v>
      </c>
    </row>
    <row r="1042" spans="7:9" x14ac:dyDescent="0.25">
      <c r="G1042" s="117">
        <v>3221711</v>
      </c>
      <c r="I1042" s="117" t="s">
        <v>1842</v>
      </c>
    </row>
    <row r="1043" spans="7:9" x14ac:dyDescent="0.25">
      <c r="G1043" s="117">
        <v>68027</v>
      </c>
      <c r="I1043" s="117" t="s">
        <v>1843</v>
      </c>
    </row>
    <row r="1044" spans="7:9" x14ac:dyDescent="0.25">
      <c r="G1044" s="117">
        <v>3222485</v>
      </c>
      <c r="I1044" s="117" t="s">
        <v>1844</v>
      </c>
    </row>
    <row r="1045" spans="7:9" x14ac:dyDescent="0.25">
      <c r="G1045" s="117">
        <v>3220782</v>
      </c>
      <c r="I1045" s="117" t="s">
        <v>1845</v>
      </c>
    </row>
    <row r="1046" spans="7:9" x14ac:dyDescent="0.25">
      <c r="G1046" s="117">
        <v>3220593</v>
      </c>
      <c r="I1046" s="117" t="s">
        <v>1846</v>
      </c>
    </row>
    <row r="1047" spans="7:9" x14ac:dyDescent="0.25">
      <c r="G1047" s="117">
        <v>130</v>
      </c>
      <c r="I1047" s="117" t="s">
        <v>1847</v>
      </c>
    </row>
    <row r="1048" spans="7:9" x14ac:dyDescent="0.25">
      <c r="G1048" s="117">
        <v>68509</v>
      </c>
      <c r="I1048" s="117" t="s">
        <v>1848</v>
      </c>
    </row>
    <row r="1049" spans="7:9" x14ac:dyDescent="0.25">
      <c r="G1049" s="117">
        <v>68024</v>
      </c>
      <c r="I1049" s="117" t="s">
        <v>1849</v>
      </c>
    </row>
    <row r="1050" spans="7:9" x14ac:dyDescent="0.25">
      <c r="G1050" s="117">
        <v>68018</v>
      </c>
      <c r="I1050" s="117" t="s">
        <v>1850</v>
      </c>
    </row>
    <row r="1051" spans="7:9" x14ac:dyDescent="0.25">
      <c r="G1051" s="117">
        <v>3220748</v>
      </c>
      <c r="I1051" s="117" t="s">
        <v>1851</v>
      </c>
    </row>
    <row r="1052" spans="7:9" x14ac:dyDescent="0.25">
      <c r="G1052" s="117">
        <v>68506</v>
      </c>
      <c r="I1052" s="117" t="s">
        <v>1852</v>
      </c>
    </row>
    <row r="1053" spans="7:9" x14ac:dyDescent="0.25">
      <c r="G1053" s="117">
        <v>68640</v>
      </c>
      <c r="I1053" s="117" t="s">
        <v>1853</v>
      </c>
    </row>
    <row r="1054" spans="7:9" x14ac:dyDescent="0.25">
      <c r="G1054" s="117">
        <v>68014</v>
      </c>
      <c r="I1054" s="117" t="s">
        <v>1854</v>
      </c>
    </row>
    <row r="1055" spans="7:9" x14ac:dyDescent="0.25">
      <c r="G1055" s="117">
        <v>68925</v>
      </c>
      <c r="I1055" s="117" t="s">
        <v>1855</v>
      </c>
    </row>
    <row r="1056" spans="7:9" x14ac:dyDescent="0.25">
      <c r="G1056" s="117">
        <v>3220850</v>
      </c>
      <c r="I1056" s="117" t="s">
        <v>1232</v>
      </c>
    </row>
    <row r="1057" spans="7:9" x14ac:dyDescent="0.25">
      <c r="G1057" s="117">
        <v>68171</v>
      </c>
      <c r="I1057" s="117" t="s">
        <v>1856</v>
      </c>
    </row>
    <row r="1058" spans="7:9" x14ac:dyDescent="0.25">
      <c r="G1058" s="117">
        <v>68901</v>
      </c>
      <c r="I1058" s="117" t="s">
        <v>1857</v>
      </c>
    </row>
    <row r="1059" spans="7:9" x14ac:dyDescent="0.25">
      <c r="G1059" s="117">
        <v>3221648</v>
      </c>
      <c r="I1059" s="117" t="s">
        <v>1858</v>
      </c>
    </row>
    <row r="1060" spans="7:9" x14ac:dyDescent="0.25">
      <c r="G1060" s="117">
        <v>3220600</v>
      </c>
      <c r="I1060" s="117" t="s">
        <v>1859</v>
      </c>
    </row>
    <row r="1061" spans="7:9" x14ac:dyDescent="0.25">
      <c r="G1061" s="117">
        <v>3222150</v>
      </c>
      <c r="I1061" s="117" t="s">
        <v>1860</v>
      </c>
    </row>
    <row r="1062" spans="7:9" x14ac:dyDescent="0.25">
      <c r="G1062" s="117">
        <v>68743</v>
      </c>
      <c r="I1062" s="117" t="s">
        <v>1250</v>
      </c>
    </row>
    <row r="1063" spans="7:9" x14ac:dyDescent="0.25">
      <c r="G1063" s="117">
        <v>68218</v>
      </c>
      <c r="I1063" s="117" t="s">
        <v>1861</v>
      </c>
    </row>
    <row r="1064" spans="7:9" x14ac:dyDescent="0.25">
      <c r="G1064" s="117">
        <v>3220601</v>
      </c>
      <c r="I1064" s="117" t="s">
        <v>1862</v>
      </c>
    </row>
    <row r="1065" spans="7:9" x14ac:dyDescent="0.25">
      <c r="G1065" s="117">
        <v>68740</v>
      </c>
      <c r="I1065" s="117" t="s">
        <v>1863</v>
      </c>
    </row>
    <row r="1066" spans="7:9" x14ac:dyDescent="0.25">
      <c r="G1066" s="117">
        <v>20004</v>
      </c>
      <c r="I1066" s="117" t="s">
        <v>1864</v>
      </c>
    </row>
    <row r="1067" spans="7:9" x14ac:dyDescent="0.25">
      <c r="G1067" s="117">
        <v>68769</v>
      </c>
      <c r="I1067" s="117" t="s">
        <v>1865</v>
      </c>
    </row>
    <row r="1068" spans="7:9" x14ac:dyDescent="0.25">
      <c r="G1068" s="117">
        <v>222179</v>
      </c>
      <c r="I1068" s="117" t="s">
        <v>1866</v>
      </c>
    </row>
    <row r="1069" spans="7:9" x14ac:dyDescent="0.25">
      <c r="G1069" s="117">
        <v>68777</v>
      </c>
      <c r="I1069" s="117" t="s">
        <v>1867</v>
      </c>
    </row>
    <row r="1070" spans="7:9" x14ac:dyDescent="0.25">
      <c r="G1070" s="117">
        <v>3220822</v>
      </c>
      <c r="I1070" s="117" t="s">
        <v>1868</v>
      </c>
    </row>
    <row r="1071" spans="7:9" x14ac:dyDescent="0.25">
      <c r="G1071" s="117">
        <v>3220820</v>
      </c>
      <c r="I1071" s="117" t="s">
        <v>1869</v>
      </c>
    </row>
    <row r="1072" spans="7:9" x14ac:dyDescent="0.25">
      <c r="G1072" s="117">
        <v>3222681</v>
      </c>
      <c r="I1072" s="117" t="s">
        <v>1870</v>
      </c>
    </row>
    <row r="1073" spans="7:9" x14ac:dyDescent="0.25">
      <c r="G1073" s="117">
        <v>222175</v>
      </c>
      <c r="I1073" s="117" t="s">
        <v>1871</v>
      </c>
    </row>
    <row r="1074" spans="7:9" x14ac:dyDescent="0.25">
      <c r="G1074" s="117">
        <v>3220588</v>
      </c>
      <c r="I1074" s="117" t="s">
        <v>1872</v>
      </c>
    </row>
    <row r="1075" spans="7:9" x14ac:dyDescent="0.25">
      <c r="G1075" s="117">
        <v>3222168</v>
      </c>
      <c r="I1075" s="117" t="s">
        <v>1873</v>
      </c>
    </row>
    <row r="1076" spans="7:9" x14ac:dyDescent="0.25">
      <c r="G1076" s="117">
        <v>68023</v>
      </c>
      <c r="I1076" s="117" t="s">
        <v>1874</v>
      </c>
    </row>
    <row r="1077" spans="7:9" x14ac:dyDescent="0.25">
      <c r="G1077" s="117">
        <v>3221706</v>
      </c>
      <c r="I1077" s="117" t="s">
        <v>1875</v>
      </c>
    </row>
    <row r="1078" spans="7:9" x14ac:dyDescent="0.25">
      <c r="G1078" s="117">
        <v>3221699</v>
      </c>
      <c r="I1078" s="117" t="s">
        <v>1876</v>
      </c>
    </row>
    <row r="1079" spans="7:9" x14ac:dyDescent="0.25">
      <c r="G1079" s="117">
        <v>68030</v>
      </c>
      <c r="I1079" s="117" t="s">
        <v>1877</v>
      </c>
    </row>
    <row r="1080" spans="7:9" x14ac:dyDescent="0.25">
      <c r="G1080" s="117">
        <v>222176</v>
      </c>
      <c r="I1080" s="117" t="s">
        <v>1878</v>
      </c>
    </row>
    <row r="1081" spans="7:9" x14ac:dyDescent="0.25">
      <c r="G1081" s="117">
        <v>68745</v>
      </c>
      <c r="I1081" s="117" t="s">
        <v>1879</v>
      </c>
    </row>
    <row r="1082" spans="7:9" x14ac:dyDescent="0.25">
      <c r="G1082" s="117">
        <v>3220602</v>
      </c>
      <c r="I1082" s="117" t="s">
        <v>1880</v>
      </c>
    </row>
    <row r="1083" spans="7:9" x14ac:dyDescent="0.25">
      <c r="G1083" s="117">
        <v>3220578</v>
      </c>
      <c r="I1083" s="117" t="s">
        <v>1881</v>
      </c>
    </row>
    <row r="1084" spans="7:9" x14ac:dyDescent="0.25">
      <c r="G1084" s="117">
        <v>68912</v>
      </c>
      <c r="I1084" s="117" t="s">
        <v>1882</v>
      </c>
    </row>
    <row r="1085" spans="7:9" x14ac:dyDescent="0.25">
      <c r="G1085" s="117">
        <v>68923</v>
      </c>
      <c r="I1085" s="117" t="s">
        <v>1883</v>
      </c>
    </row>
    <row r="1086" spans="7:9" x14ac:dyDescent="0.25">
      <c r="G1086" s="117">
        <v>3220607</v>
      </c>
      <c r="I1086" s="117" t="s">
        <v>1884</v>
      </c>
    </row>
    <row r="1087" spans="7:9" x14ac:dyDescent="0.25">
      <c r="G1087" s="117">
        <v>3222097</v>
      </c>
      <c r="I1087" s="117" t="s">
        <v>1885</v>
      </c>
    </row>
    <row r="1088" spans="7:9" x14ac:dyDescent="0.25">
      <c r="G1088" s="117">
        <v>3222416</v>
      </c>
      <c r="I1088" s="117" t="s">
        <v>1886</v>
      </c>
    </row>
    <row r="1089" spans="7:9" x14ac:dyDescent="0.25">
      <c r="G1089" s="117">
        <v>3221611</v>
      </c>
      <c r="I1089" s="117" t="s">
        <v>1887</v>
      </c>
    </row>
    <row r="1090" spans="7:9" x14ac:dyDescent="0.25">
      <c r="G1090" s="117">
        <v>68654</v>
      </c>
      <c r="I1090" s="117" t="s">
        <v>1888</v>
      </c>
    </row>
    <row r="1091" spans="7:9" x14ac:dyDescent="0.25">
      <c r="G1091" s="117">
        <v>3221710</v>
      </c>
      <c r="I1091" s="117" t="s">
        <v>1889</v>
      </c>
    </row>
    <row r="1092" spans="7:9" x14ac:dyDescent="0.25">
      <c r="G1092" s="117">
        <v>3222488</v>
      </c>
      <c r="I1092" s="117" t="s">
        <v>1890</v>
      </c>
    </row>
    <row r="1093" spans="7:9" x14ac:dyDescent="0.25">
      <c r="G1093" s="117">
        <v>3220589</v>
      </c>
      <c r="I1093" s="117" t="s">
        <v>1891</v>
      </c>
    </row>
    <row r="1094" spans="7:9" x14ac:dyDescent="0.25">
      <c r="G1094" s="117">
        <v>3222680</v>
      </c>
      <c r="I1094" s="117" t="s">
        <v>1892</v>
      </c>
    </row>
    <row r="1095" spans="7:9" x14ac:dyDescent="0.25">
      <c r="G1095" s="117">
        <v>3220800</v>
      </c>
      <c r="I1095" s="117" t="s">
        <v>1893</v>
      </c>
    </row>
    <row r="1096" spans="7:9" x14ac:dyDescent="0.25">
      <c r="G1096" s="117">
        <v>3222466</v>
      </c>
      <c r="I1096" s="117" t="s">
        <v>1894</v>
      </c>
    </row>
    <row r="1097" spans="7:9" x14ac:dyDescent="0.25">
      <c r="G1097" s="117">
        <v>3220577</v>
      </c>
      <c r="I1097" s="117" t="s">
        <v>1895</v>
      </c>
    </row>
    <row r="1098" spans="7:9" x14ac:dyDescent="0.25">
      <c r="G1098" s="117">
        <v>68742</v>
      </c>
      <c r="I1098" s="117" t="s">
        <v>1896</v>
      </c>
    </row>
    <row r="1099" spans="7:9" x14ac:dyDescent="0.25">
      <c r="G1099" s="117">
        <v>3222219</v>
      </c>
      <c r="I1099" s="117" t="s">
        <v>1897</v>
      </c>
    </row>
    <row r="1100" spans="7:9" x14ac:dyDescent="0.25">
      <c r="G1100" s="117">
        <v>68667</v>
      </c>
      <c r="I1100" s="117" t="s">
        <v>1898</v>
      </c>
    </row>
    <row r="1101" spans="7:9" x14ac:dyDescent="0.25">
      <c r="G1101" s="117">
        <v>68694</v>
      </c>
      <c r="I1101" s="117" t="s">
        <v>1899</v>
      </c>
    </row>
    <row r="1102" spans="7:9" x14ac:dyDescent="0.25">
      <c r="G1102" s="117">
        <v>68906</v>
      </c>
      <c r="I1102" s="117" t="s">
        <v>1900</v>
      </c>
    </row>
    <row r="1103" spans="7:9" x14ac:dyDescent="0.25">
      <c r="G1103" s="117">
        <v>3220753</v>
      </c>
      <c r="I1103" s="117" t="s">
        <v>1901</v>
      </c>
    </row>
    <row r="1104" spans="7:9" x14ac:dyDescent="0.25">
      <c r="G1104" s="117">
        <v>3221703</v>
      </c>
      <c r="I1104" s="117" t="s">
        <v>1902</v>
      </c>
    </row>
    <row r="1105" spans="7:9" x14ac:dyDescent="0.25">
      <c r="G1105" s="117">
        <v>3221704</v>
      </c>
      <c r="I1105" s="117" t="s">
        <v>1903</v>
      </c>
    </row>
    <row r="1106" spans="7:9" x14ac:dyDescent="0.25">
      <c r="G1106" s="117">
        <v>3221257</v>
      </c>
      <c r="I1106" s="117" t="s">
        <v>1904</v>
      </c>
    </row>
    <row r="1107" spans="7:9" x14ac:dyDescent="0.25">
      <c r="G1107" s="117">
        <v>3222424</v>
      </c>
      <c r="I1107" s="117" t="s">
        <v>1905</v>
      </c>
    </row>
    <row r="1108" spans="7:9" x14ac:dyDescent="0.25">
      <c r="G1108" s="117">
        <v>68771</v>
      </c>
      <c r="I1108" s="117" t="s">
        <v>1906</v>
      </c>
    </row>
    <row r="1109" spans="7:9" x14ac:dyDescent="0.25">
      <c r="G1109" s="117">
        <v>3222220</v>
      </c>
      <c r="I1109" s="117" t="s">
        <v>1907</v>
      </c>
    </row>
    <row r="1110" spans="7:9" x14ac:dyDescent="0.25">
      <c r="G1110" s="117">
        <v>3222117</v>
      </c>
      <c r="I1110" s="117" t="s">
        <v>1908</v>
      </c>
    </row>
    <row r="1111" spans="7:9" x14ac:dyDescent="0.25">
      <c r="G1111" s="117">
        <v>3222722</v>
      </c>
      <c r="I1111" s="117" t="s">
        <v>1909</v>
      </c>
    </row>
    <row r="1112" spans="7:9" x14ac:dyDescent="0.25">
      <c r="G1112" s="117">
        <v>3220833</v>
      </c>
      <c r="I1112" s="117" t="s">
        <v>1910</v>
      </c>
    </row>
    <row r="1113" spans="7:9" x14ac:dyDescent="0.25">
      <c r="G1113" s="117">
        <v>3222203</v>
      </c>
      <c r="I1113" s="117" t="s">
        <v>1911</v>
      </c>
    </row>
    <row r="1114" spans="7:9" x14ac:dyDescent="0.25">
      <c r="G1114" s="117">
        <v>222177</v>
      </c>
      <c r="I1114" s="117" t="s">
        <v>1912</v>
      </c>
    </row>
    <row r="1115" spans="7:9" x14ac:dyDescent="0.25">
      <c r="G1115" s="117">
        <v>3222170</v>
      </c>
      <c r="I1115" s="117" t="s">
        <v>1913</v>
      </c>
    </row>
    <row r="1116" spans="7:9" x14ac:dyDescent="0.25">
      <c r="G1116" s="117">
        <v>3220603</v>
      </c>
      <c r="I1116" s="117" t="s">
        <v>1914</v>
      </c>
    </row>
    <row r="1117" spans="7:9" x14ac:dyDescent="0.25">
      <c r="G1117" s="117">
        <v>3222173</v>
      </c>
      <c r="I1117" s="117" t="s">
        <v>1915</v>
      </c>
    </row>
    <row r="1118" spans="7:9" x14ac:dyDescent="0.25">
      <c r="G1118" s="117">
        <v>3222618</v>
      </c>
      <c r="I1118" s="117" t="s">
        <v>1916</v>
      </c>
    </row>
    <row r="1119" spans="7:9" x14ac:dyDescent="0.25">
      <c r="G1119" s="117">
        <v>3221778</v>
      </c>
      <c r="I1119" s="117" t="s">
        <v>1917</v>
      </c>
    </row>
    <row r="1120" spans="7:9" x14ac:dyDescent="0.25">
      <c r="G1120" s="117">
        <v>3221709</v>
      </c>
      <c r="I1120" s="117" t="s">
        <v>1918</v>
      </c>
    </row>
    <row r="1121" spans="7:9" x14ac:dyDescent="0.25">
      <c r="G1121" s="117">
        <v>3221708</v>
      </c>
      <c r="I1121" s="117" t="s">
        <v>1919</v>
      </c>
    </row>
    <row r="1122" spans="7:9" x14ac:dyDescent="0.25">
      <c r="G1122" s="117">
        <v>3221612</v>
      </c>
      <c r="I1122" s="117" t="s">
        <v>1920</v>
      </c>
    </row>
    <row r="1123" spans="7:9" x14ac:dyDescent="0.25">
      <c r="G1123" s="117">
        <v>3220479</v>
      </c>
      <c r="I1123" s="117" t="s">
        <v>1492</v>
      </c>
    </row>
    <row r="1124" spans="7:9" x14ac:dyDescent="0.25">
      <c r="G1124" s="117">
        <v>3221712</v>
      </c>
      <c r="I1124" s="117" t="s">
        <v>1507</v>
      </c>
    </row>
    <row r="1125" spans="7:9" x14ac:dyDescent="0.25">
      <c r="G1125" s="117">
        <v>3222721</v>
      </c>
      <c r="I1125" s="117" t="s">
        <v>1921</v>
      </c>
    </row>
    <row r="1126" spans="7:9" x14ac:dyDescent="0.25">
      <c r="G1126" s="117">
        <v>68924</v>
      </c>
      <c r="I1126" s="117" t="s">
        <v>1922</v>
      </c>
    </row>
    <row r="1127" spans="7:9" x14ac:dyDescent="0.25">
      <c r="G1127" s="117">
        <v>68003</v>
      </c>
      <c r="I1127" s="117" t="s">
        <v>1923</v>
      </c>
    </row>
    <row r="1128" spans="7:9" x14ac:dyDescent="0.25">
      <c r="G1128" s="117">
        <v>3222523</v>
      </c>
      <c r="I1128" s="117" t="s">
        <v>1924</v>
      </c>
    </row>
    <row r="1129" spans="7:9" x14ac:dyDescent="0.25">
      <c r="G1129" s="117">
        <v>68903</v>
      </c>
      <c r="I1129" s="117" t="s">
        <v>1925</v>
      </c>
    </row>
    <row r="1130" spans="7:9" x14ac:dyDescent="0.25">
      <c r="G1130" s="117">
        <v>3221777</v>
      </c>
      <c r="I1130" s="117" t="s">
        <v>1926</v>
      </c>
    </row>
    <row r="1131" spans="7:9" x14ac:dyDescent="0.25">
      <c r="G1131" s="117">
        <v>3221633</v>
      </c>
      <c r="I1131" s="117" t="s">
        <v>1927</v>
      </c>
    </row>
    <row r="1132" spans="7:9" x14ac:dyDescent="0.25">
      <c r="G1132" s="117">
        <v>68904</v>
      </c>
      <c r="I1132" s="117" t="s">
        <v>1928</v>
      </c>
    </row>
    <row r="1133" spans="7:9" x14ac:dyDescent="0.25">
      <c r="G1133" s="117">
        <v>3220819</v>
      </c>
      <c r="I1133" s="117" t="s">
        <v>1929</v>
      </c>
    </row>
    <row r="1134" spans="7:9" x14ac:dyDescent="0.25">
      <c r="G1134" s="117">
        <v>68916</v>
      </c>
      <c r="I1134" s="117" t="s">
        <v>1930</v>
      </c>
    </row>
    <row r="1135" spans="7:9" x14ac:dyDescent="0.25">
      <c r="G1135" s="117">
        <v>68749</v>
      </c>
      <c r="I1135" s="117" t="s">
        <v>1931</v>
      </c>
    </row>
    <row r="1136" spans="7:9" x14ac:dyDescent="0.25">
      <c r="G1136" s="117">
        <v>3222486</v>
      </c>
      <c r="I1136" s="117" t="s">
        <v>1932</v>
      </c>
    </row>
    <row r="1137" spans="7:9" x14ac:dyDescent="0.25">
      <c r="G1137" s="117">
        <v>3220584</v>
      </c>
      <c r="I1137" s="117" t="s">
        <v>1541</v>
      </c>
    </row>
    <row r="1138" spans="7:9" x14ac:dyDescent="0.25">
      <c r="G1138" s="117">
        <v>68758</v>
      </c>
      <c r="I1138" s="117" t="s">
        <v>1933</v>
      </c>
    </row>
    <row r="1139" spans="7:9" x14ac:dyDescent="0.25">
      <c r="G1139" s="117">
        <v>68733</v>
      </c>
      <c r="I1139" s="117" t="s">
        <v>1934</v>
      </c>
    </row>
    <row r="1140" spans="7:9" x14ac:dyDescent="0.25">
      <c r="G1140" s="117">
        <v>68775</v>
      </c>
      <c r="I1140" s="117" t="s">
        <v>1935</v>
      </c>
    </row>
    <row r="1141" spans="7:9" x14ac:dyDescent="0.25">
      <c r="G1141" s="117">
        <v>68913</v>
      </c>
      <c r="I1141" s="117" t="s">
        <v>1936</v>
      </c>
    </row>
    <row r="1142" spans="7:9" x14ac:dyDescent="0.25">
      <c r="G1142" s="117">
        <v>3220767</v>
      </c>
      <c r="I1142" s="117" t="s">
        <v>1937</v>
      </c>
    </row>
    <row r="1143" spans="7:9" x14ac:dyDescent="0.25">
      <c r="G1143" s="117">
        <v>3222487</v>
      </c>
      <c r="I1143" s="117" t="s">
        <v>1937</v>
      </c>
    </row>
    <row r="1144" spans="7:9" x14ac:dyDescent="0.25">
      <c r="G1144" s="117">
        <v>68734</v>
      </c>
      <c r="I1144" s="117" t="s">
        <v>1938</v>
      </c>
    </row>
    <row r="1145" spans="7:9" x14ac:dyDescent="0.25">
      <c r="G1145" s="117">
        <v>3220750</v>
      </c>
      <c r="I1145" s="117" t="s">
        <v>1939</v>
      </c>
    </row>
    <row r="1146" spans="7:9" x14ac:dyDescent="0.25">
      <c r="G1146" s="117">
        <v>68666</v>
      </c>
      <c r="I1146" s="117" t="s">
        <v>1940</v>
      </c>
    </row>
    <row r="1147" spans="7:9" x14ac:dyDescent="0.25">
      <c r="G1147" s="117">
        <v>68763</v>
      </c>
      <c r="I1147" s="117" t="s">
        <v>1941</v>
      </c>
    </row>
    <row r="1148" spans="7:9" x14ac:dyDescent="0.25">
      <c r="G1148" s="117">
        <v>3220486</v>
      </c>
      <c r="I1148" s="117" t="s">
        <v>1942</v>
      </c>
    </row>
    <row r="1149" spans="7:9" x14ac:dyDescent="0.25">
      <c r="G1149" s="117">
        <v>125</v>
      </c>
      <c r="I1149" s="117" t="s">
        <v>1943</v>
      </c>
    </row>
    <row r="1150" spans="7:9" x14ac:dyDescent="0.25">
      <c r="G1150" s="117">
        <v>3222172</v>
      </c>
      <c r="I1150" s="117" t="s">
        <v>1944</v>
      </c>
    </row>
    <row r="1151" spans="7:9" x14ac:dyDescent="0.25">
      <c r="G1151" s="117">
        <v>68921</v>
      </c>
      <c r="I1151" s="117" t="s">
        <v>1945</v>
      </c>
    </row>
    <row r="1152" spans="7:9" x14ac:dyDescent="0.25">
      <c r="G1152" s="117">
        <v>3221625</v>
      </c>
      <c r="I1152" s="117" t="s">
        <v>1946</v>
      </c>
    </row>
    <row r="1153" spans="7:9" x14ac:dyDescent="0.25">
      <c r="G1153" s="117">
        <v>68905</v>
      </c>
      <c r="I1153" s="117" t="s">
        <v>1947</v>
      </c>
    </row>
    <row r="1154" spans="7:9" x14ac:dyDescent="0.25">
      <c r="G1154" s="117">
        <v>3221647</v>
      </c>
      <c r="I1154" s="117" t="s">
        <v>1948</v>
      </c>
    </row>
    <row r="1155" spans="7:9" x14ac:dyDescent="0.25">
      <c r="G1155" s="117">
        <v>68026</v>
      </c>
      <c r="I1155" s="117" t="s">
        <v>1949</v>
      </c>
    </row>
    <row r="1156" spans="7:9" x14ac:dyDescent="0.25">
      <c r="G1156" s="117">
        <v>68778</v>
      </c>
      <c r="I1156" s="117" t="s">
        <v>1950</v>
      </c>
    </row>
    <row r="1157" spans="7:9" x14ac:dyDescent="0.25">
      <c r="G1157" s="117">
        <v>68712</v>
      </c>
      <c r="I1157" s="117" t="s">
        <v>1951</v>
      </c>
    </row>
    <row r="1158" spans="7:9" x14ac:dyDescent="0.25">
      <c r="G1158" s="117">
        <v>3220747</v>
      </c>
      <c r="I1158" s="117" t="s">
        <v>1952</v>
      </c>
    </row>
    <row r="1159" spans="7:9" x14ac:dyDescent="0.25">
      <c r="G1159" s="117">
        <v>3221705</v>
      </c>
      <c r="I1159" s="117" t="s">
        <v>1953</v>
      </c>
    </row>
    <row r="1160" spans="7:9" x14ac:dyDescent="0.25">
      <c r="G1160" s="117">
        <v>68659</v>
      </c>
      <c r="I1160" s="117" t="s">
        <v>1954</v>
      </c>
    </row>
    <row r="1161" spans="7:9" x14ac:dyDescent="0.25">
      <c r="G1161" s="117">
        <v>3220580</v>
      </c>
      <c r="I1161" s="117" t="s">
        <v>1955</v>
      </c>
    </row>
    <row r="1162" spans="7:9" x14ac:dyDescent="0.25">
      <c r="G1162" s="117">
        <v>3221669</v>
      </c>
      <c r="I1162" s="117" t="s">
        <v>1956</v>
      </c>
    </row>
    <row r="1163" spans="7:9" x14ac:dyDescent="0.25">
      <c r="G1163" s="117">
        <v>3222174</v>
      </c>
      <c r="I1163" s="117" t="s">
        <v>1957</v>
      </c>
    </row>
    <row r="1164" spans="7:9" x14ac:dyDescent="0.25">
      <c r="G1164" s="117">
        <v>3222096</v>
      </c>
      <c r="I1164" s="117" t="s">
        <v>1958</v>
      </c>
    </row>
    <row r="1165" spans="7:9" x14ac:dyDescent="0.25">
      <c r="G1165" s="117">
        <v>68759</v>
      </c>
      <c r="I1165" s="117" t="s">
        <v>1588</v>
      </c>
    </row>
    <row r="1166" spans="7:9" x14ac:dyDescent="0.25">
      <c r="G1166" s="117">
        <v>68736</v>
      </c>
      <c r="I1166" s="117" t="s">
        <v>1959</v>
      </c>
    </row>
    <row r="1167" spans="7:9" x14ac:dyDescent="0.25">
      <c r="G1167" s="117">
        <v>3220838</v>
      </c>
      <c r="I1167" s="117" t="s">
        <v>1960</v>
      </c>
    </row>
    <row r="1168" spans="7:9" x14ac:dyDescent="0.25">
      <c r="G1168" s="117">
        <v>3222171</v>
      </c>
      <c r="I1168" s="117" t="s">
        <v>1961</v>
      </c>
    </row>
    <row r="1169" spans="7:9" x14ac:dyDescent="0.25">
      <c r="G1169" s="117">
        <v>68910</v>
      </c>
      <c r="I1169" s="117" t="s">
        <v>1962</v>
      </c>
    </row>
    <row r="1170" spans="7:9" x14ac:dyDescent="0.25">
      <c r="G1170" s="117">
        <v>68756</v>
      </c>
      <c r="I1170" s="117" t="s">
        <v>1963</v>
      </c>
    </row>
    <row r="1171" spans="7:9" x14ac:dyDescent="0.25">
      <c r="G1171" s="117">
        <v>3221613</v>
      </c>
      <c r="I1171" s="117" t="s">
        <v>1964</v>
      </c>
    </row>
    <row r="1172" spans="7:9" x14ac:dyDescent="0.25">
      <c r="G1172" s="117">
        <v>3221614</v>
      </c>
      <c r="I1172" s="117" t="s">
        <v>1964</v>
      </c>
    </row>
    <row r="1173" spans="7:9" x14ac:dyDescent="0.25">
      <c r="G1173" s="117">
        <v>68765</v>
      </c>
      <c r="I1173" s="117" t="s">
        <v>1965</v>
      </c>
    </row>
    <row r="1174" spans="7:9" x14ac:dyDescent="0.25">
      <c r="G1174" s="117">
        <v>68520</v>
      </c>
      <c r="I1174" s="117" t="s">
        <v>1966</v>
      </c>
    </row>
    <row r="1175" spans="7:9" x14ac:dyDescent="0.25">
      <c r="G1175" s="117">
        <v>120</v>
      </c>
      <c r="I1175" s="117" t="s">
        <v>1967</v>
      </c>
    </row>
    <row r="1176" spans="7:9" x14ac:dyDescent="0.25">
      <c r="G1176" s="117">
        <v>68779</v>
      </c>
      <c r="I1176" s="117" t="s">
        <v>1968</v>
      </c>
    </row>
    <row r="1177" spans="7:9" x14ac:dyDescent="0.25">
      <c r="G1177" s="117">
        <v>3221779</v>
      </c>
      <c r="I1177" s="117" t="s">
        <v>1969</v>
      </c>
    </row>
    <row r="1178" spans="7:9" x14ac:dyDescent="0.25">
      <c r="G1178" s="117">
        <v>3220585</v>
      </c>
      <c r="I1178" s="117" t="s">
        <v>1970</v>
      </c>
    </row>
    <row r="1179" spans="7:9" x14ac:dyDescent="0.25">
      <c r="G1179" s="117">
        <v>3220814</v>
      </c>
      <c r="I1179" s="117" t="s">
        <v>1971</v>
      </c>
    </row>
    <row r="1180" spans="7:9" x14ac:dyDescent="0.25">
      <c r="G1180" s="117">
        <v>3220815</v>
      </c>
      <c r="I1180" s="117" t="s">
        <v>1972</v>
      </c>
    </row>
    <row r="1181" spans="7:9" x14ac:dyDescent="0.25">
      <c r="G1181" s="117">
        <v>68914</v>
      </c>
      <c r="I1181" s="117" t="s">
        <v>1973</v>
      </c>
    </row>
    <row r="1182" spans="7:9" x14ac:dyDescent="0.25">
      <c r="G1182" s="117">
        <v>68908</v>
      </c>
      <c r="I1182" s="117" t="s">
        <v>1974</v>
      </c>
    </row>
    <row r="1183" spans="7:9" x14ac:dyDescent="0.25">
      <c r="G1183" s="117">
        <v>222178</v>
      </c>
      <c r="I1183" s="117" t="s">
        <v>1975</v>
      </c>
    </row>
    <row r="1184" spans="7:9" x14ac:dyDescent="0.25">
      <c r="G1184" s="117">
        <v>3220749</v>
      </c>
      <c r="I1184" s="117" t="s">
        <v>1976</v>
      </c>
    </row>
    <row r="1185" spans="7:9" x14ac:dyDescent="0.25">
      <c r="G1185" s="117">
        <v>3221666</v>
      </c>
      <c r="I1185" s="117" t="s">
        <v>1977</v>
      </c>
    </row>
    <row r="1186" spans="7:9" x14ac:dyDescent="0.25">
      <c r="G1186" s="117">
        <v>3220745</v>
      </c>
      <c r="I1186" s="117" t="s">
        <v>1978</v>
      </c>
    </row>
    <row r="1187" spans="7:9" x14ac:dyDescent="0.25">
      <c r="G1187" s="117">
        <v>3222484</v>
      </c>
      <c r="I1187" s="117" t="s">
        <v>1979</v>
      </c>
    </row>
    <row r="1188" spans="7:9" x14ac:dyDescent="0.25">
      <c r="G1188" s="117">
        <v>3220751</v>
      </c>
      <c r="I1188" s="117" t="s">
        <v>1980</v>
      </c>
    </row>
    <row r="1189" spans="7:9" x14ac:dyDescent="0.25">
      <c r="G1189" s="117">
        <v>68902</v>
      </c>
      <c r="I1189" s="117" t="s">
        <v>1981</v>
      </c>
    </row>
    <row r="1190" spans="7:9" x14ac:dyDescent="0.25">
      <c r="G1190" s="117">
        <v>68781</v>
      </c>
      <c r="I1190" s="117" t="s">
        <v>1982</v>
      </c>
    </row>
    <row r="1191" spans="7:9" x14ac:dyDescent="0.25">
      <c r="G1191" s="117">
        <v>68028</v>
      </c>
      <c r="I1191" s="117" t="s">
        <v>1983</v>
      </c>
    </row>
    <row r="1192" spans="7:9" x14ac:dyDescent="0.25">
      <c r="G1192" s="117">
        <v>3220595</v>
      </c>
      <c r="I1192" s="117" t="s">
        <v>1984</v>
      </c>
    </row>
    <row r="1193" spans="7:9" x14ac:dyDescent="0.25">
      <c r="G1193" s="117">
        <v>68032</v>
      </c>
      <c r="I1193" s="117" t="s">
        <v>1985</v>
      </c>
    </row>
    <row r="1194" spans="7:9" x14ac:dyDescent="0.25">
      <c r="G1194" s="117">
        <v>3221641</v>
      </c>
      <c r="I1194" s="117" t="s">
        <v>1986</v>
      </c>
    </row>
    <row r="1195" spans="7:9" x14ac:dyDescent="0.25">
      <c r="G1195" s="117">
        <v>3220791</v>
      </c>
      <c r="I1195" s="117" t="s">
        <v>1674</v>
      </c>
    </row>
    <row r="1196" spans="7:9" x14ac:dyDescent="0.25">
      <c r="G1196" s="117">
        <v>3222695</v>
      </c>
      <c r="I1196" s="117" t="s">
        <v>1987</v>
      </c>
    </row>
    <row r="1197" spans="7:9" x14ac:dyDescent="0.25">
      <c r="G1197" s="117">
        <v>3220754</v>
      </c>
      <c r="I1197" s="117" t="s">
        <v>1988</v>
      </c>
    </row>
    <row r="1198" spans="7:9" x14ac:dyDescent="0.25">
      <c r="G1198" s="117">
        <v>3221513</v>
      </c>
      <c r="I1198" s="117" t="s">
        <v>1989</v>
      </c>
    </row>
    <row r="1199" spans="7:9" x14ac:dyDescent="0.25">
      <c r="G1199" s="117">
        <v>3220809</v>
      </c>
      <c r="I1199" s="117" t="s">
        <v>1990</v>
      </c>
    </row>
    <row r="1200" spans="7:9" x14ac:dyDescent="0.25">
      <c r="G1200" s="117">
        <v>3220444</v>
      </c>
      <c r="I1200" s="117" t="s">
        <v>1991</v>
      </c>
    </row>
    <row r="1201" spans="7:9" x14ac:dyDescent="0.25">
      <c r="G1201" s="117">
        <v>3221707</v>
      </c>
      <c r="I1201" s="117" t="s">
        <v>1992</v>
      </c>
    </row>
    <row r="1202" spans="7:9" x14ac:dyDescent="0.25">
      <c r="G1202" s="117">
        <v>68780</v>
      </c>
      <c r="I1202" s="117" t="s">
        <v>1681</v>
      </c>
    </row>
    <row r="1203" spans="7:9" x14ac:dyDescent="0.25">
      <c r="G1203" s="117">
        <v>3220498</v>
      </c>
      <c r="I1203" s="117" t="s">
        <v>1993</v>
      </c>
    </row>
    <row r="1204" spans="7:9" x14ac:dyDescent="0.25">
      <c r="G1204" s="117">
        <v>68072</v>
      </c>
      <c r="I1204" s="117" t="s">
        <v>1994</v>
      </c>
    </row>
    <row r="1205" spans="7:9" x14ac:dyDescent="0.25">
      <c r="G1205" s="117">
        <v>68505</v>
      </c>
      <c r="I1205" s="117" t="s">
        <v>1995</v>
      </c>
    </row>
    <row r="1206" spans="7:9" x14ac:dyDescent="0.25">
      <c r="G1206" s="117">
        <v>68079</v>
      </c>
      <c r="I1206" s="117" t="s">
        <v>1996</v>
      </c>
    </row>
    <row r="1207" spans="7:9" x14ac:dyDescent="0.25">
      <c r="G1207" s="117">
        <v>3222566</v>
      </c>
      <c r="I1207" s="117" t="s">
        <v>1997</v>
      </c>
    </row>
    <row r="1208" spans="7:9" x14ac:dyDescent="0.25">
      <c r="G1208" s="117">
        <v>68653</v>
      </c>
      <c r="I1208" s="117" t="s">
        <v>1998</v>
      </c>
    </row>
    <row r="1209" spans="7:9" x14ac:dyDescent="0.25">
      <c r="G1209" s="117">
        <v>3220487</v>
      </c>
      <c r="I1209" s="117" t="s">
        <v>1999</v>
      </c>
    </row>
    <row r="1210" spans="7:9" x14ac:dyDescent="0.25">
      <c r="G1210" s="117">
        <v>3220759</v>
      </c>
      <c r="I1210" s="117" t="s">
        <v>2000</v>
      </c>
    </row>
    <row r="1211" spans="7:9" x14ac:dyDescent="0.25">
      <c r="G1211" s="117">
        <v>3220594</v>
      </c>
      <c r="I1211" s="117" t="s">
        <v>2001</v>
      </c>
    </row>
    <row r="1212" spans="7:9" x14ac:dyDescent="0.25">
      <c r="G1212" s="117">
        <v>3220606</v>
      </c>
      <c r="I1212" s="117" t="s">
        <v>2002</v>
      </c>
    </row>
    <row r="1213" spans="7:9" x14ac:dyDescent="0.25">
      <c r="G1213" s="117">
        <v>3222679</v>
      </c>
      <c r="I1213" s="117" t="s">
        <v>2003</v>
      </c>
    </row>
    <row r="1214" spans="7:9" x14ac:dyDescent="0.25">
      <c r="G1214" s="117">
        <v>68909</v>
      </c>
      <c r="I1214" s="117" t="s">
        <v>2004</v>
      </c>
    </row>
    <row r="1215" spans="7:9" x14ac:dyDescent="0.25">
      <c r="G1215" s="117">
        <v>3222719</v>
      </c>
      <c r="I1215" s="117" t="s">
        <v>2005</v>
      </c>
    </row>
    <row r="1216" spans="7:9" x14ac:dyDescent="0.25">
      <c r="G1216" s="117">
        <v>3222202</v>
      </c>
      <c r="I1216" s="117" t="s">
        <v>2006</v>
      </c>
    </row>
    <row r="1217" spans="7:9" x14ac:dyDescent="0.25">
      <c r="G1217" s="117">
        <v>3220608</v>
      </c>
      <c r="I1217" s="117" t="s">
        <v>2007</v>
      </c>
    </row>
    <row r="1218" spans="7:9" x14ac:dyDescent="0.25">
      <c r="G1218" s="117">
        <v>3220756</v>
      </c>
      <c r="I1218" s="117" t="s">
        <v>2008</v>
      </c>
    </row>
    <row r="1219" spans="7:9" x14ac:dyDescent="0.25">
      <c r="G1219" s="117">
        <v>3220746</v>
      </c>
      <c r="I1219" s="117" t="s">
        <v>1724</v>
      </c>
    </row>
    <row r="1220" spans="7:9" x14ac:dyDescent="0.25">
      <c r="G1220" s="117">
        <v>68022</v>
      </c>
      <c r="I1220" s="117" t="s">
        <v>2009</v>
      </c>
    </row>
    <row r="1221" spans="7:9" x14ac:dyDescent="0.25">
      <c r="G1221" s="117">
        <v>3221677</v>
      </c>
      <c r="I1221" s="117" t="s">
        <v>2010</v>
      </c>
    </row>
    <row r="1222" spans="7:9" x14ac:dyDescent="0.25">
      <c r="G1222" s="117">
        <v>3222568</v>
      </c>
      <c r="I1222" s="117" t="s">
        <v>2011</v>
      </c>
    </row>
    <row r="1223" spans="7:9" x14ac:dyDescent="0.25">
      <c r="G1223" s="117">
        <v>21800</v>
      </c>
    </row>
    <row r="1224" spans="7:9" x14ac:dyDescent="0.25">
      <c r="G1224" s="117">
        <v>21801</v>
      </c>
      <c r="I1224" s="117" t="s">
        <v>2012</v>
      </c>
    </row>
    <row r="1225" spans="7:9" x14ac:dyDescent="0.25">
      <c r="G1225" s="117">
        <v>21802</v>
      </c>
      <c r="I1225" s="117" t="s">
        <v>2013</v>
      </c>
    </row>
    <row r="1226" spans="7:9" x14ac:dyDescent="0.25">
      <c r="G1226" s="117">
        <v>21806</v>
      </c>
      <c r="I1226" s="117" t="s">
        <v>2014</v>
      </c>
    </row>
    <row r="1227" spans="7:9" x14ac:dyDescent="0.25">
      <c r="G1227" s="117">
        <v>21809</v>
      </c>
      <c r="I1227" s="117" t="s">
        <v>947</v>
      </c>
    </row>
    <row r="1228" spans="7:9" x14ac:dyDescent="0.25">
      <c r="G1228" s="117">
        <v>21810</v>
      </c>
      <c r="I1228" s="117" t="s">
        <v>2015</v>
      </c>
    </row>
    <row r="1229" spans="7:9" x14ac:dyDescent="0.25">
      <c r="G1229" s="117">
        <v>21811</v>
      </c>
      <c r="I1229" s="117" t="s">
        <v>2016</v>
      </c>
    </row>
    <row r="1230" spans="7:9" x14ac:dyDescent="0.25">
      <c r="G1230" s="117">
        <v>21812</v>
      </c>
      <c r="I1230" s="117" t="s">
        <v>2017</v>
      </c>
    </row>
    <row r="1231" spans="7:9" x14ac:dyDescent="0.25">
      <c r="G1231" s="117">
        <v>21813</v>
      </c>
      <c r="I1231" s="117" t="s">
        <v>945</v>
      </c>
    </row>
    <row r="1232" spans="7:9" x14ac:dyDescent="0.25">
      <c r="G1232" s="117">
        <v>21819</v>
      </c>
      <c r="I1232" s="117" t="s">
        <v>2018</v>
      </c>
    </row>
    <row r="1233" spans="7:9" x14ac:dyDescent="0.25">
      <c r="G1233" s="117">
        <v>21820</v>
      </c>
    </row>
    <row r="1234" spans="7:9" x14ac:dyDescent="0.25">
      <c r="G1234" s="117">
        <v>21821</v>
      </c>
      <c r="I1234" s="117" t="s">
        <v>2019</v>
      </c>
    </row>
    <row r="1235" spans="7:9" x14ac:dyDescent="0.25">
      <c r="G1235" s="117">
        <v>21822</v>
      </c>
      <c r="I1235" s="117" t="s">
        <v>2020</v>
      </c>
    </row>
    <row r="1236" spans="7:9" x14ac:dyDescent="0.25">
      <c r="G1236" s="117">
        <v>21823</v>
      </c>
      <c r="I1236" s="117" t="s">
        <v>2021</v>
      </c>
    </row>
    <row r="1237" spans="7:9" x14ac:dyDescent="0.25">
      <c r="G1237" s="117">
        <v>21824</v>
      </c>
      <c r="I1237" s="117" t="s">
        <v>2022</v>
      </c>
    </row>
    <row r="1238" spans="7:9" x14ac:dyDescent="0.25">
      <c r="G1238" s="117">
        <v>21826</v>
      </c>
      <c r="I1238" s="117" t="s">
        <v>2023</v>
      </c>
    </row>
    <row r="1239" spans="7:9" x14ac:dyDescent="0.25">
      <c r="G1239" s="117">
        <v>21825</v>
      </c>
      <c r="I1239" s="117" t="s">
        <v>2024</v>
      </c>
    </row>
    <row r="1240" spans="7:9" x14ac:dyDescent="0.25">
      <c r="G1240" s="117">
        <v>21830</v>
      </c>
    </row>
    <row r="1241" spans="7:9" x14ac:dyDescent="0.25">
      <c r="G1241" s="117">
        <v>21831</v>
      </c>
      <c r="I1241" s="117" t="s">
        <v>2025</v>
      </c>
    </row>
    <row r="1242" spans="7:9" x14ac:dyDescent="0.25">
      <c r="G1242" s="117">
        <v>21832</v>
      </c>
      <c r="I1242" s="117" t="s">
        <v>2026</v>
      </c>
    </row>
    <row r="1243" spans="7:9" x14ac:dyDescent="0.25">
      <c r="G1243" s="117">
        <v>21833</v>
      </c>
      <c r="I1243" s="117" t="s">
        <v>2027</v>
      </c>
    </row>
    <row r="1244" spans="7:9" x14ac:dyDescent="0.25">
      <c r="G1244" s="117">
        <v>21834</v>
      </c>
      <c r="I1244" s="117" t="s">
        <v>2028</v>
      </c>
    </row>
    <row r="1245" spans="7:9" x14ac:dyDescent="0.25">
      <c r="G1245" s="117">
        <v>21835</v>
      </c>
      <c r="I1245" s="117" t="s">
        <v>2029</v>
      </c>
    </row>
    <row r="1246" spans="7:9" x14ac:dyDescent="0.25">
      <c r="G1246" s="117">
        <v>21836</v>
      </c>
      <c r="I1246" s="117" t="s">
        <v>2030</v>
      </c>
    </row>
    <row r="1247" spans="7:9" x14ac:dyDescent="0.25">
      <c r="G1247" s="117">
        <v>21838</v>
      </c>
      <c r="I1247" s="117" t="s">
        <v>2031</v>
      </c>
    </row>
    <row r="1248" spans="7:9" x14ac:dyDescent="0.25">
      <c r="G1248" s="117">
        <v>21839</v>
      </c>
      <c r="I1248" s="117" t="s">
        <v>2032</v>
      </c>
    </row>
    <row r="1249" spans="7:9" x14ac:dyDescent="0.25">
      <c r="G1249" s="117">
        <v>21840</v>
      </c>
    </row>
    <row r="1250" spans="7:9" x14ac:dyDescent="0.25">
      <c r="G1250" s="117">
        <v>21841</v>
      </c>
      <c r="I1250" s="117" t="s">
        <v>2033</v>
      </c>
    </row>
    <row r="1251" spans="7:9" x14ac:dyDescent="0.25">
      <c r="G1251" s="117">
        <v>21842</v>
      </c>
      <c r="I1251" s="117" t="s">
        <v>2034</v>
      </c>
    </row>
    <row r="1252" spans="7:9" x14ac:dyDescent="0.25">
      <c r="G1252" s="117">
        <v>21843</v>
      </c>
      <c r="I1252" s="117" t="s">
        <v>2035</v>
      </c>
    </row>
    <row r="1253" spans="7:9" x14ac:dyDescent="0.25">
      <c r="G1253" s="117">
        <v>21844</v>
      </c>
      <c r="I1253" s="117" t="s">
        <v>2036</v>
      </c>
    </row>
    <row r="1254" spans="7:9" x14ac:dyDescent="0.25">
      <c r="G1254" s="117">
        <v>21845</v>
      </c>
      <c r="I1254" s="117" t="s">
        <v>2037</v>
      </c>
    </row>
    <row r="1255" spans="7:9" x14ac:dyDescent="0.25">
      <c r="G1255" s="117">
        <v>21846</v>
      </c>
      <c r="I1255" s="117" t="s">
        <v>854</v>
      </c>
    </row>
    <row r="1256" spans="7:9" x14ac:dyDescent="0.25">
      <c r="G1256" s="117">
        <v>21847</v>
      </c>
      <c r="I1256" s="117" t="s">
        <v>2038</v>
      </c>
    </row>
    <row r="1257" spans="7:9" x14ac:dyDescent="0.25">
      <c r="G1257" s="117">
        <v>21850</v>
      </c>
    </row>
    <row r="1258" spans="7:9" x14ac:dyDescent="0.25">
      <c r="G1258" s="117">
        <v>21851</v>
      </c>
      <c r="I1258" s="117" t="s">
        <v>2039</v>
      </c>
    </row>
    <row r="1259" spans="7:9" x14ac:dyDescent="0.25">
      <c r="G1259" s="117">
        <v>21852</v>
      </c>
      <c r="I1259" s="117" t="s">
        <v>2040</v>
      </c>
    </row>
    <row r="1260" spans="7:9" x14ac:dyDescent="0.25">
      <c r="G1260" s="117">
        <v>21853</v>
      </c>
      <c r="I1260" s="117" t="s">
        <v>2041</v>
      </c>
    </row>
    <row r="1261" spans="7:9" x14ac:dyDescent="0.25">
      <c r="G1261" s="117">
        <v>21854</v>
      </c>
      <c r="I1261" s="117" t="s">
        <v>2042</v>
      </c>
    </row>
    <row r="1262" spans="7:9" x14ac:dyDescent="0.25">
      <c r="G1262" s="117">
        <v>21855</v>
      </c>
      <c r="I1262" s="117" t="s">
        <v>2043</v>
      </c>
    </row>
    <row r="1263" spans="7:9" x14ac:dyDescent="0.25">
      <c r="G1263" s="117">
        <v>21856</v>
      </c>
      <c r="I1263" s="117" t="s">
        <v>2044</v>
      </c>
    </row>
    <row r="1264" spans="7:9" x14ac:dyDescent="0.25">
      <c r="G1264" s="117">
        <v>21827</v>
      </c>
      <c r="I1264" s="117" t="s">
        <v>2045</v>
      </c>
    </row>
    <row r="1265" spans="7:9" x14ac:dyDescent="0.25">
      <c r="G1265" s="117">
        <v>21858</v>
      </c>
      <c r="I1265" s="117" t="s">
        <v>2046</v>
      </c>
    </row>
    <row r="1266" spans="7:9" x14ac:dyDescent="0.25">
      <c r="G1266" s="117">
        <v>21859</v>
      </c>
      <c r="I1266" s="117" t="s">
        <v>2047</v>
      </c>
    </row>
    <row r="1267" spans="7:9" x14ac:dyDescent="0.25">
      <c r="G1267" s="117">
        <v>21857</v>
      </c>
      <c r="I1267" s="117" t="s">
        <v>2048</v>
      </c>
    </row>
    <row r="1268" spans="7:9" x14ac:dyDescent="0.25">
      <c r="G1268" s="117">
        <v>21860</v>
      </c>
    </row>
    <row r="1269" spans="7:9" x14ac:dyDescent="0.25">
      <c r="G1269" s="117">
        <v>21861</v>
      </c>
      <c r="I1269" s="117" t="s">
        <v>2049</v>
      </c>
    </row>
    <row r="1270" spans="7:9" x14ac:dyDescent="0.25">
      <c r="G1270" s="117">
        <v>21862</v>
      </c>
      <c r="I1270" s="117" t="s">
        <v>2050</v>
      </c>
    </row>
    <row r="1271" spans="7:9" x14ac:dyDescent="0.25">
      <c r="G1271" s="117">
        <v>21864</v>
      </c>
      <c r="I1271" s="117" t="s">
        <v>1761</v>
      </c>
    </row>
    <row r="1272" spans="7:9" x14ac:dyDescent="0.25">
      <c r="G1272" s="117">
        <v>21863</v>
      </c>
      <c r="I1272" s="117" t="s">
        <v>2051</v>
      </c>
    </row>
    <row r="1273" spans="7:9" x14ac:dyDescent="0.25">
      <c r="G1273" s="117">
        <v>21870</v>
      </c>
    </row>
    <row r="1274" spans="7:9" x14ac:dyDescent="0.25">
      <c r="G1274" s="117">
        <v>21871</v>
      </c>
      <c r="I1274" s="117" t="s">
        <v>2052</v>
      </c>
    </row>
    <row r="1275" spans="7:9" x14ac:dyDescent="0.25">
      <c r="G1275" s="117">
        <v>21872</v>
      </c>
      <c r="I1275" s="117" t="s">
        <v>2053</v>
      </c>
    </row>
    <row r="1276" spans="7:9" x14ac:dyDescent="0.25">
      <c r="G1276" s="117">
        <v>21890</v>
      </c>
    </row>
    <row r="1277" spans="7:9" x14ac:dyDescent="0.25">
      <c r="G1277" s="117">
        <v>21893</v>
      </c>
      <c r="I1277" s="117" t="s">
        <v>2054</v>
      </c>
    </row>
    <row r="1278" spans="7:9" x14ac:dyDescent="0.25">
      <c r="G1278" s="117">
        <v>21894</v>
      </c>
      <c r="I1278" s="117" t="s">
        <v>2055</v>
      </c>
    </row>
    <row r="1279" spans="7:9" x14ac:dyDescent="0.25">
      <c r="G1279" s="117">
        <v>21895</v>
      </c>
      <c r="I1279" s="117" t="s">
        <v>2056</v>
      </c>
    </row>
    <row r="1280" spans="7:9" x14ac:dyDescent="0.25">
      <c r="G1280" s="117">
        <v>21896</v>
      </c>
      <c r="I1280" s="117" t="s">
        <v>2057</v>
      </c>
    </row>
    <row r="1281" spans="7:9" x14ac:dyDescent="0.25">
      <c r="G1281" s="117">
        <v>22000</v>
      </c>
    </row>
    <row r="1282" spans="7:9" x14ac:dyDescent="0.25">
      <c r="G1282" s="117">
        <v>22100</v>
      </c>
    </row>
    <row r="1283" spans="7:9" x14ac:dyDescent="0.25">
      <c r="G1283" s="117">
        <v>22101</v>
      </c>
      <c r="I1283" s="117" t="s">
        <v>2056</v>
      </c>
    </row>
    <row r="1284" spans="7:9" x14ac:dyDescent="0.25">
      <c r="G1284" s="117">
        <v>22102</v>
      </c>
      <c r="I1284" s="117" t="s">
        <v>2058</v>
      </c>
    </row>
    <row r="1285" spans="7:9" x14ac:dyDescent="0.25">
      <c r="G1285" s="117">
        <v>22103</v>
      </c>
    </row>
    <row r="1286" spans="7:9" x14ac:dyDescent="0.25">
      <c r="G1286" s="117">
        <v>22200</v>
      </c>
    </row>
    <row r="1287" spans="7:9" x14ac:dyDescent="0.25">
      <c r="G1287" s="117">
        <v>22201</v>
      </c>
      <c r="I1287" s="117" t="s">
        <v>2059</v>
      </c>
    </row>
    <row r="1288" spans="7:9" x14ac:dyDescent="0.25">
      <c r="G1288" s="117">
        <v>22202</v>
      </c>
      <c r="I1288" s="117" t="s">
        <v>2060</v>
      </c>
    </row>
    <row r="1289" spans="7:9" x14ac:dyDescent="0.25">
      <c r="G1289" s="117">
        <v>22203</v>
      </c>
      <c r="I1289" s="117" t="s">
        <v>944</v>
      </c>
    </row>
    <row r="1290" spans="7:9" x14ac:dyDescent="0.25">
      <c r="G1290" s="117">
        <v>22204</v>
      </c>
      <c r="I1290" s="117" t="s">
        <v>945</v>
      </c>
    </row>
    <row r="1291" spans="7:9" x14ac:dyDescent="0.25">
      <c r="G1291" s="117">
        <v>22205</v>
      </c>
      <c r="I1291" s="117" t="s">
        <v>2061</v>
      </c>
    </row>
    <row r="1292" spans="7:9" x14ac:dyDescent="0.25">
      <c r="G1292" s="117">
        <v>22206</v>
      </c>
    </row>
    <row r="1293" spans="7:9" x14ac:dyDescent="0.25">
      <c r="G1293" s="117">
        <v>22207</v>
      </c>
    </row>
    <row r="1294" spans="7:9" x14ac:dyDescent="0.25">
      <c r="G1294" s="117">
        <v>22300</v>
      </c>
    </row>
    <row r="1295" spans="7:9" x14ac:dyDescent="0.25">
      <c r="G1295" s="117">
        <v>22301</v>
      </c>
      <c r="I1295" s="117" t="s">
        <v>2062</v>
      </c>
    </row>
    <row r="1296" spans="7:9" x14ac:dyDescent="0.25">
      <c r="G1296" s="117">
        <v>22302</v>
      </c>
      <c r="I1296" s="117" t="s">
        <v>2063</v>
      </c>
    </row>
    <row r="1297" spans="7:9" x14ac:dyDescent="0.25">
      <c r="G1297" s="117">
        <v>24000</v>
      </c>
    </row>
    <row r="1298" spans="7:9" x14ac:dyDescent="0.25">
      <c r="G1298" s="117">
        <v>24100</v>
      </c>
    </row>
    <row r="1299" spans="7:9" x14ac:dyDescent="0.25">
      <c r="G1299" s="117">
        <v>24101</v>
      </c>
      <c r="I1299" s="117" t="s">
        <v>2064</v>
      </c>
    </row>
    <row r="1300" spans="7:9" x14ac:dyDescent="0.25">
      <c r="G1300" s="117">
        <v>24102</v>
      </c>
      <c r="I1300" s="117" t="s">
        <v>2065</v>
      </c>
    </row>
    <row r="1301" spans="7:9" x14ac:dyDescent="0.25">
      <c r="G1301" s="117">
        <v>24200</v>
      </c>
    </row>
    <row r="1302" spans="7:9" x14ac:dyDescent="0.25">
      <c r="G1302" s="117">
        <v>24204</v>
      </c>
      <c r="I1302" s="117" t="s">
        <v>2066</v>
      </c>
    </row>
    <row r="1303" spans="7:9" x14ac:dyDescent="0.25">
      <c r="G1303" s="117">
        <v>24300</v>
      </c>
    </row>
    <row r="1304" spans="7:9" x14ac:dyDescent="0.25">
      <c r="G1304" s="117">
        <v>24400</v>
      </c>
    </row>
    <row r="1305" spans="7:9" x14ac:dyDescent="0.25">
      <c r="G1305" s="117">
        <v>24401</v>
      </c>
      <c r="I1305" s="117" t="s">
        <v>2067</v>
      </c>
    </row>
    <row r="1306" spans="7:9" x14ac:dyDescent="0.25">
      <c r="G1306" s="117">
        <v>24402</v>
      </c>
      <c r="I1306" s="117" t="s">
        <v>2068</v>
      </c>
    </row>
    <row r="1307" spans="7:9" x14ac:dyDescent="0.25">
      <c r="G1307" s="117">
        <v>24403</v>
      </c>
      <c r="I1307" s="117" t="s">
        <v>2069</v>
      </c>
    </row>
    <row r="1308" spans="7:9" x14ac:dyDescent="0.25">
      <c r="G1308" s="117">
        <v>24404</v>
      </c>
      <c r="I1308" s="117" t="s">
        <v>2070</v>
      </c>
    </row>
    <row r="1309" spans="7:9" x14ac:dyDescent="0.25">
      <c r="G1309" s="117">
        <v>24500</v>
      </c>
    </row>
    <row r="1310" spans="7:9" x14ac:dyDescent="0.25">
      <c r="G1310" s="117">
        <v>24501</v>
      </c>
      <c r="I1310" s="117" t="s">
        <v>2071</v>
      </c>
    </row>
    <row r="1311" spans="7:9" x14ac:dyDescent="0.25">
      <c r="G1311" s="117">
        <v>24502</v>
      </c>
      <c r="I1311" s="117" t="s">
        <v>2072</v>
      </c>
    </row>
    <row r="1312" spans="7:9" x14ac:dyDescent="0.25">
      <c r="G1312" s="117">
        <v>24503</v>
      </c>
      <c r="I1312" s="117" t="s">
        <v>2073</v>
      </c>
    </row>
    <row r="1313" spans="7:9" x14ac:dyDescent="0.25">
      <c r="G1313" s="117">
        <v>24504</v>
      </c>
      <c r="I1313" s="117" t="s">
        <v>2074</v>
      </c>
    </row>
    <row r="1314" spans="7:9" x14ac:dyDescent="0.25">
      <c r="G1314" s="117">
        <v>24599</v>
      </c>
      <c r="I1314" s="117" t="s">
        <v>2075</v>
      </c>
    </row>
    <row r="1315" spans="7:9" x14ac:dyDescent="0.25">
      <c r="G1315" s="117">
        <v>24600</v>
      </c>
    </row>
    <row r="1316" spans="7:9" x14ac:dyDescent="0.25">
      <c r="G1316" s="117">
        <v>24601</v>
      </c>
      <c r="I1316" s="117" t="s">
        <v>2076</v>
      </c>
    </row>
    <row r="1317" spans="7:9" x14ac:dyDescent="0.25">
      <c r="G1317" s="117">
        <v>24602</v>
      </c>
      <c r="I1317" s="117" t="s">
        <v>2077</v>
      </c>
    </row>
    <row r="1318" spans="7:9" x14ac:dyDescent="0.25">
      <c r="G1318" s="117">
        <v>24603</v>
      </c>
      <c r="I1318" s="117" t="s">
        <v>2078</v>
      </c>
    </row>
    <row r="1319" spans="7:9" x14ac:dyDescent="0.25">
      <c r="G1319" s="117">
        <v>24700</v>
      </c>
    </row>
    <row r="1320" spans="7:9" x14ac:dyDescent="0.25">
      <c r="G1320" s="117">
        <v>24701</v>
      </c>
      <c r="I1320" s="117" t="s">
        <v>2079</v>
      </c>
    </row>
    <row r="1321" spans="7:9" x14ac:dyDescent="0.25">
      <c r="G1321" s="117">
        <v>24800</v>
      </c>
    </row>
    <row r="1322" spans="7:9" x14ac:dyDescent="0.25">
      <c r="G1322" s="117">
        <v>24801</v>
      </c>
      <c r="I1322" s="117" t="s">
        <v>2080</v>
      </c>
    </row>
    <row r="1323" spans="7:9" x14ac:dyDescent="0.25">
      <c r="G1323" s="117">
        <v>24802</v>
      </c>
      <c r="I1323" s="117" t="s">
        <v>2081</v>
      </c>
    </row>
    <row r="1324" spans="7:9" x14ac:dyDescent="0.25">
      <c r="G1324" s="117">
        <v>24803</v>
      </c>
      <c r="I1324" s="117" t="s">
        <v>2082</v>
      </c>
    </row>
    <row r="1325" spans="7:9" x14ac:dyDescent="0.25">
      <c r="G1325" s="117">
        <v>24815</v>
      </c>
      <c r="I1325" s="117" t="s">
        <v>2083</v>
      </c>
    </row>
    <row r="1326" spans="7:9" x14ac:dyDescent="0.25">
      <c r="G1326" s="117">
        <v>24816</v>
      </c>
      <c r="I1326" s="117" t="s">
        <v>2084</v>
      </c>
    </row>
    <row r="1327" spans="7:9" x14ac:dyDescent="0.25">
      <c r="G1327" s="117">
        <v>21817</v>
      </c>
      <c r="I1327" s="117" t="s">
        <v>2085</v>
      </c>
    </row>
    <row r="1328" spans="7:9" x14ac:dyDescent="0.25">
      <c r="G1328" s="117">
        <v>24818</v>
      </c>
      <c r="I1328" s="117" t="s">
        <v>2086</v>
      </c>
    </row>
    <row r="1329" spans="7:9" x14ac:dyDescent="0.25">
      <c r="G1329" s="117">
        <v>24819</v>
      </c>
      <c r="I1329" s="117" t="s">
        <v>2087</v>
      </c>
    </row>
    <row r="1330" spans="7:9" x14ac:dyDescent="0.25">
      <c r="G1330" s="117">
        <v>24820</v>
      </c>
      <c r="I1330" s="117" t="s">
        <v>2088</v>
      </c>
    </row>
    <row r="1331" spans="7:9" x14ac:dyDescent="0.25">
      <c r="G1331" s="117">
        <v>24821</v>
      </c>
      <c r="I1331" s="117" t="s">
        <v>2089</v>
      </c>
    </row>
    <row r="1332" spans="7:9" x14ac:dyDescent="0.25">
      <c r="G1332" s="117">
        <v>24822</v>
      </c>
      <c r="I1332" s="117" t="s">
        <v>2090</v>
      </c>
    </row>
    <row r="1333" spans="7:9" x14ac:dyDescent="0.25">
      <c r="G1333" s="117">
        <v>24823</v>
      </c>
      <c r="I1333" s="117" t="s">
        <v>2091</v>
      </c>
    </row>
    <row r="1334" spans="7:9" x14ac:dyDescent="0.25">
      <c r="G1334" s="117">
        <v>24824</v>
      </c>
      <c r="I1334" s="117" t="s">
        <v>2092</v>
      </c>
    </row>
    <row r="1335" spans="7:9" x14ac:dyDescent="0.25">
      <c r="G1335" s="117">
        <v>24825</v>
      </c>
      <c r="I1335" s="117" t="s">
        <v>2093</v>
      </c>
    </row>
    <row r="1336" spans="7:9" x14ac:dyDescent="0.25">
      <c r="G1336" s="117">
        <v>24826</v>
      </c>
      <c r="I1336" s="117" t="s">
        <v>2094</v>
      </c>
    </row>
    <row r="1337" spans="7:9" x14ac:dyDescent="0.25">
      <c r="G1337" s="117">
        <v>24827</v>
      </c>
      <c r="I1337" s="117" t="s">
        <v>2095</v>
      </c>
    </row>
    <row r="1338" spans="7:9" x14ac:dyDescent="0.25">
      <c r="G1338" s="117">
        <v>24828</v>
      </c>
      <c r="I1338" s="117" t="s">
        <v>2096</v>
      </c>
    </row>
    <row r="1339" spans="7:9" x14ac:dyDescent="0.25">
      <c r="G1339" s="117">
        <v>24829</v>
      </c>
      <c r="I1339" s="117" t="s">
        <v>2097</v>
      </c>
    </row>
    <row r="1340" spans="7:9" x14ac:dyDescent="0.25">
      <c r="G1340" s="117">
        <v>24834</v>
      </c>
    </row>
    <row r="1341" spans="7:9" x14ac:dyDescent="0.25">
      <c r="G1341" s="117">
        <v>24835</v>
      </c>
    </row>
    <row r="1342" spans="7:9" x14ac:dyDescent="0.25">
      <c r="G1342" s="117">
        <v>30000</v>
      </c>
      <c r="H1342" s="117" t="s">
        <v>2098</v>
      </c>
    </row>
    <row r="1343" spans="7:9" x14ac:dyDescent="0.25">
      <c r="G1343" s="117">
        <v>3220583</v>
      </c>
    </row>
    <row r="1344" spans="7:9" x14ac:dyDescent="0.25">
      <c r="G1344" s="117">
        <v>31100</v>
      </c>
    </row>
    <row r="1345" spans="7:9" x14ac:dyDescent="0.25">
      <c r="G1345" s="117">
        <v>31200</v>
      </c>
    </row>
    <row r="1346" spans="7:9" x14ac:dyDescent="0.25">
      <c r="G1346" s="117">
        <v>31201</v>
      </c>
      <c r="I1346" s="117" t="s">
        <v>2099</v>
      </c>
    </row>
    <row r="1347" spans="7:9" x14ac:dyDescent="0.25">
      <c r="G1347" s="117">
        <v>31202</v>
      </c>
      <c r="I1347" s="117" t="s">
        <v>2100</v>
      </c>
    </row>
    <row r="1348" spans="7:9" x14ac:dyDescent="0.25">
      <c r="G1348" s="117">
        <v>31203</v>
      </c>
      <c r="I1348" s="117" t="s">
        <v>2101</v>
      </c>
    </row>
    <row r="1349" spans="7:9" x14ac:dyDescent="0.25">
      <c r="G1349" s="117">
        <v>31204</v>
      </c>
      <c r="I1349" s="117" t="s">
        <v>2102</v>
      </c>
    </row>
    <row r="1350" spans="7:9" x14ac:dyDescent="0.25">
      <c r="G1350" s="117">
        <v>31205</v>
      </c>
      <c r="I1350" s="117" t="s">
        <v>2103</v>
      </c>
    </row>
    <row r="1351" spans="7:9" x14ac:dyDescent="0.25">
      <c r="G1351" s="117">
        <v>31206</v>
      </c>
      <c r="I1351" s="117" t="s">
        <v>2104</v>
      </c>
    </row>
    <row r="1352" spans="7:9" x14ac:dyDescent="0.25">
      <c r="G1352" s="117">
        <v>31207</v>
      </c>
      <c r="I1352" s="117" t="s">
        <v>2105</v>
      </c>
    </row>
    <row r="1353" spans="7:9" x14ac:dyDescent="0.25">
      <c r="G1353" s="117">
        <v>31300</v>
      </c>
    </row>
    <row r="1354" spans="7:9" x14ac:dyDescent="0.25">
      <c r="G1354" s="117">
        <v>31301</v>
      </c>
      <c r="I1354" s="117" t="s">
        <v>2106</v>
      </c>
    </row>
    <row r="1355" spans="7:9" x14ac:dyDescent="0.25">
      <c r="G1355" s="117">
        <v>32000</v>
      </c>
    </row>
    <row r="1356" spans="7:9" x14ac:dyDescent="0.25">
      <c r="G1356" s="117">
        <v>32100</v>
      </c>
    </row>
    <row r="1357" spans="7:9" x14ac:dyDescent="0.25">
      <c r="G1357" s="117">
        <v>32200</v>
      </c>
    </row>
    <row r="1358" spans="7:9" x14ac:dyDescent="0.25">
      <c r="G1358" s="117">
        <v>32201</v>
      </c>
      <c r="I1358" s="117" t="s">
        <v>2099</v>
      </c>
    </row>
    <row r="1359" spans="7:9" x14ac:dyDescent="0.25">
      <c r="G1359" s="117">
        <v>32202</v>
      </c>
      <c r="I1359" s="117" t="s">
        <v>2100</v>
      </c>
    </row>
    <row r="1360" spans="7:9" x14ac:dyDescent="0.25">
      <c r="G1360" s="117">
        <v>32203</v>
      </c>
      <c r="I1360" s="117" t="s">
        <v>2102</v>
      </c>
    </row>
    <row r="1361" spans="7:9" x14ac:dyDescent="0.25">
      <c r="G1361" s="117">
        <v>3220402</v>
      </c>
      <c r="I1361" s="117" t="s">
        <v>2105</v>
      </c>
    </row>
    <row r="1362" spans="7:9" x14ac:dyDescent="0.25">
      <c r="G1362" s="117">
        <v>32204</v>
      </c>
      <c r="I1362" s="117" t="s">
        <v>2105</v>
      </c>
    </row>
    <row r="1363" spans="7:9" x14ac:dyDescent="0.25">
      <c r="G1363" s="117">
        <v>32300</v>
      </c>
    </row>
    <row r="1364" spans="7:9" x14ac:dyDescent="0.25">
      <c r="G1364" s="117">
        <v>32301</v>
      </c>
      <c r="I1364" s="117" t="s">
        <v>2107</v>
      </c>
    </row>
    <row r="1365" spans="7:9" x14ac:dyDescent="0.25">
      <c r="G1365" s="117">
        <v>40000</v>
      </c>
      <c r="H1365" s="117" t="s">
        <v>2108</v>
      </c>
    </row>
    <row r="1366" spans="7:9" x14ac:dyDescent="0.25">
      <c r="G1366" s="117">
        <v>41000</v>
      </c>
    </row>
    <row r="1367" spans="7:9" x14ac:dyDescent="0.25">
      <c r="G1367" s="117">
        <v>41100</v>
      </c>
    </row>
    <row r="1368" spans="7:9" x14ac:dyDescent="0.25">
      <c r="G1368" s="117">
        <v>41101</v>
      </c>
      <c r="I1368" s="117" t="s">
        <v>383</v>
      </c>
    </row>
    <row r="1369" spans="7:9" x14ac:dyDescent="0.25">
      <c r="G1369" s="117">
        <v>41102</v>
      </c>
      <c r="I1369" s="117" t="s">
        <v>382</v>
      </c>
    </row>
    <row r="1370" spans="7:9" x14ac:dyDescent="0.25">
      <c r="G1370" s="117">
        <v>41103</v>
      </c>
      <c r="I1370" s="117" t="s">
        <v>396</v>
      </c>
    </row>
    <row r="1371" spans="7:9" x14ac:dyDescent="0.25">
      <c r="G1371" s="117">
        <v>41104</v>
      </c>
      <c r="I1371" s="117" t="s">
        <v>2109</v>
      </c>
    </row>
    <row r="1372" spans="7:9" x14ac:dyDescent="0.25">
      <c r="G1372" s="117">
        <v>41200</v>
      </c>
    </row>
    <row r="1373" spans="7:9" x14ac:dyDescent="0.25">
      <c r="G1373" s="117">
        <v>41201</v>
      </c>
      <c r="I1373" s="117" t="s">
        <v>2110</v>
      </c>
    </row>
    <row r="1374" spans="7:9" x14ac:dyDescent="0.25">
      <c r="G1374" s="117">
        <v>41202</v>
      </c>
      <c r="I1374" s="117" t="s">
        <v>2111</v>
      </c>
    </row>
    <row r="1375" spans="7:9" x14ac:dyDescent="0.25">
      <c r="G1375" s="117">
        <v>41203</v>
      </c>
      <c r="I1375" s="117" t="s">
        <v>2112</v>
      </c>
    </row>
    <row r="1376" spans="7:9" x14ac:dyDescent="0.25">
      <c r="G1376" s="117">
        <v>41204</v>
      </c>
      <c r="I1376" s="117" t="s">
        <v>2113</v>
      </c>
    </row>
    <row r="1377" spans="7:9" x14ac:dyDescent="0.25">
      <c r="G1377" s="117">
        <v>41300</v>
      </c>
    </row>
    <row r="1378" spans="7:9" x14ac:dyDescent="0.25">
      <c r="G1378" s="117">
        <v>41301</v>
      </c>
      <c r="I1378" s="117" t="s">
        <v>1732</v>
      </c>
    </row>
    <row r="1379" spans="7:9" x14ac:dyDescent="0.25">
      <c r="G1379" s="117">
        <v>41302</v>
      </c>
      <c r="I1379" s="117" t="s">
        <v>2114</v>
      </c>
    </row>
    <row r="1380" spans="7:9" x14ac:dyDescent="0.25">
      <c r="G1380" s="117">
        <v>41400</v>
      </c>
    </row>
    <row r="1381" spans="7:9" x14ac:dyDescent="0.25">
      <c r="G1381" s="117">
        <v>41401</v>
      </c>
      <c r="I1381" s="117" t="s">
        <v>381</v>
      </c>
    </row>
    <row r="1382" spans="7:9" x14ac:dyDescent="0.25">
      <c r="G1382" s="117">
        <v>41402</v>
      </c>
      <c r="I1382" s="117" t="s">
        <v>2115</v>
      </c>
    </row>
    <row r="1383" spans="7:9" x14ac:dyDescent="0.25">
      <c r="G1383" s="117">
        <v>41403</v>
      </c>
      <c r="I1383" s="117" t="s">
        <v>2116</v>
      </c>
    </row>
    <row r="1384" spans="7:9" x14ac:dyDescent="0.25">
      <c r="G1384" s="117">
        <v>41404</v>
      </c>
      <c r="I1384" s="117" t="s">
        <v>833</v>
      </c>
    </row>
    <row r="1385" spans="7:9" x14ac:dyDescent="0.25">
      <c r="G1385" s="117">
        <v>41405</v>
      </c>
      <c r="I1385" s="117" t="s">
        <v>2117</v>
      </c>
    </row>
    <row r="1386" spans="7:9" x14ac:dyDescent="0.25">
      <c r="G1386" s="117">
        <v>41406</v>
      </c>
      <c r="I1386" s="117" t="s">
        <v>324</v>
      </c>
    </row>
    <row r="1387" spans="7:9" x14ac:dyDescent="0.25">
      <c r="G1387" s="117">
        <v>41407</v>
      </c>
      <c r="I1387" s="117" t="s">
        <v>2118</v>
      </c>
    </row>
    <row r="1388" spans="7:9" x14ac:dyDescent="0.25">
      <c r="G1388" s="117">
        <v>41408</v>
      </c>
      <c r="I1388" s="117" t="s">
        <v>846</v>
      </c>
    </row>
    <row r="1389" spans="7:9" x14ac:dyDescent="0.25">
      <c r="G1389" s="117">
        <v>41409</v>
      </c>
      <c r="I1389" s="117" t="s">
        <v>2119</v>
      </c>
    </row>
    <row r="1390" spans="7:9" x14ac:dyDescent="0.25">
      <c r="G1390" s="117">
        <v>41410</v>
      </c>
      <c r="I1390" s="117" t="s">
        <v>2120</v>
      </c>
    </row>
    <row r="1391" spans="7:9" x14ac:dyDescent="0.25">
      <c r="G1391" s="117">
        <v>41411</v>
      </c>
      <c r="I1391" s="117" t="s">
        <v>835</v>
      </c>
    </row>
    <row r="1392" spans="7:9" x14ac:dyDescent="0.25">
      <c r="G1392" s="117">
        <v>41412</v>
      </c>
      <c r="I1392" s="117" t="s">
        <v>2121</v>
      </c>
    </row>
    <row r="1393" spans="7:9" x14ac:dyDescent="0.25">
      <c r="G1393" s="117">
        <v>41413</v>
      </c>
      <c r="I1393" s="117" t="s">
        <v>2122</v>
      </c>
    </row>
    <row r="1394" spans="7:9" x14ac:dyDescent="0.25">
      <c r="G1394" s="117">
        <v>41414</v>
      </c>
      <c r="I1394" s="117" t="s">
        <v>854</v>
      </c>
    </row>
    <row r="1395" spans="7:9" x14ac:dyDescent="0.25">
      <c r="G1395" s="117">
        <v>41415</v>
      </c>
      <c r="I1395" s="117" t="s">
        <v>840</v>
      </c>
    </row>
    <row r="1396" spans="7:9" x14ac:dyDescent="0.25">
      <c r="G1396" s="117">
        <v>41416</v>
      </c>
      <c r="I1396" s="117" t="s">
        <v>831</v>
      </c>
    </row>
    <row r="1397" spans="7:9" x14ac:dyDescent="0.25">
      <c r="G1397" s="117">
        <v>41417</v>
      </c>
      <c r="I1397" s="117" t="s">
        <v>2123</v>
      </c>
    </row>
    <row r="1398" spans="7:9" x14ac:dyDescent="0.25">
      <c r="G1398" s="117">
        <v>41418</v>
      </c>
      <c r="I1398" s="117" t="s">
        <v>868</v>
      </c>
    </row>
    <row r="1399" spans="7:9" x14ac:dyDescent="0.25">
      <c r="G1399" s="117">
        <v>41419</v>
      </c>
      <c r="I1399" s="117" t="s">
        <v>866</v>
      </c>
    </row>
    <row r="1400" spans="7:9" x14ac:dyDescent="0.25">
      <c r="G1400" s="117">
        <v>41420</v>
      </c>
      <c r="I1400" s="117" t="s">
        <v>397</v>
      </c>
    </row>
    <row r="1401" spans="7:9" x14ac:dyDescent="0.25">
      <c r="G1401" s="117">
        <v>41421</v>
      </c>
      <c r="I1401" s="117" t="s">
        <v>2124</v>
      </c>
    </row>
    <row r="1402" spans="7:9" x14ac:dyDescent="0.25">
      <c r="G1402" s="117">
        <v>41422</v>
      </c>
      <c r="I1402" s="117" t="s">
        <v>2125</v>
      </c>
    </row>
    <row r="1403" spans="7:9" x14ac:dyDescent="0.25">
      <c r="G1403" s="117">
        <v>41423</v>
      </c>
      <c r="I1403" s="117" t="s">
        <v>2126</v>
      </c>
    </row>
    <row r="1404" spans="7:9" x14ac:dyDescent="0.25">
      <c r="G1404" s="117">
        <v>41424</v>
      </c>
      <c r="I1404" s="117" t="s">
        <v>2127</v>
      </c>
    </row>
    <row r="1405" spans="7:9" x14ac:dyDescent="0.25">
      <c r="G1405" s="117">
        <v>41425</v>
      </c>
      <c r="I1405" s="117" t="s">
        <v>852</v>
      </c>
    </row>
    <row r="1406" spans="7:9" x14ac:dyDescent="0.25">
      <c r="G1406" s="117">
        <v>41426</v>
      </c>
      <c r="I1406" s="117" t="s">
        <v>2128</v>
      </c>
    </row>
    <row r="1407" spans="7:9" x14ac:dyDescent="0.25">
      <c r="G1407" s="117">
        <v>41427</v>
      </c>
      <c r="I1407" s="117" t="s">
        <v>2129</v>
      </c>
    </row>
    <row r="1408" spans="7:9" x14ac:dyDescent="0.25">
      <c r="G1408" s="117">
        <v>41500</v>
      </c>
    </row>
    <row r="1409" spans="7:9" x14ac:dyDescent="0.25">
      <c r="G1409" s="117">
        <v>41501</v>
      </c>
    </row>
    <row r="1410" spans="7:9" x14ac:dyDescent="0.25">
      <c r="G1410" s="117">
        <v>41506</v>
      </c>
      <c r="I1410" s="117" t="s">
        <v>323</v>
      </c>
    </row>
    <row r="1411" spans="7:9" x14ac:dyDescent="0.25">
      <c r="G1411" s="117">
        <v>41502</v>
      </c>
      <c r="I1411" s="117" t="s">
        <v>2116</v>
      </c>
    </row>
    <row r="1412" spans="7:9" x14ac:dyDescent="0.25">
      <c r="G1412" s="117">
        <v>41504</v>
      </c>
      <c r="I1412" s="117" t="s">
        <v>831</v>
      </c>
    </row>
    <row r="1413" spans="7:9" x14ac:dyDescent="0.25">
      <c r="G1413" s="117">
        <v>41503</v>
      </c>
      <c r="I1413" s="117" t="s">
        <v>833</v>
      </c>
    </row>
    <row r="1414" spans="7:9" x14ac:dyDescent="0.25">
      <c r="G1414" s="117">
        <v>41505</v>
      </c>
      <c r="I1414" s="117" t="s">
        <v>835</v>
      </c>
    </row>
    <row r="1415" spans="7:9" x14ac:dyDescent="0.25">
      <c r="G1415" s="117">
        <v>41507</v>
      </c>
      <c r="I1415" s="117" t="s">
        <v>2117</v>
      </c>
    </row>
    <row r="1416" spans="7:9" x14ac:dyDescent="0.25">
      <c r="G1416" s="117">
        <v>41508</v>
      </c>
      <c r="I1416" s="117" t="s">
        <v>2118</v>
      </c>
    </row>
    <row r="1417" spans="7:9" x14ac:dyDescent="0.25">
      <c r="G1417" s="117">
        <v>41509</v>
      </c>
      <c r="I1417" s="117" t="s">
        <v>324</v>
      </c>
    </row>
    <row r="1418" spans="7:9" x14ac:dyDescent="0.25">
      <c r="G1418" s="117">
        <v>41519</v>
      </c>
      <c r="I1418" s="117" t="s">
        <v>846</v>
      </c>
    </row>
    <row r="1419" spans="7:9" x14ac:dyDescent="0.25">
      <c r="G1419" s="117">
        <v>41510</v>
      </c>
      <c r="I1419" s="117" t="s">
        <v>2119</v>
      </c>
    </row>
    <row r="1420" spans="7:9" x14ac:dyDescent="0.25">
      <c r="G1420" s="117">
        <v>41511</v>
      </c>
      <c r="I1420" s="117" t="s">
        <v>381</v>
      </c>
    </row>
    <row r="1421" spans="7:9" x14ac:dyDescent="0.25">
      <c r="G1421" s="117">
        <v>41521</v>
      </c>
      <c r="I1421" s="117" t="s">
        <v>2130</v>
      </c>
    </row>
    <row r="1422" spans="7:9" x14ac:dyDescent="0.25">
      <c r="G1422" s="117">
        <v>41512</v>
      </c>
      <c r="I1422" s="117" t="s">
        <v>2120</v>
      </c>
    </row>
    <row r="1423" spans="7:9" x14ac:dyDescent="0.25">
      <c r="G1423" s="117">
        <v>41513</v>
      </c>
      <c r="I1423" s="117" t="s">
        <v>874</v>
      </c>
    </row>
    <row r="1424" spans="7:9" x14ac:dyDescent="0.25">
      <c r="G1424" s="117">
        <v>41555</v>
      </c>
      <c r="I1424" s="117" t="s">
        <v>2131</v>
      </c>
    </row>
    <row r="1425" spans="7:9" x14ac:dyDescent="0.25">
      <c r="G1425" s="117">
        <v>41514</v>
      </c>
      <c r="I1425" s="117" t="s">
        <v>2132</v>
      </c>
    </row>
    <row r="1426" spans="7:9" x14ac:dyDescent="0.25">
      <c r="G1426" s="117">
        <v>41515</v>
      </c>
      <c r="I1426" s="117" t="s">
        <v>840</v>
      </c>
    </row>
    <row r="1427" spans="7:9" x14ac:dyDescent="0.25">
      <c r="G1427" s="117">
        <v>41530</v>
      </c>
    </row>
    <row r="1428" spans="7:9" x14ac:dyDescent="0.25">
      <c r="G1428" s="117">
        <v>41531</v>
      </c>
      <c r="I1428" s="117" t="s">
        <v>2133</v>
      </c>
    </row>
    <row r="1429" spans="7:9" x14ac:dyDescent="0.25">
      <c r="G1429" s="117">
        <v>41532</v>
      </c>
      <c r="I1429" s="117" t="s">
        <v>2134</v>
      </c>
    </row>
    <row r="1430" spans="7:9" x14ac:dyDescent="0.25">
      <c r="G1430" s="117">
        <v>41535</v>
      </c>
      <c r="I1430" s="117" t="s">
        <v>2135</v>
      </c>
    </row>
    <row r="1431" spans="7:9" x14ac:dyDescent="0.25">
      <c r="G1431" s="117">
        <v>41533</v>
      </c>
      <c r="I1431" s="117" t="s">
        <v>2136</v>
      </c>
    </row>
    <row r="1432" spans="7:9" x14ac:dyDescent="0.25">
      <c r="G1432" s="117">
        <v>41534</v>
      </c>
      <c r="I1432" s="117" t="s">
        <v>2137</v>
      </c>
    </row>
    <row r="1433" spans="7:9" x14ac:dyDescent="0.25">
      <c r="G1433" s="117">
        <v>41520</v>
      </c>
      <c r="I1433" s="117" t="s">
        <v>2138</v>
      </c>
    </row>
    <row r="1434" spans="7:9" x14ac:dyDescent="0.25">
      <c r="G1434" s="117">
        <v>41536</v>
      </c>
      <c r="I1434" s="117" t="s">
        <v>2139</v>
      </c>
    </row>
    <row r="1435" spans="7:9" x14ac:dyDescent="0.25">
      <c r="G1435" s="117">
        <v>41537</v>
      </c>
      <c r="I1435" s="117" t="s">
        <v>385</v>
      </c>
    </row>
    <row r="1436" spans="7:9" x14ac:dyDescent="0.25">
      <c r="G1436" s="117">
        <v>41538</v>
      </c>
      <c r="I1436" s="117" t="s">
        <v>889</v>
      </c>
    </row>
    <row r="1437" spans="7:9" x14ac:dyDescent="0.25">
      <c r="G1437" s="117">
        <v>41539</v>
      </c>
      <c r="I1437" s="117" t="s">
        <v>2140</v>
      </c>
    </row>
    <row r="1438" spans="7:9" x14ac:dyDescent="0.25">
      <c r="G1438" s="117">
        <v>41543</v>
      </c>
      <c r="I1438" s="117" t="s">
        <v>2141</v>
      </c>
    </row>
    <row r="1439" spans="7:9" x14ac:dyDescent="0.25">
      <c r="G1439" s="117">
        <v>41549</v>
      </c>
      <c r="I1439" s="117" t="s">
        <v>396</v>
      </c>
    </row>
    <row r="1440" spans="7:9" x14ac:dyDescent="0.25">
      <c r="G1440" s="117">
        <v>41540</v>
      </c>
      <c r="I1440" s="117" t="s">
        <v>2142</v>
      </c>
    </row>
    <row r="1441" spans="7:9" x14ac:dyDescent="0.25">
      <c r="G1441" s="117">
        <v>41542</v>
      </c>
      <c r="I1441" s="117" t="s">
        <v>2143</v>
      </c>
    </row>
    <row r="1442" spans="7:9" x14ac:dyDescent="0.25">
      <c r="G1442" s="117">
        <v>41541</v>
      </c>
      <c r="I1442" s="117" t="s">
        <v>2144</v>
      </c>
    </row>
    <row r="1443" spans="7:9" x14ac:dyDescent="0.25">
      <c r="G1443" s="117">
        <v>41452</v>
      </c>
      <c r="I1443" s="117" t="s">
        <v>2145</v>
      </c>
    </row>
    <row r="1444" spans="7:9" x14ac:dyDescent="0.25">
      <c r="G1444" s="117">
        <v>41544</v>
      </c>
      <c r="I1444" s="117" t="s">
        <v>2146</v>
      </c>
    </row>
    <row r="1445" spans="7:9" x14ac:dyDescent="0.25">
      <c r="G1445" s="117">
        <v>41545</v>
      </c>
      <c r="I1445" s="117" t="s">
        <v>2147</v>
      </c>
    </row>
    <row r="1446" spans="7:9" x14ac:dyDescent="0.25">
      <c r="G1446" s="117">
        <v>41546</v>
      </c>
      <c r="I1446" s="117" t="s">
        <v>2148</v>
      </c>
    </row>
    <row r="1447" spans="7:9" x14ac:dyDescent="0.25">
      <c r="G1447" s="117">
        <v>41552</v>
      </c>
      <c r="I1447" s="117" t="s">
        <v>2149</v>
      </c>
    </row>
    <row r="1448" spans="7:9" x14ac:dyDescent="0.25">
      <c r="G1448" s="117">
        <v>41547</v>
      </c>
      <c r="I1448" s="117" t="s">
        <v>2150</v>
      </c>
    </row>
    <row r="1449" spans="7:9" x14ac:dyDescent="0.25">
      <c r="G1449" s="117">
        <v>41551</v>
      </c>
      <c r="I1449" s="117" t="s">
        <v>2151</v>
      </c>
    </row>
    <row r="1450" spans="7:9" x14ac:dyDescent="0.25">
      <c r="G1450" s="117">
        <v>41550</v>
      </c>
      <c r="I1450" s="117" t="s">
        <v>2152</v>
      </c>
    </row>
    <row r="1451" spans="7:9" x14ac:dyDescent="0.25">
      <c r="G1451" s="117">
        <v>41800</v>
      </c>
    </row>
    <row r="1452" spans="7:9" x14ac:dyDescent="0.25">
      <c r="G1452" s="117">
        <v>41801</v>
      </c>
      <c r="I1452" s="117" t="s">
        <v>383</v>
      </c>
    </row>
    <row r="1453" spans="7:9" x14ac:dyDescent="0.25">
      <c r="G1453" s="117">
        <v>41802</v>
      </c>
      <c r="I1453" s="117" t="s">
        <v>1763</v>
      </c>
    </row>
    <row r="1454" spans="7:9" x14ac:dyDescent="0.25">
      <c r="G1454" s="117">
        <v>41803</v>
      </c>
      <c r="I1454" s="117" t="s">
        <v>1764</v>
      </c>
    </row>
    <row r="1455" spans="7:9" x14ac:dyDescent="0.25">
      <c r="G1455" s="117">
        <v>41900</v>
      </c>
    </row>
    <row r="1456" spans="7:9" x14ac:dyDescent="0.25">
      <c r="G1456" s="117">
        <v>41901</v>
      </c>
      <c r="I1456" s="117" t="s">
        <v>383</v>
      </c>
    </row>
    <row r="1457" spans="7:9" x14ac:dyDescent="0.25">
      <c r="G1457" s="117">
        <v>41902</v>
      </c>
      <c r="I1457" s="117" t="s">
        <v>1763</v>
      </c>
    </row>
    <row r="1458" spans="7:9" x14ac:dyDescent="0.25">
      <c r="G1458" s="117">
        <v>41903</v>
      </c>
      <c r="I1458" s="117" t="s">
        <v>1764</v>
      </c>
    </row>
    <row r="1459" spans="7:9" x14ac:dyDescent="0.25">
      <c r="G1459" s="117">
        <v>42000</v>
      </c>
    </row>
    <row r="1460" spans="7:9" x14ac:dyDescent="0.25">
      <c r="G1460" s="117">
        <v>42100</v>
      </c>
    </row>
    <row r="1461" spans="7:9" x14ac:dyDescent="0.25">
      <c r="G1461" s="117">
        <v>42101</v>
      </c>
      <c r="I1461" s="117" t="s">
        <v>2153</v>
      </c>
    </row>
    <row r="1462" spans="7:9" x14ac:dyDescent="0.25">
      <c r="G1462" s="117">
        <v>42102</v>
      </c>
      <c r="I1462" s="117" t="s">
        <v>396</v>
      </c>
    </row>
    <row r="1463" spans="7:9" x14ac:dyDescent="0.25">
      <c r="G1463" s="117">
        <v>42103</v>
      </c>
      <c r="I1463" s="117" t="s">
        <v>382</v>
      </c>
    </row>
    <row r="1464" spans="7:9" x14ac:dyDescent="0.25">
      <c r="G1464" s="117">
        <v>42104</v>
      </c>
      <c r="I1464" s="117" t="s">
        <v>2154</v>
      </c>
    </row>
    <row r="1465" spans="7:9" x14ac:dyDescent="0.25">
      <c r="G1465" s="117">
        <v>42105</v>
      </c>
      <c r="I1465" s="117" t="s">
        <v>2155</v>
      </c>
    </row>
    <row r="1466" spans="7:9" x14ac:dyDescent="0.25">
      <c r="G1466" s="117">
        <v>42106</v>
      </c>
      <c r="I1466" s="117" t="s">
        <v>2105</v>
      </c>
    </row>
    <row r="1467" spans="7:9" x14ac:dyDescent="0.25">
      <c r="G1467" s="117">
        <v>42200</v>
      </c>
    </row>
    <row r="1468" spans="7:9" x14ac:dyDescent="0.25">
      <c r="G1468" s="117">
        <v>42201</v>
      </c>
      <c r="I1468" s="117" t="s">
        <v>2112</v>
      </c>
    </row>
    <row r="1469" spans="7:9" x14ac:dyDescent="0.25">
      <c r="G1469" s="117">
        <v>42202</v>
      </c>
      <c r="I1469" s="117" t="s">
        <v>2156</v>
      </c>
    </row>
    <row r="1470" spans="7:9" x14ac:dyDescent="0.25">
      <c r="G1470" s="117">
        <v>42203</v>
      </c>
      <c r="I1470" s="117" t="s">
        <v>2157</v>
      </c>
    </row>
    <row r="1471" spans="7:9" x14ac:dyDescent="0.25">
      <c r="G1471" s="117">
        <v>42204</v>
      </c>
      <c r="I1471" s="117" t="s">
        <v>2158</v>
      </c>
    </row>
    <row r="1472" spans="7:9" x14ac:dyDescent="0.25">
      <c r="G1472" s="117">
        <v>42205</v>
      </c>
      <c r="I1472" s="117" t="s">
        <v>2159</v>
      </c>
    </row>
    <row r="1473" spans="7:9" x14ac:dyDescent="0.25">
      <c r="G1473" s="117">
        <v>42300</v>
      </c>
    </row>
    <row r="1474" spans="7:9" x14ac:dyDescent="0.25">
      <c r="G1474" s="117">
        <v>42301</v>
      </c>
      <c r="I1474" s="117" t="s">
        <v>2160</v>
      </c>
    </row>
    <row r="1475" spans="7:9" x14ac:dyDescent="0.25">
      <c r="G1475" s="117">
        <v>42302</v>
      </c>
      <c r="I1475" s="117" t="s">
        <v>2161</v>
      </c>
    </row>
    <row r="1476" spans="7:9" x14ac:dyDescent="0.25">
      <c r="G1476" s="117">
        <v>42303</v>
      </c>
      <c r="I1476" s="117" t="s">
        <v>2162</v>
      </c>
    </row>
    <row r="1477" spans="7:9" x14ac:dyDescent="0.25">
      <c r="G1477" s="117">
        <v>42304</v>
      </c>
      <c r="I1477" s="117" t="s">
        <v>2163</v>
      </c>
    </row>
    <row r="1478" spans="7:9" x14ac:dyDescent="0.25">
      <c r="G1478" s="117">
        <v>42305</v>
      </c>
      <c r="I1478" s="117" t="s">
        <v>2164</v>
      </c>
    </row>
    <row r="1479" spans="7:9" x14ac:dyDescent="0.25">
      <c r="G1479" s="117">
        <v>42400</v>
      </c>
    </row>
    <row r="1480" spans="7:9" x14ac:dyDescent="0.25">
      <c r="G1480" s="117">
        <v>42401</v>
      </c>
      <c r="I1480" s="117" t="s">
        <v>2153</v>
      </c>
    </row>
    <row r="1481" spans="7:9" x14ac:dyDescent="0.25">
      <c r="G1481" s="117">
        <v>42402</v>
      </c>
      <c r="I1481" s="117" t="s">
        <v>2165</v>
      </c>
    </row>
    <row r="1482" spans="7:9" x14ac:dyDescent="0.25">
      <c r="G1482" s="117">
        <v>42403</v>
      </c>
      <c r="I1482" s="117" t="s">
        <v>2166</v>
      </c>
    </row>
    <row r="1483" spans="7:9" x14ac:dyDescent="0.25">
      <c r="G1483" s="117">
        <v>42500</v>
      </c>
    </row>
    <row r="1484" spans="7:9" x14ac:dyDescent="0.25">
      <c r="G1484" s="117">
        <v>42501</v>
      </c>
      <c r="I1484" s="117" t="s">
        <v>2153</v>
      </c>
    </row>
    <row r="1485" spans="7:9" x14ac:dyDescent="0.25">
      <c r="G1485" s="117">
        <v>42502</v>
      </c>
      <c r="I1485" s="117" t="s">
        <v>2167</v>
      </c>
    </row>
    <row r="1486" spans="7:9" x14ac:dyDescent="0.25">
      <c r="G1486" s="117">
        <v>42503</v>
      </c>
      <c r="I1486" s="117" t="s">
        <v>2168</v>
      </c>
    </row>
    <row r="1487" spans="7:9" x14ac:dyDescent="0.25">
      <c r="G1487" s="117">
        <v>43000</v>
      </c>
    </row>
    <row r="1488" spans="7:9" x14ac:dyDescent="0.25">
      <c r="G1488" s="117">
        <v>43100</v>
      </c>
    </row>
    <row r="1489" spans="7:9" x14ac:dyDescent="0.25">
      <c r="G1489" s="117">
        <v>43101</v>
      </c>
    </row>
    <row r="1490" spans="7:9" x14ac:dyDescent="0.25">
      <c r="G1490" s="117">
        <v>43106</v>
      </c>
      <c r="I1490" s="117" t="s">
        <v>323</v>
      </c>
    </row>
    <row r="1491" spans="7:9" x14ac:dyDescent="0.25">
      <c r="G1491" s="117">
        <v>43102</v>
      </c>
      <c r="I1491" s="117" t="s">
        <v>2116</v>
      </c>
    </row>
    <row r="1492" spans="7:9" x14ac:dyDescent="0.25">
      <c r="G1492" s="117">
        <v>43104</v>
      </c>
      <c r="I1492" s="117" t="s">
        <v>831</v>
      </c>
    </row>
    <row r="1493" spans="7:9" x14ac:dyDescent="0.25">
      <c r="G1493" s="117">
        <v>43103</v>
      </c>
      <c r="I1493" s="117" t="s">
        <v>833</v>
      </c>
    </row>
    <row r="1494" spans="7:9" x14ac:dyDescent="0.25">
      <c r="G1494" s="117">
        <v>43123</v>
      </c>
      <c r="I1494" s="117" t="s">
        <v>2169</v>
      </c>
    </row>
    <row r="1495" spans="7:9" x14ac:dyDescent="0.25">
      <c r="G1495" s="117">
        <v>43105</v>
      </c>
      <c r="I1495" s="117" t="s">
        <v>2170</v>
      </c>
    </row>
    <row r="1496" spans="7:9" x14ac:dyDescent="0.25">
      <c r="G1496" s="117">
        <v>43120</v>
      </c>
      <c r="I1496" s="117" t="s">
        <v>397</v>
      </c>
    </row>
    <row r="1497" spans="7:9" x14ac:dyDescent="0.25">
      <c r="G1497" s="117">
        <v>43107</v>
      </c>
      <c r="I1497" s="117" t="s">
        <v>2117</v>
      </c>
    </row>
    <row r="1498" spans="7:9" x14ac:dyDescent="0.25">
      <c r="G1498" s="117">
        <v>43108</v>
      </c>
      <c r="I1498" s="117" t="s">
        <v>2118</v>
      </c>
    </row>
    <row r="1499" spans="7:9" x14ac:dyDescent="0.25">
      <c r="G1499" s="117">
        <v>43109</v>
      </c>
      <c r="I1499" s="117" t="s">
        <v>324</v>
      </c>
    </row>
    <row r="1500" spans="7:9" x14ac:dyDescent="0.25">
      <c r="G1500" s="117">
        <v>43117</v>
      </c>
      <c r="I1500" s="117" t="s">
        <v>846</v>
      </c>
    </row>
    <row r="1501" spans="7:9" x14ac:dyDescent="0.25">
      <c r="G1501" s="117">
        <v>43110</v>
      </c>
      <c r="I1501" s="117" t="s">
        <v>2119</v>
      </c>
    </row>
    <row r="1502" spans="7:9" x14ac:dyDescent="0.25">
      <c r="G1502" s="117">
        <v>43121</v>
      </c>
      <c r="I1502" s="117" t="s">
        <v>2171</v>
      </c>
    </row>
    <row r="1503" spans="7:9" x14ac:dyDescent="0.25">
      <c r="G1503" s="117">
        <v>43111</v>
      </c>
      <c r="I1503" s="117" t="s">
        <v>381</v>
      </c>
    </row>
    <row r="1504" spans="7:9" x14ac:dyDescent="0.25">
      <c r="G1504" s="117">
        <v>43122</v>
      </c>
      <c r="I1504" s="117" t="s">
        <v>2129</v>
      </c>
    </row>
    <row r="1505" spans="7:9" x14ac:dyDescent="0.25">
      <c r="G1505" s="117">
        <v>43113</v>
      </c>
      <c r="I1505" s="117" t="s">
        <v>2120</v>
      </c>
    </row>
    <row r="1506" spans="7:9" x14ac:dyDescent="0.25">
      <c r="G1506" s="117">
        <v>43119</v>
      </c>
      <c r="I1506" s="117" t="s">
        <v>852</v>
      </c>
    </row>
    <row r="1507" spans="7:9" x14ac:dyDescent="0.25">
      <c r="G1507" s="117">
        <v>43112</v>
      </c>
      <c r="I1507" s="117" t="s">
        <v>2172</v>
      </c>
    </row>
    <row r="1508" spans="7:9" x14ac:dyDescent="0.25">
      <c r="G1508" s="117">
        <v>43116</v>
      </c>
      <c r="I1508" s="117" t="s">
        <v>2173</v>
      </c>
    </row>
    <row r="1509" spans="7:9" x14ac:dyDescent="0.25">
      <c r="G1509" s="117">
        <v>43114</v>
      </c>
      <c r="I1509" s="117" t="s">
        <v>874</v>
      </c>
    </row>
    <row r="1510" spans="7:9" x14ac:dyDescent="0.25">
      <c r="G1510" s="117">
        <v>43115</v>
      </c>
      <c r="I1510" s="117" t="s">
        <v>2132</v>
      </c>
    </row>
    <row r="1511" spans="7:9" x14ac:dyDescent="0.25">
      <c r="G1511" s="117">
        <v>43118</v>
      </c>
      <c r="I1511" s="117" t="s">
        <v>840</v>
      </c>
    </row>
    <row r="1512" spans="7:9" x14ac:dyDescent="0.25">
      <c r="G1512" s="117">
        <v>43130</v>
      </c>
    </row>
    <row r="1513" spans="7:9" x14ac:dyDescent="0.25">
      <c r="G1513" s="117">
        <v>43131</v>
      </c>
      <c r="I1513" s="117" t="s">
        <v>2133</v>
      </c>
    </row>
    <row r="1514" spans="7:9" x14ac:dyDescent="0.25">
      <c r="G1514" s="117">
        <v>43133</v>
      </c>
      <c r="I1514" s="117" t="s">
        <v>2174</v>
      </c>
    </row>
    <row r="1515" spans="7:9" x14ac:dyDescent="0.25">
      <c r="G1515" s="117">
        <v>43132</v>
      </c>
      <c r="I1515" s="117" t="s">
        <v>2135</v>
      </c>
    </row>
    <row r="1516" spans="7:9" x14ac:dyDescent="0.25">
      <c r="G1516" s="117">
        <v>43134</v>
      </c>
      <c r="I1516" s="117" t="s">
        <v>2137</v>
      </c>
    </row>
    <row r="1517" spans="7:9" x14ac:dyDescent="0.25">
      <c r="G1517" s="117">
        <v>43135</v>
      </c>
      <c r="I1517" s="117" t="s">
        <v>2139</v>
      </c>
    </row>
    <row r="1518" spans="7:9" x14ac:dyDescent="0.25">
      <c r="G1518" s="117">
        <v>43136</v>
      </c>
      <c r="I1518" s="117" t="s">
        <v>385</v>
      </c>
    </row>
    <row r="1519" spans="7:9" x14ac:dyDescent="0.25">
      <c r="G1519" s="117">
        <v>43137</v>
      </c>
      <c r="I1519" s="117" t="s">
        <v>889</v>
      </c>
    </row>
    <row r="1520" spans="7:9" x14ac:dyDescent="0.25">
      <c r="G1520" s="117">
        <v>43138</v>
      </c>
      <c r="I1520" s="117" t="s">
        <v>2140</v>
      </c>
    </row>
    <row r="1521" spans="7:9" x14ac:dyDescent="0.25">
      <c r="G1521" s="117">
        <v>43139</v>
      </c>
      <c r="I1521" s="117" t="s">
        <v>2141</v>
      </c>
    </row>
    <row r="1522" spans="7:9" x14ac:dyDescent="0.25">
      <c r="G1522" s="117">
        <v>43140</v>
      </c>
      <c r="I1522" s="117" t="s">
        <v>396</v>
      </c>
    </row>
    <row r="1523" spans="7:9" x14ac:dyDescent="0.25">
      <c r="G1523" s="117">
        <v>43180</v>
      </c>
      <c r="I1523" s="117" t="s">
        <v>2175</v>
      </c>
    </row>
    <row r="1524" spans="7:9" x14ac:dyDescent="0.25">
      <c r="G1524" s="117">
        <v>43400</v>
      </c>
      <c r="I1524" s="117" t="s">
        <v>2176</v>
      </c>
    </row>
    <row r="1525" spans="7:9" x14ac:dyDescent="0.25">
      <c r="G1525" s="117">
        <v>43142</v>
      </c>
      <c r="I1525" s="117" t="s">
        <v>2177</v>
      </c>
    </row>
    <row r="1526" spans="7:9" x14ac:dyDescent="0.25">
      <c r="G1526" s="117">
        <v>43141</v>
      </c>
      <c r="I1526" s="117" t="s">
        <v>2178</v>
      </c>
    </row>
    <row r="1527" spans="7:9" x14ac:dyDescent="0.25">
      <c r="G1527" s="117">
        <v>43143</v>
      </c>
      <c r="I1527" s="117" t="s">
        <v>2144</v>
      </c>
    </row>
    <row r="1528" spans="7:9" x14ac:dyDescent="0.25">
      <c r="G1528" s="117">
        <v>43144</v>
      </c>
      <c r="I1528" s="117" t="s">
        <v>2146</v>
      </c>
    </row>
    <row r="1529" spans="7:9" x14ac:dyDescent="0.25">
      <c r="G1529" s="117">
        <v>43145</v>
      </c>
      <c r="I1529" s="117" t="s">
        <v>2179</v>
      </c>
    </row>
    <row r="1530" spans="7:9" x14ac:dyDescent="0.25">
      <c r="G1530" s="117">
        <v>43146</v>
      </c>
      <c r="I1530" s="117" t="s">
        <v>2148</v>
      </c>
    </row>
    <row r="1531" spans="7:9" x14ac:dyDescent="0.25">
      <c r="G1531" s="117">
        <v>43150</v>
      </c>
      <c r="I1531" s="117" t="s">
        <v>2180</v>
      </c>
    </row>
    <row r="1532" spans="7:9" x14ac:dyDescent="0.25">
      <c r="G1532" s="117">
        <v>43151</v>
      </c>
      <c r="I1532" s="117" t="s">
        <v>2181</v>
      </c>
    </row>
    <row r="1533" spans="7:9" x14ac:dyDescent="0.25">
      <c r="G1533" s="117">
        <v>43147</v>
      </c>
      <c r="I1533" s="117" t="s">
        <v>2150</v>
      </c>
    </row>
    <row r="1534" spans="7:9" x14ac:dyDescent="0.25">
      <c r="G1534" s="117">
        <v>43149</v>
      </c>
      <c r="I1534" s="117" t="s">
        <v>2151</v>
      </c>
    </row>
    <row r="1535" spans="7:9" x14ac:dyDescent="0.25">
      <c r="G1535" s="117">
        <v>43148</v>
      </c>
      <c r="I1535" s="117" t="s">
        <v>2152</v>
      </c>
    </row>
    <row r="1536" spans="7:9" x14ac:dyDescent="0.25">
      <c r="G1536" s="117">
        <v>50000</v>
      </c>
      <c r="H1536" s="117" t="s">
        <v>822</v>
      </c>
    </row>
    <row r="1537" spans="7:9" x14ac:dyDescent="0.25">
      <c r="G1537" s="117">
        <v>51000</v>
      </c>
    </row>
    <row r="1538" spans="7:9" x14ac:dyDescent="0.25">
      <c r="G1538" s="117">
        <v>51100</v>
      </c>
    </row>
    <row r="1539" spans="7:9" x14ac:dyDescent="0.25">
      <c r="G1539" s="117">
        <v>51101</v>
      </c>
      <c r="I1539" s="117" t="s">
        <v>2182</v>
      </c>
    </row>
    <row r="1540" spans="7:9" x14ac:dyDescent="0.25">
      <c r="G1540" s="117">
        <v>51102</v>
      </c>
      <c r="I1540" s="117" t="s">
        <v>2183</v>
      </c>
    </row>
    <row r="1541" spans="7:9" x14ac:dyDescent="0.25">
      <c r="G1541" s="117">
        <v>51103</v>
      </c>
      <c r="I1541" s="117" t="s">
        <v>381</v>
      </c>
    </row>
    <row r="1542" spans="7:9" x14ac:dyDescent="0.25">
      <c r="G1542" s="117">
        <v>51104</v>
      </c>
      <c r="I1542" s="117" t="s">
        <v>324</v>
      </c>
    </row>
    <row r="1543" spans="7:9" x14ac:dyDescent="0.25">
      <c r="G1543" s="117">
        <v>51105</v>
      </c>
      <c r="I1543" s="117" t="s">
        <v>2120</v>
      </c>
    </row>
    <row r="1544" spans="7:9" x14ac:dyDescent="0.25">
      <c r="G1544" s="117">
        <v>51106</v>
      </c>
      <c r="I1544" s="117" t="s">
        <v>2118</v>
      </c>
    </row>
    <row r="1545" spans="7:9" x14ac:dyDescent="0.25">
      <c r="G1545" s="117">
        <v>51107</v>
      </c>
      <c r="I1545" s="117" t="s">
        <v>846</v>
      </c>
    </row>
    <row r="1546" spans="7:9" x14ac:dyDescent="0.25">
      <c r="G1546" s="117">
        <v>51108</v>
      </c>
      <c r="I1546" s="117" t="s">
        <v>2119</v>
      </c>
    </row>
    <row r="1547" spans="7:9" x14ac:dyDescent="0.25">
      <c r="G1547" s="117">
        <v>51109</v>
      </c>
      <c r="I1547" s="117" t="s">
        <v>2184</v>
      </c>
    </row>
    <row r="1548" spans="7:9" x14ac:dyDescent="0.25">
      <c r="G1548" s="117">
        <v>51110</v>
      </c>
      <c r="I1548" s="117" t="s">
        <v>2185</v>
      </c>
    </row>
    <row r="1549" spans="7:9" x14ac:dyDescent="0.25">
      <c r="G1549" s="117">
        <v>51111</v>
      </c>
      <c r="I1549" s="117" t="s">
        <v>868</v>
      </c>
    </row>
    <row r="1550" spans="7:9" x14ac:dyDescent="0.25">
      <c r="G1550" s="117">
        <v>51112</v>
      </c>
      <c r="I1550" s="117" t="s">
        <v>866</v>
      </c>
    </row>
    <row r="1551" spans="7:9" x14ac:dyDescent="0.25">
      <c r="G1551" s="117">
        <v>51113</v>
      </c>
      <c r="I1551" s="117" t="s">
        <v>397</v>
      </c>
    </row>
    <row r="1552" spans="7:9" x14ac:dyDescent="0.25">
      <c r="G1552" s="117">
        <v>51114</v>
      </c>
      <c r="I1552" s="117" t="s">
        <v>323</v>
      </c>
    </row>
    <row r="1553" spans="7:9" x14ac:dyDescent="0.25">
      <c r="G1553" s="117">
        <v>51115</v>
      </c>
      <c r="I1553" s="117" t="s">
        <v>2186</v>
      </c>
    </row>
    <row r="1554" spans="7:9" x14ac:dyDescent="0.25">
      <c r="G1554" s="117">
        <v>51299</v>
      </c>
    </row>
    <row r="1555" spans="7:9" x14ac:dyDescent="0.25">
      <c r="G1555" s="117">
        <v>51200</v>
      </c>
    </row>
    <row r="1556" spans="7:9" x14ac:dyDescent="0.25">
      <c r="G1556" s="117">
        <v>51530</v>
      </c>
    </row>
    <row r="1557" spans="7:9" x14ac:dyDescent="0.25">
      <c r="G1557" s="117">
        <v>51531</v>
      </c>
    </row>
    <row r="1558" spans="7:9" x14ac:dyDescent="0.25">
      <c r="G1558" s="117">
        <v>51224</v>
      </c>
      <c r="I1558" s="117" t="s">
        <v>323</v>
      </c>
    </row>
    <row r="1559" spans="7:9" x14ac:dyDescent="0.25">
      <c r="G1559" s="117">
        <v>51245</v>
      </c>
      <c r="I1559" s="117" t="s">
        <v>2116</v>
      </c>
    </row>
    <row r="1560" spans="7:9" x14ac:dyDescent="0.25">
      <c r="G1560" s="117">
        <v>51277</v>
      </c>
      <c r="I1560" s="117" t="s">
        <v>2123</v>
      </c>
    </row>
    <row r="1561" spans="7:9" x14ac:dyDescent="0.25">
      <c r="G1561" s="117">
        <v>51203</v>
      </c>
      <c r="I1561" s="117" t="s">
        <v>833</v>
      </c>
    </row>
    <row r="1562" spans="7:9" x14ac:dyDescent="0.25">
      <c r="G1562" s="117">
        <v>51207</v>
      </c>
      <c r="I1562" s="117" t="s">
        <v>835</v>
      </c>
    </row>
    <row r="1563" spans="7:9" x14ac:dyDescent="0.25">
      <c r="G1563" s="117">
        <v>51263</v>
      </c>
      <c r="I1563" s="117" t="s">
        <v>868</v>
      </c>
    </row>
    <row r="1564" spans="7:9" x14ac:dyDescent="0.25">
      <c r="G1564" s="117">
        <v>51250</v>
      </c>
      <c r="I1564" s="117" t="s">
        <v>866</v>
      </c>
    </row>
    <row r="1565" spans="7:9" x14ac:dyDescent="0.25">
      <c r="G1565" s="117">
        <v>51251</v>
      </c>
      <c r="I1565" s="117" t="s">
        <v>2187</v>
      </c>
    </row>
    <row r="1566" spans="7:9" x14ac:dyDescent="0.25">
      <c r="G1566" s="117">
        <v>51204</v>
      </c>
      <c r="I1566" s="117" t="s">
        <v>2188</v>
      </c>
    </row>
    <row r="1567" spans="7:9" x14ac:dyDescent="0.25">
      <c r="G1567" s="117">
        <v>51239</v>
      </c>
      <c r="I1567" s="117" t="s">
        <v>2189</v>
      </c>
    </row>
    <row r="1568" spans="7:9" x14ac:dyDescent="0.25">
      <c r="G1568" s="117">
        <v>51276</v>
      </c>
      <c r="I1568" s="117" t="s">
        <v>397</v>
      </c>
    </row>
    <row r="1569" spans="7:9" x14ac:dyDescent="0.25">
      <c r="G1569" s="117">
        <v>51260</v>
      </c>
      <c r="I1569" s="117" t="s">
        <v>2190</v>
      </c>
    </row>
    <row r="1570" spans="7:9" x14ac:dyDescent="0.25">
      <c r="G1570" s="117">
        <v>51215</v>
      </c>
      <c r="I1570" s="117" t="s">
        <v>2117</v>
      </c>
    </row>
    <row r="1571" spans="7:9" x14ac:dyDescent="0.25">
      <c r="G1571" s="117">
        <v>51217</v>
      </c>
      <c r="I1571" s="117" t="s">
        <v>2118</v>
      </c>
    </row>
    <row r="1572" spans="7:9" x14ac:dyDescent="0.25">
      <c r="G1572" s="117">
        <v>51246</v>
      </c>
      <c r="I1572" s="117" t="s">
        <v>324</v>
      </c>
    </row>
    <row r="1573" spans="7:9" x14ac:dyDescent="0.25">
      <c r="G1573" s="117">
        <v>51235</v>
      </c>
      <c r="I1573" s="117" t="s">
        <v>2191</v>
      </c>
    </row>
    <row r="1574" spans="7:9" x14ac:dyDescent="0.25">
      <c r="G1574" s="117">
        <v>51220</v>
      </c>
      <c r="I1574" s="117" t="s">
        <v>846</v>
      </c>
    </row>
    <row r="1575" spans="7:9" x14ac:dyDescent="0.25">
      <c r="G1575" s="117">
        <v>51248</v>
      </c>
      <c r="I1575" s="117" t="s">
        <v>2119</v>
      </c>
    </row>
    <row r="1576" spans="7:9" x14ac:dyDescent="0.25">
      <c r="G1576" s="117">
        <v>51282</v>
      </c>
      <c r="I1576" s="117" t="s">
        <v>2171</v>
      </c>
    </row>
    <row r="1577" spans="7:9" x14ac:dyDescent="0.25">
      <c r="G1577" s="117">
        <v>51258</v>
      </c>
      <c r="I1577" s="117" t="s">
        <v>2192</v>
      </c>
    </row>
    <row r="1578" spans="7:9" x14ac:dyDescent="0.25">
      <c r="G1578" s="117">
        <v>51269</v>
      </c>
      <c r="I1578" s="117" t="s">
        <v>2193</v>
      </c>
    </row>
    <row r="1579" spans="7:9" x14ac:dyDescent="0.25">
      <c r="G1579" s="117">
        <v>51221</v>
      </c>
      <c r="I1579" s="117" t="s">
        <v>381</v>
      </c>
    </row>
    <row r="1580" spans="7:9" x14ac:dyDescent="0.25">
      <c r="G1580" s="117">
        <v>51222</v>
      </c>
      <c r="I1580" s="117" t="s">
        <v>2194</v>
      </c>
    </row>
    <row r="1581" spans="7:9" x14ac:dyDescent="0.25">
      <c r="G1581" s="117">
        <v>51278</v>
      </c>
      <c r="I1581" s="117" t="s">
        <v>2129</v>
      </c>
    </row>
    <row r="1582" spans="7:9" x14ac:dyDescent="0.25">
      <c r="G1582" s="117">
        <v>51268</v>
      </c>
      <c r="I1582" s="117" t="s">
        <v>2195</v>
      </c>
    </row>
    <row r="1583" spans="7:9" x14ac:dyDescent="0.25">
      <c r="G1583" s="117">
        <v>51214</v>
      </c>
      <c r="I1583" s="117" t="s">
        <v>2120</v>
      </c>
    </row>
    <row r="1584" spans="7:9" x14ac:dyDescent="0.25">
      <c r="G1584" s="117">
        <v>51275</v>
      </c>
      <c r="I1584" s="117" t="s">
        <v>852</v>
      </c>
    </row>
    <row r="1585" spans="7:9" x14ac:dyDescent="0.25">
      <c r="G1585" s="117">
        <v>51225</v>
      </c>
      <c r="I1585" s="117" t="s">
        <v>2196</v>
      </c>
    </row>
    <row r="1586" spans="7:9" x14ac:dyDescent="0.25">
      <c r="G1586" s="117">
        <v>51240</v>
      </c>
      <c r="I1586" s="117" t="s">
        <v>2197</v>
      </c>
    </row>
    <row r="1587" spans="7:9" x14ac:dyDescent="0.25">
      <c r="G1587" s="117">
        <v>51231</v>
      </c>
      <c r="I1587" s="117" t="s">
        <v>2132</v>
      </c>
    </row>
    <row r="1588" spans="7:9" x14ac:dyDescent="0.25">
      <c r="G1588" s="117">
        <v>51230</v>
      </c>
      <c r="I1588" s="117" t="s">
        <v>840</v>
      </c>
    </row>
    <row r="1589" spans="7:9" x14ac:dyDescent="0.25">
      <c r="G1589" s="117">
        <v>51298</v>
      </c>
    </row>
    <row r="1590" spans="7:9" x14ac:dyDescent="0.25">
      <c r="G1590" s="117">
        <v>51902</v>
      </c>
    </row>
    <row r="1591" spans="7:9" x14ac:dyDescent="0.25">
      <c r="G1591" s="117">
        <v>51201</v>
      </c>
      <c r="I1591" s="117" t="s">
        <v>2133</v>
      </c>
    </row>
    <row r="1592" spans="7:9" x14ac:dyDescent="0.25">
      <c r="G1592" s="117">
        <v>51205</v>
      </c>
      <c r="I1592" s="117" t="s">
        <v>899</v>
      </c>
    </row>
    <row r="1593" spans="7:9" x14ac:dyDescent="0.25">
      <c r="G1593" s="117">
        <v>51249</v>
      </c>
      <c r="I1593" s="117" t="s">
        <v>2135</v>
      </c>
    </row>
    <row r="1594" spans="7:9" x14ac:dyDescent="0.25">
      <c r="G1594" s="117">
        <v>51243</v>
      </c>
      <c r="I1594" s="117" t="s">
        <v>2137</v>
      </c>
    </row>
    <row r="1595" spans="7:9" x14ac:dyDescent="0.25">
      <c r="G1595" s="117">
        <v>51233</v>
      </c>
      <c r="I1595" s="117" t="s">
        <v>2198</v>
      </c>
    </row>
    <row r="1596" spans="7:9" x14ac:dyDescent="0.25">
      <c r="G1596" s="117">
        <v>51283</v>
      </c>
      <c r="I1596" s="117" t="s">
        <v>2199</v>
      </c>
    </row>
    <row r="1597" spans="7:9" x14ac:dyDescent="0.25">
      <c r="G1597" s="117">
        <v>51273</v>
      </c>
      <c r="I1597" s="117" t="s">
        <v>2200</v>
      </c>
    </row>
    <row r="1598" spans="7:9" x14ac:dyDescent="0.25">
      <c r="G1598" s="117">
        <v>51247</v>
      </c>
      <c r="I1598" s="117" t="s">
        <v>2139</v>
      </c>
    </row>
    <row r="1599" spans="7:9" x14ac:dyDescent="0.25">
      <c r="G1599" s="117">
        <v>51241</v>
      </c>
      <c r="I1599" s="117" t="s">
        <v>2201</v>
      </c>
    </row>
    <row r="1600" spans="7:9" x14ac:dyDescent="0.25">
      <c r="G1600" s="117">
        <v>51234</v>
      </c>
      <c r="I1600" s="117" t="s">
        <v>385</v>
      </c>
    </row>
    <row r="1601" spans="7:9" x14ac:dyDescent="0.25">
      <c r="G1601" s="117">
        <v>51270</v>
      </c>
      <c r="I1601" s="117" t="s">
        <v>887</v>
      </c>
    </row>
    <row r="1602" spans="7:9" x14ac:dyDescent="0.25">
      <c r="G1602" s="117">
        <v>51208</v>
      </c>
      <c r="I1602" s="117" t="s">
        <v>889</v>
      </c>
    </row>
    <row r="1603" spans="7:9" x14ac:dyDescent="0.25">
      <c r="G1603" s="117">
        <v>51209</v>
      </c>
      <c r="I1603" s="117" t="s">
        <v>891</v>
      </c>
    </row>
    <row r="1604" spans="7:9" x14ac:dyDescent="0.25">
      <c r="G1604" s="117">
        <v>51261</v>
      </c>
      <c r="I1604" s="117" t="s">
        <v>2202</v>
      </c>
    </row>
    <row r="1605" spans="7:9" x14ac:dyDescent="0.25">
      <c r="G1605" s="117">
        <v>51210</v>
      </c>
      <c r="I1605" s="117" t="s">
        <v>2140</v>
      </c>
    </row>
    <row r="1606" spans="7:9" x14ac:dyDescent="0.25">
      <c r="G1606" s="117">
        <v>51262</v>
      </c>
      <c r="I1606" s="117" t="s">
        <v>2203</v>
      </c>
    </row>
    <row r="1607" spans="7:9" x14ac:dyDescent="0.25">
      <c r="G1607" s="117">
        <v>51255</v>
      </c>
      <c r="I1607" s="117" t="s">
        <v>2204</v>
      </c>
    </row>
    <row r="1608" spans="7:9" x14ac:dyDescent="0.25">
      <c r="G1608" s="117">
        <v>51256</v>
      </c>
      <c r="I1608" s="117" t="s">
        <v>2205</v>
      </c>
    </row>
    <row r="1609" spans="7:9" x14ac:dyDescent="0.25">
      <c r="G1609" s="117">
        <v>51213</v>
      </c>
      <c r="I1609" s="117" t="s">
        <v>2206</v>
      </c>
    </row>
    <row r="1610" spans="7:9" x14ac:dyDescent="0.25">
      <c r="G1610" s="117">
        <v>51252</v>
      </c>
      <c r="I1610" s="117" t="s">
        <v>2207</v>
      </c>
    </row>
    <row r="1611" spans="7:9" x14ac:dyDescent="0.25">
      <c r="G1611" s="117">
        <v>51232</v>
      </c>
      <c r="I1611" s="117" t="s">
        <v>2208</v>
      </c>
    </row>
    <row r="1612" spans="7:9" x14ac:dyDescent="0.25">
      <c r="G1612" s="117">
        <v>51212</v>
      </c>
      <c r="I1612" s="117" t="s">
        <v>2209</v>
      </c>
    </row>
    <row r="1613" spans="7:9" x14ac:dyDescent="0.25">
      <c r="G1613" s="117">
        <v>51279</v>
      </c>
      <c r="I1613" s="117" t="s">
        <v>2210</v>
      </c>
    </row>
    <row r="1614" spans="7:9" x14ac:dyDescent="0.25">
      <c r="G1614" s="117">
        <v>51237</v>
      </c>
      <c r="I1614" s="117" t="s">
        <v>2211</v>
      </c>
    </row>
    <row r="1615" spans="7:9" x14ac:dyDescent="0.25">
      <c r="G1615" s="117">
        <v>51211</v>
      </c>
      <c r="I1615" s="117" t="s">
        <v>2212</v>
      </c>
    </row>
    <row r="1616" spans="7:9" x14ac:dyDescent="0.25">
      <c r="G1616" s="117">
        <v>51202</v>
      </c>
      <c r="I1616" s="117" t="s">
        <v>2141</v>
      </c>
    </row>
    <row r="1617" spans="7:9" x14ac:dyDescent="0.25">
      <c r="G1617" s="117">
        <v>51356</v>
      </c>
      <c r="I1617" s="117" t="s">
        <v>2213</v>
      </c>
    </row>
    <row r="1618" spans="7:9" x14ac:dyDescent="0.25">
      <c r="G1618" s="117">
        <v>51253</v>
      </c>
      <c r="I1618" s="117" t="s">
        <v>396</v>
      </c>
    </row>
    <row r="1619" spans="7:9" x14ac:dyDescent="0.25">
      <c r="G1619" s="117">
        <v>51357</v>
      </c>
      <c r="I1619" s="117" t="s">
        <v>2178</v>
      </c>
    </row>
    <row r="1620" spans="7:9" x14ac:dyDescent="0.25">
      <c r="G1620" s="117">
        <v>51216</v>
      </c>
      <c r="I1620" s="117" t="s">
        <v>2214</v>
      </c>
    </row>
    <row r="1621" spans="7:9" x14ac:dyDescent="0.25">
      <c r="G1621" s="117">
        <v>51254</v>
      </c>
      <c r="I1621" s="117" t="s">
        <v>2179</v>
      </c>
    </row>
    <row r="1622" spans="7:9" x14ac:dyDescent="0.25">
      <c r="G1622" s="117">
        <v>51598</v>
      </c>
      <c r="I1622" s="117" t="s">
        <v>2215</v>
      </c>
    </row>
    <row r="1623" spans="7:9" x14ac:dyDescent="0.25">
      <c r="G1623" s="117">
        <v>51259</v>
      </c>
      <c r="I1623" s="117" t="s">
        <v>2216</v>
      </c>
    </row>
    <row r="1624" spans="7:9" x14ac:dyDescent="0.25">
      <c r="G1624" s="117">
        <v>51257</v>
      </c>
      <c r="I1624" s="117" t="s">
        <v>2217</v>
      </c>
    </row>
    <row r="1625" spans="7:9" x14ac:dyDescent="0.25">
      <c r="G1625" s="117">
        <v>51312</v>
      </c>
      <c r="I1625" s="117" t="s">
        <v>2218</v>
      </c>
    </row>
    <row r="1626" spans="7:9" x14ac:dyDescent="0.25">
      <c r="G1626" s="117">
        <v>51280</v>
      </c>
      <c r="I1626" s="117" t="s">
        <v>2219</v>
      </c>
    </row>
    <row r="1627" spans="7:9" x14ac:dyDescent="0.25">
      <c r="G1627" s="117">
        <v>51238</v>
      </c>
      <c r="I1627" s="117" t="s">
        <v>2220</v>
      </c>
    </row>
    <row r="1628" spans="7:9" x14ac:dyDescent="0.25">
      <c r="G1628" s="117">
        <v>51236</v>
      </c>
      <c r="I1628" s="117" t="s">
        <v>2221</v>
      </c>
    </row>
    <row r="1629" spans="7:9" x14ac:dyDescent="0.25">
      <c r="G1629" s="117">
        <v>51219</v>
      </c>
      <c r="I1629" s="117" t="s">
        <v>2222</v>
      </c>
    </row>
    <row r="1630" spans="7:9" x14ac:dyDescent="0.25">
      <c r="G1630" s="117">
        <v>51597</v>
      </c>
      <c r="I1630" s="117" t="s">
        <v>2223</v>
      </c>
    </row>
    <row r="1631" spans="7:9" x14ac:dyDescent="0.25">
      <c r="G1631" s="117">
        <v>51313</v>
      </c>
      <c r="I1631" s="117" t="s">
        <v>2224</v>
      </c>
    </row>
    <row r="1632" spans="7:9" x14ac:dyDescent="0.25">
      <c r="G1632" s="117">
        <v>51229</v>
      </c>
      <c r="I1632" s="117" t="s">
        <v>2225</v>
      </c>
    </row>
    <row r="1633" spans="7:9" x14ac:dyDescent="0.25">
      <c r="G1633" s="117">
        <v>51226</v>
      </c>
      <c r="I1633" s="117" t="s">
        <v>2226</v>
      </c>
    </row>
    <row r="1634" spans="7:9" x14ac:dyDescent="0.25">
      <c r="G1634" s="117">
        <v>51223</v>
      </c>
      <c r="I1634" s="117" t="s">
        <v>2227</v>
      </c>
    </row>
    <row r="1635" spans="7:9" x14ac:dyDescent="0.25">
      <c r="G1635" s="117">
        <v>51228</v>
      </c>
      <c r="I1635" s="117" t="s">
        <v>2151</v>
      </c>
    </row>
    <row r="1636" spans="7:9" x14ac:dyDescent="0.25">
      <c r="G1636" s="117">
        <v>51227</v>
      </c>
      <c r="I1636" s="117" t="s">
        <v>2152</v>
      </c>
    </row>
    <row r="1637" spans="7:9" x14ac:dyDescent="0.25">
      <c r="G1637" s="117">
        <v>51281</v>
      </c>
      <c r="I1637" s="117" t="s">
        <v>2228</v>
      </c>
    </row>
    <row r="1638" spans="7:9" x14ac:dyDescent="0.25">
      <c r="G1638" s="117">
        <v>51290</v>
      </c>
      <c r="I1638" s="117" t="s">
        <v>2131</v>
      </c>
    </row>
    <row r="1639" spans="7:9" x14ac:dyDescent="0.25">
      <c r="G1639" s="117">
        <v>51218</v>
      </c>
      <c r="I1639" s="117" t="s">
        <v>2229</v>
      </c>
    </row>
    <row r="1640" spans="7:9" x14ac:dyDescent="0.25">
      <c r="G1640" s="117">
        <v>51206</v>
      </c>
      <c r="I1640" s="117" t="s">
        <v>2230</v>
      </c>
    </row>
    <row r="1641" spans="7:9" x14ac:dyDescent="0.25">
      <c r="G1641" s="117">
        <v>51300</v>
      </c>
    </row>
    <row r="1642" spans="7:9" x14ac:dyDescent="0.25">
      <c r="G1642" s="117">
        <v>51301</v>
      </c>
      <c r="I1642" s="117" t="s">
        <v>2231</v>
      </c>
    </row>
    <row r="1643" spans="7:9" x14ac:dyDescent="0.25">
      <c r="G1643" s="117">
        <v>51302</v>
      </c>
      <c r="I1643" s="117" t="s">
        <v>2232</v>
      </c>
    </row>
    <row r="1644" spans="7:9" x14ac:dyDescent="0.25">
      <c r="G1644" s="117">
        <v>51304</v>
      </c>
      <c r="I1644" s="117" t="s">
        <v>380</v>
      </c>
    </row>
    <row r="1645" spans="7:9" x14ac:dyDescent="0.25">
      <c r="G1645" s="117">
        <v>51305</v>
      </c>
      <c r="I1645" s="117" t="s">
        <v>2233</v>
      </c>
    </row>
    <row r="1646" spans="7:9" x14ac:dyDescent="0.25">
      <c r="G1646" s="117">
        <v>51306</v>
      </c>
      <c r="I1646" s="117" t="s">
        <v>2234</v>
      </c>
    </row>
    <row r="1647" spans="7:9" x14ac:dyDescent="0.25">
      <c r="G1647" s="117">
        <v>51307</v>
      </c>
      <c r="I1647" s="117" t="s">
        <v>2235</v>
      </c>
    </row>
    <row r="1648" spans="7:9" x14ac:dyDescent="0.25">
      <c r="G1648" s="117">
        <v>51308</v>
      </c>
      <c r="I1648" s="117" t="s">
        <v>2236</v>
      </c>
    </row>
    <row r="1649" spans="7:9" x14ac:dyDescent="0.25">
      <c r="G1649" s="117">
        <v>51309</v>
      </c>
      <c r="I1649" s="117" t="s">
        <v>2237</v>
      </c>
    </row>
    <row r="1650" spans="7:9" x14ac:dyDescent="0.25">
      <c r="G1650" s="117">
        <v>51310</v>
      </c>
      <c r="I1650" s="117" t="s">
        <v>2238</v>
      </c>
    </row>
    <row r="1651" spans="7:9" x14ac:dyDescent="0.25">
      <c r="G1651" s="117">
        <v>51311</v>
      </c>
      <c r="I1651" s="117" t="s">
        <v>2239</v>
      </c>
    </row>
    <row r="1652" spans="7:9" x14ac:dyDescent="0.25">
      <c r="G1652" s="117">
        <v>51314</v>
      </c>
      <c r="I1652" s="117" t="s">
        <v>2240</v>
      </c>
    </row>
    <row r="1653" spans="7:9" x14ac:dyDescent="0.25">
      <c r="G1653" s="117">
        <v>51316</v>
      </c>
      <c r="I1653" s="117" t="s">
        <v>2241</v>
      </c>
    </row>
    <row r="1654" spans="7:9" x14ac:dyDescent="0.25">
      <c r="G1654" s="117">
        <v>51400</v>
      </c>
    </row>
    <row r="1655" spans="7:9" x14ac:dyDescent="0.25">
      <c r="G1655" s="117">
        <v>51401</v>
      </c>
      <c r="I1655" s="117" t="s">
        <v>917</v>
      </c>
    </row>
    <row r="1656" spans="7:9" x14ac:dyDescent="0.25">
      <c r="G1656" s="117">
        <v>51402</v>
      </c>
      <c r="I1656" s="117" t="s">
        <v>921</v>
      </c>
    </row>
    <row r="1657" spans="7:9" x14ac:dyDescent="0.25">
      <c r="G1657" s="117">
        <v>51403</v>
      </c>
      <c r="I1657" s="117" t="s">
        <v>2242</v>
      </c>
    </row>
    <row r="1658" spans="7:9" x14ac:dyDescent="0.25">
      <c r="G1658" s="117">
        <v>51404</v>
      </c>
      <c r="I1658" s="117" t="s">
        <v>2243</v>
      </c>
    </row>
    <row r="1659" spans="7:9" x14ac:dyDescent="0.25">
      <c r="G1659" s="117">
        <v>51408</v>
      </c>
      <c r="I1659" s="117" t="s">
        <v>1732</v>
      </c>
    </row>
    <row r="1660" spans="7:9" x14ac:dyDescent="0.25">
      <c r="G1660" s="117">
        <v>51409</v>
      </c>
      <c r="I1660" s="117" t="s">
        <v>401</v>
      </c>
    </row>
    <row r="1661" spans="7:9" x14ac:dyDescent="0.25">
      <c r="G1661" s="117">
        <v>51500</v>
      </c>
    </row>
    <row r="1662" spans="7:9" x14ac:dyDescent="0.25">
      <c r="G1662" s="117">
        <v>51501</v>
      </c>
      <c r="I1662" s="117" t="s">
        <v>2244</v>
      </c>
    </row>
    <row r="1663" spans="7:9" x14ac:dyDescent="0.25">
      <c r="G1663" s="117">
        <v>51502</v>
      </c>
      <c r="I1663" s="117" t="s">
        <v>858</v>
      </c>
    </row>
    <row r="1664" spans="7:9" x14ac:dyDescent="0.25">
      <c r="G1664" s="117">
        <v>56000</v>
      </c>
    </row>
    <row r="1665" spans="7:9" x14ac:dyDescent="0.25">
      <c r="G1665" s="117">
        <v>56100</v>
      </c>
    </row>
    <row r="1666" spans="7:9" x14ac:dyDescent="0.25">
      <c r="G1666" s="117">
        <v>56101</v>
      </c>
      <c r="I1666" s="117" t="s">
        <v>2245</v>
      </c>
    </row>
    <row r="1667" spans="7:9" x14ac:dyDescent="0.25">
      <c r="G1667" s="117">
        <v>56102</v>
      </c>
      <c r="I1667" s="117" t="s">
        <v>2246</v>
      </c>
    </row>
    <row r="1668" spans="7:9" x14ac:dyDescent="0.25">
      <c r="G1668" s="117">
        <v>56103</v>
      </c>
      <c r="I1668" s="117" t="s">
        <v>860</v>
      </c>
    </row>
    <row r="1669" spans="7:9" x14ac:dyDescent="0.25">
      <c r="G1669" s="117">
        <v>56104</v>
      </c>
      <c r="I1669" s="117" t="s">
        <v>862</v>
      </c>
    </row>
    <row r="1670" spans="7:9" x14ac:dyDescent="0.25">
      <c r="G1670" s="117">
        <v>56105</v>
      </c>
      <c r="I1670" s="117" t="s">
        <v>2247</v>
      </c>
    </row>
    <row r="1671" spans="7:9" x14ac:dyDescent="0.25">
      <c r="G1671" s="117">
        <v>56200</v>
      </c>
    </row>
    <row r="1672" spans="7:9" x14ac:dyDescent="0.25">
      <c r="G1672" s="117">
        <v>56201</v>
      </c>
      <c r="I1672" s="117" t="s">
        <v>2248</v>
      </c>
    </row>
    <row r="1673" spans="7:9" x14ac:dyDescent="0.25">
      <c r="G1673" s="117">
        <v>58000</v>
      </c>
    </row>
    <row r="1674" spans="7:9" x14ac:dyDescent="0.25">
      <c r="G1674" s="117">
        <v>58200</v>
      </c>
    </row>
    <row r="1675" spans="7:9" x14ac:dyDescent="0.25">
      <c r="G1675" s="117">
        <v>58201</v>
      </c>
      <c r="I1675" s="117" t="s">
        <v>2249</v>
      </c>
    </row>
    <row r="1676" spans="7:9" x14ac:dyDescent="0.25">
      <c r="G1676" s="117">
        <v>58202</v>
      </c>
      <c r="I1676" s="117" t="s">
        <v>2250</v>
      </c>
    </row>
    <row r="1677" spans="7:9" x14ac:dyDescent="0.25">
      <c r="G1677" s="117">
        <v>58203</v>
      </c>
    </row>
    <row r="1678" spans="7:9" x14ac:dyDescent="0.25">
      <c r="G1678" s="117">
        <v>59000</v>
      </c>
    </row>
    <row r="1679" spans="7:9" x14ac:dyDescent="0.25">
      <c r="G1679" s="117">
        <v>59100</v>
      </c>
    </row>
    <row r="1680" spans="7:9" x14ac:dyDescent="0.25">
      <c r="G1680" s="117">
        <v>59110</v>
      </c>
    </row>
    <row r="1681" spans="7:9" x14ac:dyDescent="0.25">
      <c r="G1681" s="117">
        <v>60000</v>
      </c>
      <c r="H1681" s="117" t="s">
        <v>823</v>
      </c>
    </row>
    <row r="1682" spans="7:9" x14ac:dyDescent="0.25">
      <c r="G1682" s="117">
        <v>61000</v>
      </c>
    </row>
    <row r="1683" spans="7:9" x14ac:dyDescent="0.25">
      <c r="G1683" s="117">
        <v>61100</v>
      </c>
    </row>
    <row r="1684" spans="7:9" x14ac:dyDescent="0.25">
      <c r="G1684" s="117">
        <v>61110</v>
      </c>
    </row>
    <row r="1685" spans="7:9" x14ac:dyDescent="0.25">
      <c r="G1685" s="117">
        <v>61111</v>
      </c>
      <c r="I1685" s="117" t="s">
        <v>386</v>
      </c>
    </row>
    <row r="1686" spans="7:9" x14ac:dyDescent="0.25">
      <c r="G1686" s="117">
        <v>61101</v>
      </c>
      <c r="I1686" s="117" t="s">
        <v>2251</v>
      </c>
    </row>
    <row r="1687" spans="7:9" x14ac:dyDescent="0.25">
      <c r="G1687" s="117">
        <v>61102</v>
      </c>
      <c r="I1687" s="117" t="s">
        <v>2252</v>
      </c>
    </row>
    <row r="1688" spans="7:9" x14ac:dyDescent="0.25">
      <c r="G1688" s="117">
        <v>61120</v>
      </c>
    </row>
    <row r="1689" spans="7:9" x14ac:dyDescent="0.25">
      <c r="G1689" s="117">
        <v>61201</v>
      </c>
      <c r="I1689" s="117" t="s">
        <v>392</v>
      </c>
    </row>
    <row r="1690" spans="7:9" x14ac:dyDescent="0.25">
      <c r="G1690" s="117">
        <v>61202</v>
      </c>
      <c r="I1690" s="117" t="s">
        <v>2253</v>
      </c>
    </row>
    <row r="1691" spans="7:9" x14ac:dyDescent="0.25">
      <c r="G1691" s="117">
        <v>61130</v>
      </c>
    </row>
    <row r="1692" spans="7:9" x14ac:dyDescent="0.25">
      <c r="G1692" s="117">
        <v>61401</v>
      </c>
      <c r="I1692" s="117" t="s">
        <v>387</v>
      </c>
    </row>
    <row r="1693" spans="7:9" x14ac:dyDescent="0.25">
      <c r="G1693" s="117">
        <v>61132</v>
      </c>
      <c r="I1693" s="117" t="s">
        <v>2254</v>
      </c>
    </row>
    <row r="1694" spans="7:9" x14ac:dyDescent="0.25">
      <c r="G1694" s="117">
        <v>61133</v>
      </c>
      <c r="I1694" s="117" t="s">
        <v>2255</v>
      </c>
    </row>
    <row r="1695" spans="7:9" x14ac:dyDescent="0.25">
      <c r="G1695" s="117">
        <v>61136</v>
      </c>
      <c r="I1695" s="117" t="s">
        <v>2256</v>
      </c>
    </row>
    <row r="1696" spans="7:9" x14ac:dyDescent="0.25">
      <c r="G1696" s="117">
        <v>61134</v>
      </c>
      <c r="I1696" s="117" t="s">
        <v>2257</v>
      </c>
    </row>
    <row r="1697" spans="7:9" x14ac:dyDescent="0.25">
      <c r="G1697" s="117">
        <v>61140</v>
      </c>
    </row>
    <row r="1698" spans="7:9" x14ac:dyDescent="0.25">
      <c r="G1698" s="117">
        <v>61141</v>
      </c>
      <c r="I1698" s="117" t="s">
        <v>2258</v>
      </c>
    </row>
    <row r="1699" spans="7:9" x14ac:dyDescent="0.25">
      <c r="G1699" s="117">
        <v>61142</v>
      </c>
      <c r="I1699" s="117" t="s">
        <v>2259</v>
      </c>
    </row>
    <row r="1700" spans="7:9" x14ac:dyDescent="0.25">
      <c r="G1700" s="117">
        <v>61190</v>
      </c>
    </row>
    <row r="1701" spans="7:9" x14ac:dyDescent="0.25">
      <c r="G1701" s="117">
        <v>61191</v>
      </c>
      <c r="I1701" s="117" t="s">
        <v>2260</v>
      </c>
    </row>
    <row r="1702" spans="7:9" x14ac:dyDescent="0.25">
      <c r="G1702" s="117">
        <v>61192</v>
      </c>
      <c r="I1702" s="117" t="s">
        <v>2261</v>
      </c>
    </row>
    <row r="1703" spans="7:9" x14ac:dyDescent="0.25">
      <c r="G1703" s="117">
        <v>61193</v>
      </c>
      <c r="I1703" s="117" t="s">
        <v>1732</v>
      </c>
    </row>
    <row r="1704" spans="7:9" x14ac:dyDescent="0.25">
      <c r="G1704" s="117">
        <v>61194</v>
      </c>
      <c r="I1704" s="117" t="s">
        <v>2262</v>
      </c>
    </row>
    <row r="1705" spans="7:9" x14ac:dyDescent="0.25">
      <c r="G1705" s="117">
        <v>61195</v>
      </c>
      <c r="I1705" s="117" t="s">
        <v>913</v>
      </c>
    </row>
    <row r="1706" spans="7:9" x14ac:dyDescent="0.25">
      <c r="G1706" s="117">
        <v>61196</v>
      </c>
      <c r="I1706" s="117" t="s">
        <v>2263</v>
      </c>
    </row>
    <row r="1707" spans="7:9" x14ac:dyDescent="0.25">
      <c r="G1707" s="117">
        <v>61197</v>
      </c>
      <c r="I1707" s="117" t="s">
        <v>2114</v>
      </c>
    </row>
    <row r="1708" spans="7:9" x14ac:dyDescent="0.25">
      <c r="G1708" s="117">
        <v>61198</v>
      </c>
      <c r="I1708" s="117" t="s">
        <v>2264</v>
      </c>
    </row>
    <row r="1709" spans="7:9" x14ac:dyDescent="0.25">
      <c r="G1709" s="117">
        <v>61199</v>
      </c>
      <c r="I1709" s="117" t="s">
        <v>1733</v>
      </c>
    </row>
    <row r="1710" spans="7:9" x14ac:dyDescent="0.25">
      <c r="G1710" s="117">
        <v>61920</v>
      </c>
      <c r="I1710" s="117" t="s">
        <v>2265</v>
      </c>
    </row>
    <row r="1711" spans="7:9" x14ac:dyDescent="0.25">
      <c r="G1711" s="117">
        <v>61500</v>
      </c>
    </row>
    <row r="1712" spans="7:9" x14ac:dyDescent="0.25">
      <c r="G1712" s="117">
        <v>61501</v>
      </c>
      <c r="I1712" s="117" t="s">
        <v>2266</v>
      </c>
    </row>
    <row r="1713" spans="7:9" x14ac:dyDescent="0.25">
      <c r="G1713" s="117">
        <v>61502</v>
      </c>
      <c r="I1713" s="117" t="s">
        <v>2267</v>
      </c>
    </row>
    <row r="1714" spans="7:9" x14ac:dyDescent="0.25">
      <c r="G1714" s="117">
        <v>61503</v>
      </c>
      <c r="I1714" s="117" t="s">
        <v>2268</v>
      </c>
    </row>
    <row r="1715" spans="7:9" x14ac:dyDescent="0.25">
      <c r="G1715" s="117">
        <v>61504</v>
      </c>
      <c r="I1715" s="117" t="s">
        <v>2269</v>
      </c>
    </row>
    <row r="1716" spans="7:9" x14ac:dyDescent="0.25">
      <c r="G1716" s="117">
        <v>61600</v>
      </c>
    </row>
    <row r="1717" spans="7:9" x14ac:dyDescent="0.25">
      <c r="G1717" s="117">
        <v>61601</v>
      </c>
      <c r="I1717" s="117" t="s">
        <v>2270</v>
      </c>
    </row>
    <row r="1718" spans="7:9" x14ac:dyDescent="0.25">
      <c r="G1718" s="117">
        <v>66603</v>
      </c>
      <c r="I1718" s="117" t="s">
        <v>2271</v>
      </c>
    </row>
    <row r="1719" spans="7:9" x14ac:dyDescent="0.25">
      <c r="G1719" s="117">
        <v>61605</v>
      </c>
      <c r="I1719" s="117" t="s">
        <v>2272</v>
      </c>
    </row>
    <row r="1720" spans="7:9" x14ac:dyDescent="0.25">
      <c r="G1720" s="117">
        <v>61606</v>
      </c>
      <c r="I1720" s="117" t="s">
        <v>2273</v>
      </c>
    </row>
    <row r="1721" spans="7:9" x14ac:dyDescent="0.25">
      <c r="G1721" s="117">
        <v>66000</v>
      </c>
    </row>
    <row r="1722" spans="7:9" x14ac:dyDescent="0.25">
      <c r="G1722" s="117">
        <v>66100</v>
      </c>
    </row>
    <row r="1723" spans="7:9" x14ac:dyDescent="0.25">
      <c r="G1723" s="117">
        <v>66110</v>
      </c>
      <c r="I1723" s="117" t="s">
        <v>2274</v>
      </c>
    </row>
    <row r="1724" spans="7:9" x14ac:dyDescent="0.25">
      <c r="G1724" s="117">
        <v>66111</v>
      </c>
      <c r="I1724" s="117" t="s">
        <v>390</v>
      </c>
    </row>
    <row r="1725" spans="7:9" x14ac:dyDescent="0.25">
      <c r="G1725" s="117">
        <v>66112</v>
      </c>
      <c r="I1725" s="117" t="s">
        <v>2275</v>
      </c>
    </row>
    <row r="1726" spans="7:9" x14ac:dyDescent="0.25">
      <c r="G1726" s="117">
        <v>66113</v>
      </c>
      <c r="I1726" s="117" t="s">
        <v>2276</v>
      </c>
    </row>
    <row r="1727" spans="7:9" x14ac:dyDescent="0.25">
      <c r="G1727" s="117">
        <v>66114</v>
      </c>
      <c r="I1727" s="117" t="s">
        <v>2277</v>
      </c>
    </row>
    <row r="1728" spans="7:9" x14ac:dyDescent="0.25">
      <c r="G1728" s="117">
        <v>66115</v>
      </c>
      <c r="I1728" s="117" t="s">
        <v>2278</v>
      </c>
    </row>
    <row r="1729" spans="7:9" x14ac:dyDescent="0.25">
      <c r="G1729" s="117">
        <v>66116</v>
      </c>
      <c r="I1729" s="117" t="s">
        <v>2279</v>
      </c>
    </row>
    <row r="1730" spans="7:9" x14ac:dyDescent="0.25">
      <c r="G1730" s="117">
        <v>66200</v>
      </c>
    </row>
    <row r="1731" spans="7:9" x14ac:dyDescent="0.25">
      <c r="G1731" s="117">
        <v>66210</v>
      </c>
      <c r="I1731" s="117" t="s">
        <v>2280</v>
      </c>
    </row>
    <row r="1732" spans="7:9" x14ac:dyDescent="0.25">
      <c r="G1732" s="117">
        <v>66211</v>
      </c>
      <c r="I1732" s="117" t="s">
        <v>2281</v>
      </c>
    </row>
    <row r="1733" spans="7:9" x14ac:dyDescent="0.25">
      <c r="G1733" s="117">
        <v>68000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1"/>
      <c r="E1" s="251"/>
      <c r="F1" s="251"/>
      <c r="G1" s="251"/>
      <c r="H1" s="251"/>
      <c r="I1" s="251"/>
      <c r="J1" s="251"/>
      <c r="K1" s="251"/>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336</v>
      </c>
      <c r="E4" s="162" t="s">
        <v>335</v>
      </c>
      <c r="F4" s="164" t="s">
        <v>340</v>
      </c>
      <c r="G4" s="165" t="s">
        <v>339</v>
      </c>
      <c r="H4" s="156" t="s">
        <v>337</v>
      </c>
      <c r="I4" s="156" t="s">
        <v>341</v>
      </c>
      <c r="J4" s="166" t="s">
        <v>338</v>
      </c>
      <c r="K4" s="21"/>
      <c r="L4" s="21"/>
      <c r="M4" s="21"/>
    </row>
    <row r="5" spans="1:13" s="20" customFormat="1" ht="19.5" customHeight="1" thickTop="1" thickBot="1" x14ac:dyDescent="0.3">
      <c r="A5" s="210"/>
      <c r="B5" s="56"/>
      <c r="D5" s="22" t="s">
        <v>53</v>
      </c>
      <c r="E5" s="23" t="s">
        <v>326</v>
      </c>
      <c r="F5" s="146" t="s">
        <v>53</v>
      </c>
      <c r="G5" s="146">
        <v>-40.1</v>
      </c>
      <c r="H5" s="140">
        <v>43031</v>
      </c>
      <c r="I5" s="148">
        <v>7.408564814814815E-2</v>
      </c>
      <c r="J5" s="23" t="s">
        <v>342</v>
      </c>
      <c r="K5" s="21"/>
      <c r="L5" s="21"/>
      <c r="M5" s="21"/>
    </row>
    <row r="6" spans="1:13" s="20" customFormat="1" ht="19.5" customHeight="1" thickTop="1" thickBot="1" x14ac:dyDescent="0.3">
      <c r="A6" s="210"/>
      <c r="B6" s="56"/>
      <c r="D6" s="22" t="s">
        <v>53</v>
      </c>
      <c r="E6" s="23" t="s">
        <v>326</v>
      </c>
      <c r="F6" s="146" t="s">
        <v>53</v>
      </c>
      <c r="G6" s="146">
        <v>-0.08</v>
      </c>
      <c r="H6" s="140">
        <v>43031</v>
      </c>
      <c r="I6" s="148">
        <v>7.4837962962962967E-2</v>
      </c>
      <c r="J6" s="23" t="s">
        <v>343</v>
      </c>
      <c r="K6" s="21"/>
      <c r="L6" s="21"/>
      <c r="M6" s="21"/>
    </row>
    <row r="7" spans="1:13" s="20" customFormat="1" ht="19.5" customHeight="1" thickTop="1" thickBot="1" x14ac:dyDescent="0.3">
      <c r="A7" s="210"/>
      <c r="B7" s="56"/>
      <c r="D7" s="22" t="s">
        <v>53</v>
      </c>
      <c r="E7" s="23" t="s">
        <v>326</v>
      </c>
      <c r="F7" s="146" t="s">
        <v>53</v>
      </c>
      <c r="G7" s="146">
        <v>-20.079999999999998</v>
      </c>
      <c r="H7" s="140">
        <v>43039</v>
      </c>
      <c r="I7" s="148">
        <v>0.38721064814814815</v>
      </c>
      <c r="J7" s="23" t="s">
        <v>344</v>
      </c>
      <c r="K7" s="21"/>
      <c r="L7" s="21"/>
      <c r="M7" s="21"/>
    </row>
    <row r="8" spans="1:13" s="20" customFormat="1" ht="19.5" customHeight="1" thickTop="1" thickBot="1" x14ac:dyDescent="0.3">
      <c r="A8" s="210"/>
      <c r="B8" s="56"/>
      <c r="D8" s="22" t="s">
        <v>53</v>
      </c>
      <c r="E8" s="23" t="s">
        <v>326</v>
      </c>
      <c r="F8" s="146" t="s">
        <v>53</v>
      </c>
      <c r="G8" s="146">
        <v>-0.5</v>
      </c>
      <c r="H8" s="140">
        <v>43039</v>
      </c>
      <c r="I8" s="148">
        <v>0.61637731481481484</v>
      </c>
      <c r="J8" s="23" t="s">
        <v>351</v>
      </c>
      <c r="K8" s="21"/>
      <c r="L8" s="21"/>
      <c r="M8" s="21"/>
    </row>
    <row r="9" spans="1:13" s="20" customFormat="1" ht="19.5" customHeight="1" thickTop="1" thickBot="1" x14ac:dyDescent="0.3">
      <c r="A9" s="210"/>
      <c r="B9" s="56"/>
      <c r="D9" s="22" t="s">
        <v>55</v>
      </c>
      <c r="E9" s="23" t="s">
        <v>326</v>
      </c>
      <c r="F9" s="146" t="s">
        <v>55</v>
      </c>
      <c r="G9" s="146">
        <v>-60.5</v>
      </c>
      <c r="H9" s="140">
        <v>43039</v>
      </c>
      <c r="I9" s="148">
        <v>0.61783564814814818</v>
      </c>
      <c r="J9" s="23" t="s">
        <v>352</v>
      </c>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7">
        <f>'Configurações Básicas'!$E$5</f>
        <v>2018</v>
      </c>
      <c r="D1" s="257"/>
      <c r="E1" s="257"/>
      <c r="F1" s="257"/>
      <c r="G1" s="257"/>
      <c r="H1" s="257"/>
      <c r="I1" s="257"/>
      <c r="J1" s="257"/>
      <c r="K1" s="257"/>
      <c r="L1" s="257"/>
      <c r="M1" s="257"/>
      <c r="N1" s="257"/>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9" ht="19.5" customHeight="1" thickTop="1" thickBot="1" x14ac:dyDescent="0.3">
      <c r="A5" s="210"/>
      <c r="C5" s="137">
        <v>1</v>
      </c>
      <c r="D5" s="139">
        <v>43101</v>
      </c>
      <c r="E5" s="43" t="s">
        <v>314</v>
      </c>
      <c r="F5" s="196" t="s">
        <v>427</v>
      </c>
      <c r="G5" s="43" t="s">
        <v>389</v>
      </c>
      <c r="H5" s="139" t="s">
        <v>349</v>
      </c>
      <c r="I5" s="139"/>
      <c r="J5" s="229">
        <v>10200.92</v>
      </c>
      <c r="K5" s="229">
        <v>0</v>
      </c>
      <c r="L5" s="44" t="s">
        <v>426</v>
      </c>
      <c r="M5" s="123"/>
      <c r="N5" s="41">
        <f>IF(AND(J5&gt;0,K5&gt;0),Q5,  IF(AND(K5&lt;&gt;"",K5&lt;&gt;0),IF(AND(L5="Pago",OR(E5='PC Receitas'!$N$7,E5='PC Receitas'!$N$8,E5='PC Receitas'!$N$9,E5='PC Receitas'!$N$10,E5='PC Receitas'!$N$11,E5='PC Receitas'!$N$12,E5='PC Receitas'!$N$13,E5='PC Receitas'!$N$14)),Q5-K5,Q5),IF(AND(L5="Pago",OR(E5='PC Receitas'!$N$4,E5='PC Receitas'!$N$5,E5='PC Receitas'!$N$6)),Q5+J5,Q5)))</f>
        <v>310000</v>
      </c>
      <c r="P5" s="266" t="s">
        <v>26</v>
      </c>
      <c r="Q5" s="265">
        <v>310000</v>
      </c>
      <c r="R5" s="23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c r="Y5" s="234"/>
      <c r="Z5" s="234"/>
      <c r="AA5" s="234"/>
      <c r="AB5" s="234"/>
      <c r="AC5" s="234"/>
    </row>
    <row r="6" spans="1:29" ht="19.5" customHeight="1" thickTop="1" thickBot="1" x14ac:dyDescent="0.3">
      <c r="A6" s="210"/>
      <c r="C6" s="137">
        <v>1</v>
      </c>
      <c r="D6" s="139">
        <v>43101</v>
      </c>
      <c r="E6" s="43" t="s">
        <v>97</v>
      </c>
      <c r="F6" s="196" t="s">
        <v>428</v>
      </c>
      <c r="G6" s="43" t="s">
        <v>2319</v>
      </c>
      <c r="H6" s="43" t="s">
        <v>348</v>
      </c>
      <c r="I6" s="43"/>
      <c r="J6" s="229">
        <v>0</v>
      </c>
      <c r="K6" s="229">
        <v>137.94999999999999</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309862.05</v>
      </c>
      <c r="P6" s="267"/>
      <c r="Q6" s="265"/>
      <c r="R6" s="23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DESPESAS_COM_RH</v>
      </c>
      <c r="X6" s="234"/>
      <c r="Y6" s="234"/>
      <c r="Z6" s="234"/>
      <c r="AA6" s="234"/>
      <c r="AB6" s="234"/>
      <c r="AC6" s="234"/>
    </row>
    <row r="7" spans="1:29" ht="19.5" customHeight="1" thickTop="1" thickBot="1" x14ac:dyDescent="0.3">
      <c r="A7" s="210"/>
      <c r="C7" s="137">
        <v>1</v>
      </c>
      <c r="D7" s="139">
        <v>43101</v>
      </c>
      <c r="E7" s="43" t="s">
        <v>317</v>
      </c>
      <c r="F7" s="196" t="s">
        <v>432</v>
      </c>
      <c r="G7" s="43" t="s">
        <v>2318</v>
      </c>
      <c r="H7" s="43" t="s">
        <v>348</v>
      </c>
      <c r="I7" s="43"/>
      <c r="J7" s="229">
        <v>2.1</v>
      </c>
      <c r="K7" s="229">
        <v>0</v>
      </c>
      <c r="L7" s="44" t="s">
        <v>426</v>
      </c>
      <c r="M7" s="123"/>
      <c r="N7" s="41">
        <f>IF(AND(J7&gt;0,K7&gt;0),N6,  IF(AND(K7&lt;&gt;"",K7&lt;&gt;0),IF(AND(L7="Pago",OR(E7='PC Receitas'!$N$7,E7='PC Receitas'!$N$8,E7='PC Receitas'!$N$9,E7='PC Receitas'!$N$10,E7='PC Receitas'!$N$11,E7='PC Receitas'!$N$12,E7='PC Receitas'!$N$13,E7='PC Receitas'!$N$14)),N6-K7,N6),IF(AND(L7="Pago",OR(E7='PC Receitas'!$N$4,E7='PC Receitas'!$N$5,E7='PC Receitas'!$N$6)),N6+J7,N6)))</f>
        <v>309862.05</v>
      </c>
      <c r="P7" s="258" t="s">
        <v>24</v>
      </c>
      <c r="Q7" s="261">
        <f>SUMIFS($J$5:$J$586,$E$5:$E$586,'PC Receitas'!P4,$L$5:$L$586,"Pago")+SUMIFS($J$5:$J$586,$E$5:$E$586,'PC Receitas'!P5,$L$5:$L$586,"Pago")+SUMIFS($J$5:$J$586,$E$5:$E$586,'PC Receitas'!P6,$L$5:$L$586,"Pago")</f>
        <v>0</v>
      </c>
      <c r="R7" s="236"/>
      <c r="S7" s="233" t="str">
        <f t="shared" si="0"/>
        <v/>
      </c>
      <c r="T7" s="234" t="str">
        <f t="shared" si="1"/>
        <v/>
      </c>
      <c r="U7" s="234" t="str">
        <f t="shared" si="2"/>
        <v>Receita</v>
      </c>
      <c r="V7" s="234" t="str">
        <f t="shared" si="3"/>
        <v>Receita</v>
      </c>
      <c r="W7" s="235" t="str">
        <f>VLOOKUP(E7,'PC Receitas'!$N$4:$P$25,3,FALSE)</f>
        <v>RECEITAS_COM_SERVICOS</v>
      </c>
      <c r="X7" s="234"/>
      <c r="Y7" s="234"/>
      <c r="Z7" s="234"/>
      <c r="AA7" s="234"/>
      <c r="AB7" s="234"/>
      <c r="AC7" s="234"/>
    </row>
    <row r="8" spans="1:29" ht="19.5" customHeight="1" thickTop="1" thickBot="1" x14ac:dyDescent="0.3">
      <c r="A8" s="210"/>
      <c r="C8" s="137">
        <v>2</v>
      </c>
      <c r="D8" s="139">
        <v>43102</v>
      </c>
      <c r="E8" s="43" t="s">
        <v>320</v>
      </c>
      <c r="F8" s="137" t="s">
        <v>429</v>
      </c>
      <c r="G8" s="43" t="s">
        <v>2321</v>
      </c>
      <c r="H8" s="139" t="s">
        <v>348</v>
      </c>
      <c r="I8" s="139"/>
      <c r="J8" s="229">
        <v>0</v>
      </c>
      <c r="K8" s="229">
        <v>234.58</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309627.46999999997</v>
      </c>
      <c r="P8" s="258"/>
      <c r="Q8" s="262"/>
      <c r="R8" s="236"/>
      <c r="S8" s="233" t="str">
        <f t="shared" si="0"/>
        <v>Despesa</v>
      </c>
      <c r="T8" s="234" t="str">
        <f t="shared" si="1"/>
        <v/>
      </c>
      <c r="U8" s="234" t="str">
        <f t="shared" si="2"/>
        <v/>
      </c>
      <c r="V8" s="234" t="str">
        <f t="shared" si="3"/>
        <v>Despesa</v>
      </c>
      <c r="W8" s="235" t="str">
        <f>VLOOKUP(E8,'PC Receitas'!$N$4:$P$25,3,FALSE)</f>
        <v>INVESTIMENTOS</v>
      </c>
      <c r="X8" s="234"/>
      <c r="Y8" s="234"/>
      <c r="Z8" s="234"/>
      <c r="AA8" s="234"/>
      <c r="AB8" s="234"/>
      <c r="AC8" s="234"/>
    </row>
    <row r="9" spans="1:29" ht="19.5" customHeight="1" thickTop="1" thickBot="1" x14ac:dyDescent="0.3">
      <c r="A9" s="210"/>
      <c r="C9" s="137">
        <v>2</v>
      </c>
      <c r="D9" s="139">
        <v>43102</v>
      </c>
      <c r="E9" s="43" t="s">
        <v>320</v>
      </c>
      <c r="F9" s="196" t="s">
        <v>430</v>
      </c>
      <c r="G9" s="43" t="s">
        <v>2321</v>
      </c>
      <c r="H9" s="43" t="s">
        <v>348</v>
      </c>
      <c r="I9" s="43"/>
      <c r="J9" s="229">
        <v>0</v>
      </c>
      <c r="K9" s="229">
        <v>390.93</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309236.53999999998</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3105.75</v>
      </c>
      <c r="R9" s="236"/>
      <c r="S9" s="233" t="str">
        <f t="shared" si="0"/>
        <v>Despesa</v>
      </c>
      <c r="T9" s="234" t="str">
        <f t="shared" si="1"/>
        <v/>
      </c>
      <c r="U9" s="234" t="str">
        <f t="shared" si="2"/>
        <v/>
      </c>
      <c r="V9" s="234" t="str">
        <f t="shared" si="3"/>
        <v>Despesa</v>
      </c>
      <c r="W9" s="235" t="str">
        <f>VLOOKUP(E9,'PC Receitas'!$N$4:$P$25,3,FALSE)</f>
        <v>INVESTIMENTOS</v>
      </c>
      <c r="X9" s="234"/>
      <c r="Y9" s="234"/>
      <c r="Z9" s="234"/>
      <c r="AA9" s="234"/>
      <c r="AB9" s="234"/>
      <c r="AC9" s="234"/>
    </row>
    <row r="10" spans="1:29" ht="19.5" customHeight="1" thickTop="1" thickBot="1" x14ac:dyDescent="0.3">
      <c r="A10" s="210"/>
      <c r="C10" s="137">
        <v>2</v>
      </c>
      <c r="D10" s="139">
        <v>43102</v>
      </c>
      <c r="E10" s="43" t="s">
        <v>316</v>
      </c>
      <c r="F10" s="196" t="s">
        <v>431</v>
      </c>
      <c r="G10" s="43" t="s">
        <v>919</v>
      </c>
      <c r="H10" s="43" t="s">
        <v>350</v>
      </c>
      <c r="I10" s="43"/>
      <c r="J10" s="229">
        <v>0</v>
      </c>
      <c r="K10" s="229">
        <v>2480.2399999999998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306756.3</v>
      </c>
      <c r="P10" s="258"/>
      <c r="Q10" s="260"/>
      <c r="R10" s="236"/>
      <c r="S10" s="233" t="str">
        <f t="shared" si="0"/>
        <v>Despesa</v>
      </c>
      <c r="T10" s="234" t="str">
        <f t="shared" si="1"/>
        <v/>
      </c>
      <c r="U10" s="234" t="str">
        <f t="shared" si="2"/>
        <v/>
      </c>
      <c r="V10" s="234" t="str">
        <f t="shared" si="3"/>
        <v>Despesa</v>
      </c>
      <c r="W10" s="235" t="str">
        <f>VLOOKUP(E10,'PC Receitas'!$N$4:$P$25,3,FALSE)</f>
        <v>IMPOSTOS</v>
      </c>
      <c r="X10" s="234"/>
      <c r="Y10" s="234"/>
      <c r="Z10" s="234"/>
      <c r="AA10" s="234"/>
      <c r="AB10" s="234"/>
      <c r="AC10" s="234"/>
    </row>
    <row r="11" spans="1:29" ht="19.5" customHeight="1" thickTop="1" thickBot="1" x14ac:dyDescent="0.3">
      <c r="A11" s="210"/>
      <c r="C11" s="137">
        <v>2</v>
      </c>
      <c r="D11" s="139">
        <v>43102</v>
      </c>
      <c r="E11" s="43" t="s">
        <v>317</v>
      </c>
      <c r="F11" s="196" t="s">
        <v>433</v>
      </c>
      <c r="G11" s="43" t="s">
        <v>2318</v>
      </c>
      <c r="H11" s="43" t="s">
        <v>348</v>
      </c>
      <c r="I11" s="43"/>
      <c r="J11" s="229">
        <v>2.1</v>
      </c>
      <c r="K11" s="229">
        <v>0</v>
      </c>
      <c r="L11" s="44" t="s">
        <v>426</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306756.3</v>
      </c>
      <c r="P11" s="258" t="s">
        <v>27</v>
      </c>
      <c r="Q11" s="259">
        <f>Q7-Q9</f>
        <v>-3105.75</v>
      </c>
      <c r="R11" s="236"/>
      <c r="S11" s="233" t="str">
        <f t="shared" si="0"/>
        <v/>
      </c>
      <c r="T11" s="234" t="str">
        <f t="shared" si="1"/>
        <v/>
      </c>
      <c r="U11" s="234" t="str">
        <f t="shared" si="2"/>
        <v>Receita</v>
      </c>
      <c r="V11" s="234" t="str">
        <f t="shared" si="3"/>
        <v>Receita</v>
      </c>
      <c r="W11" s="235" t="str">
        <f>VLOOKUP(E11,'PC Receitas'!$N$4:$P$25,3,FALSE)</f>
        <v>RECEITAS_COM_SERVICOS</v>
      </c>
      <c r="X11" s="234"/>
      <c r="Y11" s="234"/>
      <c r="Z11" s="234"/>
      <c r="AA11" s="234"/>
      <c r="AB11" s="234"/>
      <c r="AC11" s="234"/>
    </row>
    <row r="12" spans="1:29" ht="19.5" customHeight="1" thickTop="1" thickBot="1" x14ac:dyDescent="0.3">
      <c r="A12" s="210"/>
      <c r="C12" s="137">
        <v>2</v>
      </c>
      <c r="D12" s="139">
        <v>43102</v>
      </c>
      <c r="E12" s="43" t="s">
        <v>317</v>
      </c>
      <c r="F12" s="137" t="s">
        <v>435</v>
      </c>
      <c r="G12" s="43" t="s">
        <v>2318</v>
      </c>
      <c r="H12" s="43" t="s">
        <v>348</v>
      </c>
      <c r="I12" s="43"/>
      <c r="J12" s="229">
        <v>2.1</v>
      </c>
      <c r="K12" s="229">
        <v>0</v>
      </c>
      <c r="L12" s="44" t="s">
        <v>426</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306756.3</v>
      </c>
      <c r="P12" s="258"/>
      <c r="Q12" s="260"/>
      <c r="R12" s="236"/>
      <c r="S12" s="233" t="str">
        <f t="shared" si="0"/>
        <v/>
      </c>
      <c r="T12" s="234" t="str">
        <f t="shared" si="1"/>
        <v/>
      </c>
      <c r="U12" s="234" t="str">
        <f t="shared" si="2"/>
        <v>Receita</v>
      </c>
      <c r="V12" s="234" t="str">
        <f t="shared" si="3"/>
        <v>Receita</v>
      </c>
      <c r="W12" s="235" t="str">
        <f>VLOOKUP(E12,'PC Receitas'!$N$4:$P$25,3,FALSE)</f>
        <v>RECEITAS_COM_SERVICOS</v>
      </c>
      <c r="X12" s="234"/>
      <c r="Y12" s="234"/>
      <c r="Z12" s="234"/>
      <c r="AA12" s="234"/>
      <c r="AB12" s="234"/>
      <c r="AC12" s="234"/>
    </row>
    <row r="13" spans="1:29" ht="19.5" customHeight="1" thickTop="1" thickBot="1" x14ac:dyDescent="0.3">
      <c r="A13" s="210"/>
      <c r="C13" s="137">
        <v>2</v>
      </c>
      <c r="D13" s="139">
        <v>43102</v>
      </c>
      <c r="E13" s="43" t="s">
        <v>317</v>
      </c>
      <c r="F13" s="137">
        <v>14521</v>
      </c>
      <c r="G13" s="43" t="s">
        <v>2318</v>
      </c>
      <c r="H13" s="43" t="s">
        <v>348</v>
      </c>
      <c r="I13" s="43"/>
      <c r="J13" s="229">
        <v>2.1</v>
      </c>
      <c r="K13" s="229">
        <v>0</v>
      </c>
      <c r="L13" s="44" t="s">
        <v>426</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306756.3</v>
      </c>
      <c r="P13" s="258" t="s">
        <v>46</v>
      </c>
      <c r="Q13" s="259">
        <f>N586</f>
        <v>320801.07000000024</v>
      </c>
      <c r="R13" s="236"/>
      <c r="S13" s="233" t="str">
        <f t="shared" si="0"/>
        <v/>
      </c>
      <c r="T13" s="234" t="str">
        <f t="shared" si="1"/>
        <v/>
      </c>
      <c r="U13" s="234" t="str">
        <f t="shared" si="2"/>
        <v>Receita</v>
      </c>
      <c r="V13" s="234" t="str">
        <f t="shared" si="3"/>
        <v>Receita</v>
      </c>
      <c r="W13" s="235" t="str">
        <f>VLOOKUP(E13,'PC Receitas'!$N$4:$P$25,3,FALSE)</f>
        <v>RECEITAS_COM_SERVICOS</v>
      </c>
      <c r="X13" s="234"/>
      <c r="Y13" s="234"/>
      <c r="Z13" s="234"/>
      <c r="AA13" s="234"/>
      <c r="AB13" s="234"/>
      <c r="AC13" s="234"/>
    </row>
    <row r="14" spans="1:29" ht="19.5" customHeight="1" thickTop="1" thickBot="1" x14ac:dyDescent="0.3">
      <c r="A14" s="210"/>
      <c r="C14" s="137">
        <v>5</v>
      </c>
      <c r="D14" s="139">
        <v>42740</v>
      </c>
      <c r="E14" s="43" t="s">
        <v>97</v>
      </c>
      <c r="F14" s="137" t="s">
        <v>444</v>
      </c>
      <c r="G14" s="43" t="s">
        <v>381</v>
      </c>
      <c r="H14" s="43" t="s">
        <v>349</v>
      </c>
      <c r="I14" s="43"/>
      <c r="J14" s="229">
        <v>0</v>
      </c>
      <c r="K14" s="229">
        <v>894.2</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305862.09999999998</v>
      </c>
      <c r="P14" s="258"/>
      <c r="Q14" s="263"/>
      <c r="R14" s="236"/>
      <c r="S14" s="233" t="str">
        <f t="shared" si="0"/>
        <v>Despesa</v>
      </c>
      <c r="T14" s="234" t="str">
        <f t="shared" si="1"/>
        <v/>
      </c>
      <c r="U14" s="234" t="str">
        <f t="shared" si="2"/>
        <v/>
      </c>
      <c r="V14" s="234" t="str">
        <f t="shared" si="3"/>
        <v>Despesa</v>
      </c>
      <c r="W14" s="235" t="str">
        <f>VLOOKUP(E14,'PC Receitas'!$N$4:$P$25,3,FALSE)</f>
        <v>DESPESAS_COM_RH</v>
      </c>
      <c r="X14" s="234"/>
      <c r="Y14" s="234"/>
      <c r="Z14" s="234"/>
      <c r="AA14" s="234"/>
      <c r="AB14" s="234"/>
      <c r="AC14" s="234"/>
    </row>
    <row r="15" spans="1:29" ht="19.5" customHeight="1" thickTop="1" thickBot="1" x14ac:dyDescent="0.3">
      <c r="A15" s="210"/>
      <c r="C15" s="137">
        <v>5</v>
      </c>
      <c r="D15" s="139">
        <v>42740</v>
      </c>
      <c r="E15" s="43" t="s">
        <v>97</v>
      </c>
      <c r="F15" s="137" t="s">
        <v>445</v>
      </c>
      <c r="G15" s="43" t="s">
        <v>381</v>
      </c>
      <c r="H15" s="43" t="s">
        <v>349</v>
      </c>
      <c r="I15" s="43"/>
      <c r="J15" s="229">
        <v>0</v>
      </c>
      <c r="K15" s="229">
        <v>1378.1</v>
      </c>
      <c r="L15" s="44" t="s">
        <v>325</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304484</v>
      </c>
      <c r="R15" s="234"/>
      <c r="S15" s="233" t="str">
        <f t="shared" si="0"/>
        <v>Despesa</v>
      </c>
      <c r="T15" s="234" t="str">
        <f t="shared" si="1"/>
        <v/>
      </c>
      <c r="U15" s="234" t="str">
        <f t="shared" si="2"/>
        <v/>
      </c>
      <c r="V15" s="234" t="str">
        <f t="shared" si="3"/>
        <v>Despesa</v>
      </c>
      <c r="W15" s="235" t="str">
        <f>VLOOKUP(E15,'PC Receitas'!$N$4:$P$25,3,FALSE)</f>
        <v>DESPESAS_COM_RH</v>
      </c>
      <c r="X15" s="234"/>
      <c r="Y15" s="234"/>
      <c r="Z15" s="234"/>
      <c r="AA15" s="234"/>
      <c r="AB15" s="234"/>
      <c r="AC15" s="234"/>
    </row>
    <row r="16" spans="1:29" ht="19.5" customHeight="1" thickTop="1" thickBot="1" x14ac:dyDescent="0.3">
      <c r="A16" s="210"/>
      <c r="C16" s="137">
        <v>5</v>
      </c>
      <c r="D16" s="139">
        <v>42740</v>
      </c>
      <c r="E16" s="43" t="s">
        <v>319</v>
      </c>
      <c r="F16" s="137">
        <v>14540</v>
      </c>
      <c r="G16" s="43" t="s">
        <v>380</v>
      </c>
      <c r="H16" s="43" t="s">
        <v>348</v>
      </c>
      <c r="I16" s="43"/>
      <c r="J16" s="229">
        <v>0</v>
      </c>
      <c r="K16" s="229">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304481.90000000002</v>
      </c>
      <c r="P16" s="109" t="str">
        <f>'PC Receitas'!P4</f>
        <v>RECEITAS_COM_PRODUTO</v>
      </c>
      <c r="R16" s="234"/>
      <c r="S16" s="233" t="str">
        <f t="shared" si="0"/>
        <v>Despesa</v>
      </c>
      <c r="T16" s="234" t="str">
        <f t="shared" si="1"/>
        <v/>
      </c>
      <c r="U16" s="234" t="str">
        <f t="shared" si="2"/>
        <v/>
      </c>
      <c r="V16" s="234" t="str">
        <f t="shared" si="3"/>
        <v>Despesa</v>
      </c>
      <c r="W16" s="235" t="str">
        <f>VLOOKUP(E16,'PC Receitas'!$N$4:$P$25,3,FALSE)</f>
        <v>DESPESAS_OPERACIONAIS</v>
      </c>
      <c r="X16" s="234"/>
      <c r="Y16" s="234"/>
      <c r="Z16" s="234"/>
      <c r="AA16" s="234"/>
      <c r="AB16" s="234"/>
      <c r="AC16" s="234"/>
    </row>
    <row r="17" spans="1:29" ht="19.5" customHeight="1" thickTop="1" thickBot="1" x14ac:dyDescent="0.3">
      <c r="A17" s="210"/>
      <c r="C17" s="137">
        <v>5</v>
      </c>
      <c r="D17" s="139">
        <v>42740</v>
      </c>
      <c r="E17" s="43" t="s">
        <v>314</v>
      </c>
      <c r="F17" s="196" t="s">
        <v>450</v>
      </c>
      <c r="G17" s="43" t="s">
        <v>389</v>
      </c>
      <c r="H17" s="43" t="s">
        <v>348</v>
      </c>
      <c r="I17" s="43"/>
      <c r="J17" s="229">
        <v>2598</v>
      </c>
      <c r="K17" s="229">
        <v>0</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307079.90000000002</v>
      </c>
      <c r="P17" s="109" t="str">
        <f>'PC Receitas'!P5</f>
        <v>RECEITAS_COM_SERVICOS</v>
      </c>
      <c r="R17" s="234"/>
      <c r="S17" s="233" t="str">
        <f t="shared" si="0"/>
        <v/>
      </c>
      <c r="T17" s="234" t="str">
        <f t="shared" si="1"/>
        <v/>
      </c>
      <c r="U17" s="234" t="str">
        <f t="shared" si="2"/>
        <v>Receita</v>
      </c>
      <c r="V17" s="234" t="str">
        <f t="shared" si="3"/>
        <v>Receita</v>
      </c>
      <c r="W17" s="235" t="str">
        <f>VLOOKUP(E17,'PC Receitas'!$N$4:$P$25,3,FALSE)</f>
        <v>RECEITAS_COM_PRODUTO</v>
      </c>
      <c r="X17" s="234"/>
      <c r="Y17" s="234"/>
      <c r="Z17" s="234"/>
      <c r="AA17" s="234"/>
      <c r="AB17" s="234"/>
      <c r="AC17" s="234"/>
    </row>
    <row r="18" spans="1:29" ht="19.5" customHeight="1" thickTop="1" thickBot="1" x14ac:dyDescent="0.3">
      <c r="A18" s="210"/>
      <c r="C18" s="137">
        <v>5</v>
      </c>
      <c r="D18" s="139">
        <v>42740</v>
      </c>
      <c r="E18" s="43" t="s">
        <v>317</v>
      </c>
      <c r="F18" s="137">
        <v>14528</v>
      </c>
      <c r="G18" s="43" t="s">
        <v>939</v>
      </c>
      <c r="H18" s="43" t="s">
        <v>348</v>
      </c>
      <c r="I18" s="43"/>
      <c r="J18" s="229">
        <v>2.1</v>
      </c>
      <c r="K18" s="229">
        <v>0</v>
      </c>
      <c r="L18" s="44" t="s">
        <v>2286</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307079.90000000002</v>
      </c>
      <c r="P18" s="109" t="str">
        <f>'PC Receitas'!P6</f>
        <v>RECEITAS_NAO_OPERACIONAIS</v>
      </c>
      <c r="R18" s="234"/>
      <c r="S18" s="233" t="str">
        <f t="shared" si="0"/>
        <v/>
      </c>
      <c r="T18" s="234" t="str">
        <f t="shared" si="1"/>
        <v/>
      </c>
      <c r="U18" s="234" t="str">
        <f t="shared" si="2"/>
        <v>Receita</v>
      </c>
      <c r="V18" s="234" t="str">
        <f t="shared" si="3"/>
        <v>Receita</v>
      </c>
      <c r="W18" s="235" t="str">
        <f>VLOOKUP(E18,'PC Receitas'!$N$4:$P$25,3,FALSE)</f>
        <v>RECEITAS_COM_SERVICOS</v>
      </c>
      <c r="X18" s="234"/>
      <c r="Y18" s="234"/>
      <c r="Z18" s="234"/>
      <c r="AA18" s="234"/>
      <c r="AB18" s="234"/>
      <c r="AC18" s="234"/>
    </row>
    <row r="19" spans="1:29" ht="19.5" customHeight="1" thickTop="1" thickBot="1" x14ac:dyDescent="0.3">
      <c r="A19" s="210"/>
      <c r="C19" s="137">
        <v>5</v>
      </c>
      <c r="D19" s="139">
        <v>42740</v>
      </c>
      <c r="E19" s="43" t="s">
        <v>824</v>
      </c>
      <c r="F19" s="137">
        <v>14531</v>
      </c>
      <c r="G19" s="43" t="s">
        <v>390</v>
      </c>
      <c r="H19" s="43" t="s">
        <v>348</v>
      </c>
      <c r="I19" s="43"/>
      <c r="J19" s="229">
        <v>2120</v>
      </c>
      <c r="K19" s="229">
        <v>0</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309199.90000000002</v>
      </c>
      <c r="P19" s="109" t="str">
        <f>'PC Receitas'!P7</f>
        <v>DESPESAS_COM_PRODUTOS</v>
      </c>
      <c r="R19" s="234"/>
      <c r="S19" s="233" t="str">
        <f t="shared" si="0"/>
        <v/>
      </c>
      <c r="T19" s="234" t="str">
        <f t="shared" si="1"/>
        <v/>
      </c>
      <c r="U19" s="234" t="str">
        <f t="shared" si="2"/>
        <v>Receita</v>
      </c>
      <c r="V19" s="234" t="str">
        <f t="shared" si="3"/>
        <v>Receita</v>
      </c>
      <c r="W19" s="235" t="str">
        <f>VLOOKUP(E19,'PC Receitas'!$N$4:$P$25,3,FALSE)</f>
        <v>RECEITAS_NAO_OPERACIONAIS</v>
      </c>
      <c r="X19" s="234"/>
      <c r="Y19" s="234"/>
      <c r="Z19" s="234"/>
      <c r="AA19" s="234"/>
      <c r="AB19" s="234"/>
      <c r="AC19" s="234"/>
    </row>
    <row r="20" spans="1:29" ht="19.5" customHeight="1" thickTop="1" thickBot="1" x14ac:dyDescent="0.3">
      <c r="A20" s="210"/>
      <c r="C20" s="137">
        <v>5</v>
      </c>
      <c r="D20" s="139">
        <v>42740</v>
      </c>
      <c r="E20" s="43" t="s">
        <v>314</v>
      </c>
      <c r="F20" s="137">
        <v>14534</v>
      </c>
      <c r="G20" s="43" t="s">
        <v>391</v>
      </c>
      <c r="H20" s="139" t="s">
        <v>348</v>
      </c>
      <c r="I20" s="139"/>
      <c r="J20" s="229">
        <v>9567.43</v>
      </c>
      <c r="K20" s="229">
        <v>0</v>
      </c>
      <c r="L20" s="44" t="s">
        <v>325</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318767.33</v>
      </c>
      <c r="P20" s="109" t="str">
        <f>'PC Receitas'!P8</f>
        <v>DESPESAS_COM_SERVICOS</v>
      </c>
      <c r="S20" s="233" t="str">
        <f t="shared" si="0"/>
        <v/>
      </c>
      <c r="T20" s="234" t="str">
        <f t="shared" si="1"/>
        <v/>
      </c>
      <c r="U20" s="234" t="str">
        <f t="shared" si="2"/>
        <v>Receita</v>
      </c>
      <c r="V20" s="234" t="str">
        <f t="shared" si="3"/>
        <v>Receita</v>
      </c>
      <c r="W20" s="235" t="str">
        <f>VLOOKUP(E20,'PC Receitas'!$N$4:$P$25,3,FALSE)</f>
        <v>RECEITAS_COM_PRODUTO</v>
      </c>
    </row>
    <row r="21" spans="1:29" ht="19.5" customHeight="1" thickTop="1" thickBot="1" x14ac:dyDescent="0.3">
      <c r="A21" s="210"/>
      <c r="C21" s="137">
        <v>5</v>
      </c>
      <c r="D21" s="139">
        <v>42740</v>
      </c>
      <c r="E21" s="43" t="s">
        <v>317</v>
      </c>
      <c r="F21" s="137">
        <v>14544</v>
      </c>
      <c r="G21" s="43" t="s">
        <v>939</v>
      </c>
      <c r="H21" s="139" t="s">
        <v>348</v>
      </c>
      <c r="I21" s="139"/>
      <c r="J21" s="229">
        <v>11987.54</v>
      </c>
      <c r="K21" s="229">
        <v>0</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330754.87</v>
      </c>
      <c r="P21" s="109" t="str">
        <f>'PC Receitas'!P9</f>
        <v>DESPESAS_NAO_OPERACIONAIS</v>
      </c>
      <c r="S21" s="233" t="str">
        <f t="shared" si="0"/>
        <v/>
      </c>
      <c r="T21" s="234" t="str">
        <f t="shared" si="1"/>
        <v/>
      </c>
      <c r="U21" s="234" t="str">
        <f t="shared" si="2"/>
        <v>Receita</v>
      </c>
      <c r="V21" s="234" t="str">
        <f t="shared" si="3"/>
        <v>Receita</v>
      </c>
      <c r="W21" s="235" t="str">
        <f>VLOOKUP(E21,'PC Receitas'!$N$4:$P$25,3,FALSE)</f>
        <v>RECEITAS_COM_SERVICOS</v>
      </c>
    </row>
    <row r="22" spans="1:29" ht="19.5" customHeight="1" thickTop="1" thickBot="1" x14ac:dyDescent="0.3">
      <c r="A22" s="210"/>
      <c r="C22" s="137">
        <v>5</v>
      </c>
      <c r="D22" s="139">
        <v>42740</v>
      </c>
      <c r="E22" s="43" t="s">
        <v>319</v>
      </c>
      <c r="F22" s="137" t="s">
        <v>452</v>
      </c>
      <c r="G22" s="43" t="s">
        <v>380</v>
      </c>
      <c r="H22" s="43" t="s">
        <v>348</v>
      </c>
      <c r="I22" s="43"/>
      <c r="J22" s="229">
        <v>0</v>
      </c>
      <c r="K22" s="229">
        <v>2.1</v>
      </c>
      <c r="L22" s="44" t="s">
        <v>325</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330752.77</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9" ht="19.5" customHeight="1" thickTop="1" thickBot="1" x14ac:dyDescent="0.3">
      <c r="A23" s="210"/>
      <c r="C23" s="137">
        <v>5</v>
      </c>
      <c r="D23" s="139">
        <v>42740</v>
      </c>
      <c r="E23" s="43" t="s">
        <v>319</v>
      </c>
      <c r="F23" s="137">
        <v>14467</v>
      </c>
      <c r="G23" s="43" t="s">
        <v>380</v>
      </c>
      <c r="H23" s="139" t="s">
        <v>348</v>
      </c>
      <c r="I23" s="139"/>
      <c r="J23" s="229">
        <v>0</v>
      </c>
      <c r="K23" s="229">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330750.67000000004</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9" ht="19.5" customHeight="1" thickTop="1" thickBot="1" x14ac:dyDescent="0.3">
      <c r="A24" s="210"/>
      <c r="C24" s="137">
        <v>5</v>
      </c>
      <c r="D24" s="139">
        <v>42740</v>
      </c>
      <c r="E24" s="43" t="s">
        <v>319</v>
      </c>
      <c r="F24" s="137" t="s">
        <v>453</v>
      </c>
      <c r="G24" s="43" t="s">
        <v>380</v>
      </c>
      <c r="H24" s="43" t="s">
        <v>348</v>
      </c>
      <c r="I24" s="43"/>
      <c r="J24" s="229">
        <v>0</v>
      </c>
      <c r="K24" s="229">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330748.57000000007</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9" ht="19.5" customHeight="1" thickTop="1" thickBot="1" x14ac:dyDescent="0.3">
      <c r="A25" s="210"/>
      <c r="C25" s="137">
        <v>6</v>
      </c>
      <c r="D25" s="139">
        <v>42741</v>
      </c>
      <c r="E25" s="43" t="s">
        <v>318</v>
      </c>
      <c r="F25" s="137">
        <v>20404</v>
      </c>
      <c r="G25" s="43" t="s">
        <v>383</v>
      </c>
      <c r="H25" s="43" t="s">
        <v>350</v>
      </c>
      <c r="I25" s="43"/>
      <c r="J25" s="229">
        <v>0</v>
      </c>
      <c r="K25" s="229">
        <v>8211.0499999999993</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322537.52000000008</v>
      </c>
      <c r="P25" s="109" t="str">
        <f>'PC Receitas'!P13</f>
        <v>IMPOSTOS</v>
      </c>
      <c r="S25" s="233" t="str">
        <f t="shared" si="0"/>
        <v/>
      </c>
      <c r="T25" s="234" t="str">
        <f t="shared" si="1"/>
        <v>Despesa</v>
      </c>
      <c r="U25" s="234" t="str">
        <f t="shared" si="2"/>
        <v/>
      </c>
      <c r="V25" s="234" t="str">
        <f t="shared" si="3"/>
        <v>Despesa</v>
      </c>
      <c r="W25" s="235" t="str">
        <f>VLOOKUP(E25,'PC Receitas'!$N$4:$P$25,3,FALSE)</f>
        <v>DESPESAS_COM_PRODUTOS</v>
      </c>
    </row>
    <row r="26" spans="1:29" ht="19.5" customHeight="1" thickTop="1" thickBot="1" x14ac:dyDescent="0.3">
      <c r="A26" s="210"/>
      <c r="C26" s="137">
        <v>6</v>
      </c>
      <c r="D26" s="139">
        <v>42741</v>
      </c>
      <c r="E26" s="43" t="s">
        <v>319</v>
      </c>
      <c r="F26" s="137">
        <v>775091</v>
      </c>
      <c r="G26" s="43" t="s">
        <v>385</v>
      </c>
      <c r="H26" s="43" t="s">
        <v>350</v>
      </c>
      <c r="I26" s="43"/>
      <c r="J26" s="229">
        <v>0</v>
      </c>
      <c r="K26" s="229">
        <v>369.15</v>
      </c>
      <c r="L26" s="44" t="s">
        <v>325</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322168.37000000005</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9" ht="19.5" customHeight="1" thickTop="1" thickBot="1" x14ac:dyDescent="0.3">
      <c r="A27" s="210"/>
      <c r="C27" s="137">
        <v>6</v>
      </c>
      <c r="D27" s="139">
        <v>42741</v>
      </c>
      <c r="E27" s="43" t="s">
        <v>319</v>
      </c>
      <c r="F27" s="196">
        <v>14650</v>
      </c>
      <c r="G27" s="43" t="s">
        <v>380</v>
      </c>
      <c r="H27" s="43" t="s">
        <v>348</v>
      </c>
      <c r="I27" s="43"/>
      <c r="J27" s="229">
        <v>0</v>
      </c>
      <c r="K27" s="229">
        <v>2.1</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322166.27000000008</v>
      </c>
      <c r="S27" s="233" t="str">
        <f t="shared" si="0"/>
        <v>Despesa</v>
      </c>
      <c r="T27" s="234" t="str">
        <f t="shared" si="1"/>
        <v/>
      </c>
      <c r="U27" s="234" t="str">
        <f t="shared" si="2"/>
        <v/>
      </c>
      <c r="V27" s="234" t="str">
        <f t="shared" si="3"/>
        <v>Despesa</v>
      </c>
      <c r="W27" s="235" t="str">
        <f>VLOOKUP(E27,'PC Receitas'!$N$4:$P$25,3,FALSE)</f>
        <v>DESPESAS_OPERACIONAIS</v>
      </c>
    </row>
    <row r="28" spans="1:29" ht="19.5" customHeight="1" thickTop="1" thickBot="1" x14ac:dyDescent="0.3">
      <c r="A28" s="210"/>
      <c r="C28" s="137">
        <v>7</v>
      </c>
      <c r="D28" s="139">
        <v>42742</v>
      </c>
      <c r="E28" s="43" t="s">
        <v>97</v>
      </c>
      <c r="F28" s="137" t="s">
        <v>447</v>
      </c>
      <c r="G28" s="43" t="s">
        <v>324</v>
      </c>
      <c r="H28" s="43" t="s">
        <v>348</v>
      </c>
      <c r="I28" s="43"/>
      <c r="J28" s="229">
        <v>0</v>
      </c>
      <c r="K28" s="229">
        <v>1350.5</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320815.77000000008</v>
      </c>
      <c r="S28" s="233" t="str">
        <f t="shared" si="0"/>
        <v>Despesa</v>
      </c>
      <c r="T28" s="234" t="str">
        <f t="shared" si="1"/>
        <v/>
      </c>
      <c r="U28" s="234" t="str">
        <f t="shared" si="2"/>
        <v/>
      </c>
      <c r="V28" s="234" t="str">
        <f t="shared" si="3"/>
        <v>Despesa</v>
      </c>
      <c r="W28" s="235" t="str">
        <f>VLOOKUP(E28,'PC Receitas'!$N$4:$P$25,3,FALSE)</f>
        <v>DESPESAS_COM_RH</v>
      </c>
    </row>
    <row r="29" spans="1:29" ht="19.5" customHeight="1" thickTop="1" thickBot="1" x14ac:dyDescent="0.3">
      <c r="A29" s="210"/>
      <c r="C29" s="137">
        <v>12</v>
      </c>
      <c r="D29" s="139">
        <v>42747</v>
      </c>
      <c r="E29" s="43" t="s">
        <v>319</v>
      </c>
      <c r="F29" s="137">
        <v>14613</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320813.6700000001</v>
      </c>
      <c r="S29" s="233" t="str">
        <f t="shared" si="0"/>
        <v>Despesa</v>
      </c>
      <c r="T29" s="234" t="str">
        <f t="shared" si="1"/>
        <v/>
      </c>
      <c r="U29" s="234" t="str">
        <f t="shared" si="2"/>
        <v/>
      </c>
      <c r="V29" s="234" t="str">
        <f t="shared" si="3"/>
        <v>Despesa</v>
      </c>
      <c r="W29" s="235" t="str">
        <f>VLOOKUP(E29,'PC Receitas'!$N$4:$P$25,3,FALSE)</f>
        <v>DESPESAS_OPERACIONAIS</v>
      </c>
    </row>
    <row r="30" spans="1:29" ht="19.5" customHeight="1" thickTop="1" thickBot="1" x14ac:dyDescent="0.3">
      <c r="A30" s="210"/>
      <c r="C30" s="137">
        <v>27</v>
      </c>
      <c r="D30" s="139">
        <v>42762</v>
      </c>
      <c r="E30" s="43" t="s">
        <v>319</v>
      </c>
      <c r="F30" s="137">
        <v>14494</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320811.57000000012</v>
      </c>
      <c r="S30" s="233" t="str">
        <f t="shared" si="0"/>
        <v>Despesa</v>
      </c>
      <c r="T30" s="234" t="str">
        <f t="shared" si="1"/>
        <v/>
      </c>
      <c r="U30" s="234" t="str">
        <f t="shared" si="2"/>
        <v/>
      </c>
      <c r="V30" s="234" t="str">
        <f t="shared" si="3"/>
        <v>Despesa</v>
      </c>
      <c r="W30" s="235" t="str">
        <f>VLOOKUP(E30,'PC Receitas'!$N$4:$P$25,3,FALSE)</f>
        <v>DESPESAS_OPERACIONAIS</v>
      </c>
    </row>
    <row r="31" spans="1:29" ht="19.5" customHeight="1" thickTop="1" thickBot="1" x14ac:dyDescent="0.3">
      <c r="A31" s="210"/>
      <c r="C31" s="137">
        <v>30</v>
      </c>
      <c r="D31" s="139">
        <v>43130</v>
      </c>
      <c r="E31" s="43" t="s">
        <v>317</v>
      </c>
      <c r="F31" s="196" t="s">
        <v>434</v>
      </c>
      <c r="G31" s="43" t="s">
        <v>2318</v>
      </c>
      <c r="H31" s="43" t="s">
        <v>348</v>
      </c>
      <c r="I31" s="43"/>
      <c r="J31" s="229">
        <v>2.1</v>
      </c>
      <c r="K31" s="229">
        <v>0</v>
      </c>
      <c r="L31" s="44" t="s">
        <v>426</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320811.57000000012</v>
      </c>
      <c r="S31" s="233" t="str">
        <f t="shared" si="0"/>
        <v/>
      </c>
      <c r="T31" s="234" t="str">
        <f t="shared" si="1"/>
        <v/>
      </c>
      <c r="U31" s="234" t="str">
        <f t="shared" si="2"/>
        <v>Receita</v>
      </c>
      <c r="V31" s="234" t="str">
        <f t="shared" si="3"/>
        <v>Receita</v>
      </c>
      <c r="W31" s="235" t="str">
        <f>VLOOKUP(E31,'PC Receitas'!$N$4:$P$25,3,FALSE)</f>
        <v>RECEITAS_COM_SERVICOS</v>
      </c>
    </row>
    <row r="32" spans="1:29" ht="19.5" customHeight="1" thickTop="1" thickBot="1" x14ac:dyDescent="0.3">
      <c r="A32" s="210"/>
      <c r="C32" s="137">
        <v>30</v>
      </c>
      <c r="D32" s="139">
        <v>43130</v>
      </c>
      <c r="E32" s="43" t="s">
        <v>317</v>
      </c>
      <c r="F32" s="137">
        <v>14517</v>
      </c>
      <c r="G32" s="43" t="s">
        <v>2318</v>
      </c>
      <c r="H32" s="43" t="s">
        <v>348</v>
      </c>
      <c r="I32" s="43"/>
      <c r="J32" s="229">
        <v>2.1</v>
      </c>
      <c r="K32" s="229">
        <v>0</v>
      </c>
      <c r="L32" s="44" t="s">
        <v>426</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320811.57000000012</v>
      </c>
      <c r="S32" s="233" t="str">
        <f t="shared" si="0"/>
        <v/>
      </c>
      <c r="T32" s="234" t="str">
        <f t="shared" si="1"/>
        <v/>
      </c>
      <c r="U32" s="234" t="str">
        <f t="shared" si="2"/>
        <v>Receita</v>
      </c>
      <c r="V32" s="234" t="str">
        <f t="shared" si="3"/>
        <v>Receita</v>
      </c>
      <c r="W32" s="235" t="str">
        <f>VLOOKUP(E32,'PC Receitas'!$N$4:$P$25,3,FALSE)</f>
        <v>RECEITAS_COM_SERVICOS</v>
      </c>
    </row>
    <row r="33" spans="1:23" ht="19.5" customHeight="1" thickTop="1" thickBot="1" x14ac:dyDescent="0.3">
      <c r="A33" s="210"/>
      <c r="C33" s="137">
        <v>30</v>
      </c>
      <c r="D33" s="139">
        <v>42765</v>
      </c>
      <c r="E33" s="43" t="s">
        <v>319</v>
      </c>
      <c r="F33" s="196" t="s">
        <v>434</v>
      </c>
      <c r="G33" s="43" t="s">
        <v>380</v>
      </c>
      <c r="H33" s="43" t="s">
        <v>348</v>
      </c>
      <c r="I33" s="43"/>
      <c r="J33" s="229">
        <v>0</v>
      </c>
      <c r="K33" s="229">
        <v>2.1</v>
      </c>
      <c r="L33" s="44" t="s">
        <v>325</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320809.47000000015</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30</v>
      </c>
      <c r="D34" s="139">
        <v>42765</v>
      </c>
      <c r="E34" s="43" t="s">
        <v>319</v>
      </c>
      <c r="F34" s="196">
        <v>14517</v>
      </c>
      <c r="G34" s="43" t="s">
        <v>380</v>
      </c>
      <c r="H34" s="43" t="s">
        <v>348</v>
      </c>
      <c r="I34" s="43"/>
      <c r="J34" s="229">
        <v>0</v>
      </c>
      <c r="K34" s="229">
        <v>2.1</v>
      </c>
      <c r="L34" s="44" t="s">
        <v>325</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320807.37000000017</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31</v>
      </c>
      <c r="D35" s="139">
        <v>42766</v>
      </c>
      <c r="E35" s="43" t="s">
        <v>319</v>
      </c>
      <c r="F35" s="196" t="s">
        <v>436</v>
      </c>
      <c r="G35" s="43" t="s">
        <v>380</v>
      </c>
      <c r="H35" s="43" t="s">
        <v>348</v>
      </c>
      <c r="I35" s="43"/>
      <c r="J35" s="229">
        <v>0</v>
      </c>
      <c r="K35" s="229">
        <v>2.1</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320805.27000000019</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31</v>
      </c>
      <c r="D36" s="139">
        <v>42766</v>
      </c>
      <c r="E36" s="43" t="s">
        <v>319</v>
      </c>
      <c r="F36" s="196">
        <v>14515</v>
      </c>
      <c r="G36" s="43" t="s">
        <v>380</v>
      </c>
      <c r="H36" s="43" t="s">
        <v>348</v>
      </c>
      <c r="I36" s="43"/>
      <c r="J36" s="229">
        <v>0</v>
      </c>
      <c r="K36" s="229">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320803.17000000022</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137">
        <v>31</v>
      </c>
      <c r="D37" s="139">
        <v>42766</v>
      </c>
      <c r="E37" s="43" t="s">
        <v>319</v>
      </c>
      <c r="F37" s="137">
        <v>14649</v>
      </c>
      <c r="G37" s="43" t="s">
        <v>380</v>
      </c>
      <c r="H37" s="43" t="s">
        <v>348</v>
      </c>
      <c r="I37" s="43"/>
      <c r="J37" s="229">
        <v>0</v>
      </c>
      <c r="K37" s="229">
        <v>2.1</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320801.07000000024</v>
      </c>
      <c r="S37" s="233" t="str">
        <f t="shared" si="0"/>
        <v>Despesa</v>
      </c>
      <c r="T37" s="234" t="str">
        <f t="shared" si="1"/>
        <v/>
      </c>
      <c r="U37" s="234" t="str">
        <f t="shared" si="2"/>
        <v/>
      </c>
      <c r="V37" s="234" t="str">
        <f t="shared" si="3"/>
        <v>Despesa</v>
      </c>
      <c r="W37" s="235" t="str">
        <f>VLOOKUP(E37,'PC Receitas'!$N$4:$P$25,3,FALSE)</f>
        <v>DESPESAS_OPERACIONAIS</v>
      </c>
    </row>
    <row r="38" spans="1:23" ht="19.5" customHeight="1" thickTop="1" thickBot="1" x14ac:dyDescent="0.3">
      <c r="A38" s="210"/>
      <c r="C38" s="137"/>
      <c r="D38" s="139"/>
      <c r="E38" s="43"/>
      <c r="F38" s="137"/>
      <c r="G38" s="43"/>
      <c r="H38" s="43"/>
      <c r="I38" s="43"/>
      <c r="J38" s="229">
        <v>0</v>
      </c>
      <c r="K38" s="229">
        <v>0</v>
      </c>
      <c r="L38" s="44"/>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320801.07000000024</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137"/>
      <c r="D39" s="139"/>
      <c r="E39" s="43"/>
      <c r="F39" s="137"/>
      <c r="G39" s="43"/>
      <c r="H39" s="43"/>
      <c r="I39" s="43"/>
      <c r="J39" s="229">
        <v>0</v>
      </c>
      <c r="K39" s="229">
        <v>0</v>
      </c>
      <c r="L39" s="44"/>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320801.07000000024</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137"/>
      <c r="D40" s="139"/>
      <c r="E40" s="43"/>
      <c r="F40" s="137"/>
      <c r="G40" s="43"/>
      <c r="H40" s="43"/>
      <c r="I40" s="43"/>
      <c r="J40" s="229">
        <v>0</v>
      </c>
      <c r="K40" s="229">
        <v>0</v>
      </c>
      <c r="L40" s="44"/>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320801.07000000024</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137"/>
      <c r="D41" s="139"/>
      <c r="E41" s="43"/>
      <c r="F41" s="137"/>
      <c r="G41" s="43"/>
      <c r="H41" s="43"/>
      <c r="I41" s="43"/>
      <c r="J41" s="229">
        <v>0</v>
      </c>
      <c r="K41" s="229">
        <v>0</v>
      </c>
      <c r="L41" s="44"/>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320801.07000000024</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137"/>
      <c r="D42" s="139"/>
      <c r="E42" s="43"/>
      <c r="F42" s="137"/>
      <c r="G42" s="43"/>
      <c r="H42" s="43"/>
      <c r="I42" s="43"/>
      <c r="J42" s="229">
        <v>0</v>
      </c>
      <c r="K42" s="229">
        <v>0</v>
      </c>
      <c r="L42" s="44"/>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320801.07000000024</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137"/>
      <c r="D43" s="139"/>
      <c r="E43" s="43"/>
      <c r="F43" s="196"/>
      <c r="G43" s="43"/>
      <c r="H43" s="43"/>
      <c r="I43" s="43"/>
      <c r="J43" s="229">
        <v>0</v>
      </c>
      <c r="K43" s="229">
        <v>0</v>
      </c>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320801.07000000024</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137"/>
      <c r="D44" s="139"/>
      <c r="E44" s="43"/>
      <c r="F44" s="137"/>
      <c r="G44" s="43"/>
      <c r="H44" s="43"/>
      <c r="I44" s="43"/>
      <c r="J44" s="229">
        <v>0</v>
      </c>
      <c r="K44" s="229">
        <v>0</v>
      </c>
      <c r="L44" s="44"/>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320801.07000000024</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137"/>
      <c r="D45" s="139"/>
      <c r="E45" s="43"/>
      <c r="F45" s="196"/>
      <c r="G45" s="43"/>
      <c r="H45" s="43"/>
      <c r="I45" s="43"/>
      <c r="J45" s="229">
        <v>0</v>
      </c>
      <c r="K45" s="229">
        <v>0</v>
      </c>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320801.07000000024</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137"/>
      <c r="D46" s="139"/>
      <c r="E46" s="43"/>
      <c r="F46" s="137"/>
      <c r="G46" s="43"/>
      <c r="H46" s="43"/>
      <c r="I46" s="43"/>
      <c r="J46" s="229">
        <v>0</v>
      </c>
      <c r="K46" s="229">
        <v>0</v>
      </c>
      <c r="L46" s="44"/>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320801.07000000024</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137"/>
      <c r="D47" s="139"/>
      <c r="E47" s="43"/>
      <c r="F47" s="137"/>
      <c r="G47" s="43"/>
      <c r="H47" s="43"/>
      <c r="I47" s="43"/>
      <c r="J47" s="229">
        <v>0</v>
      </c>
      <c r="K47" s="22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320801.07000000024</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320801.07000000024</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320801.07000000024</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320801.07000000024</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320801.07000000024</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320801.07000000024</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320801.07000000024</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320801.07000000024</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320801.07000000024</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320801.07000000024</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320801.07000000024</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320801.07000000024</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320801.07000000024</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320801.07000000024</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320801.07000000024</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320801.07000000024</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320801.07000000024</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320801.07000000024</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320801.07000000024</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320801.07000000024</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320801.07000000024</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320801.07000000024</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320801.07000000024</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320801.07000000024</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320801.07000000024</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320801.07000000024</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320801.07000000024</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320801.07000000024</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320801.07000000024</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320801.07000000024</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320801.07000000024</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320801.07000000024</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320801.07000000024</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320801.07000000024</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320801.07000000024</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320801.07000000024</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320801.07000000024</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320801.07000000024</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320801.07000000024</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320801.07000000024</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320801.07000000024</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320801.07000000024</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320801.07000000024</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320801.07000000024</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320801.07000000024</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320801.07000000024</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320801.07000000024</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320801.07000000024</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320801.07000000024</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320801.07000000024</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320801.07000000024</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320801.07000000024</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320801.07000000024</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320801.07000000024</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320801.07000000024</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320801.07000000024</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320801.07000000024</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320801.07000000024</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320801.07000000024</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320801.07000000024</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320801.07000000024</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320801.07000000024</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320801.07000000024</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320801.07000000024</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320801.07000000024</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320801.07000000024</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320801.07000000024</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320801.07000000024</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320801.07000000024</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320801.07000000024</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320801.07000000024</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320801.07000000024</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320801.07000000024</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320801.07000000024</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320801.07000000024</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320801.07000000024</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320801.07000000024</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320801.07000000024</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320801.07000000024</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320801.07000000024</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320801.07000000024</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320801.07000000024</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320801.07000000024</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320801.07000000024</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320801.07000000024</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320801.07000000024</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320801.07000000024</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320801.07000000024</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320801.07000000024</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320801.07000000024</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320801.07000000024</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320801.07000000024</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320801.07000000024</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320801.07000000024</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320801.07000000024</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320801.07000000024</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320801.07000000024</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320801.07000000024</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320801.07000000024</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320801.07000000024</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320801.07000000024</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320801.07000000024</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320801.07000000024</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320801.07000000024</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320801.07000000024</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320801.07000000024</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320801.07000000024</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320801.07000000024</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320801.07000000024</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320801.07000000024</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320801.07000000024</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320801.07000000024</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320801.07000000024</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320801.07000000024</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320801.07000000024</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320801.07000000024</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320801.07000000024</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320801.07000000024</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320801.07000000024</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320801.07000000024</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320801.07000000024</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320801.07000000024</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320801.07000000024</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320801.07000000024</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320801.07000000024</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320801.07000000024</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320801.07000000024</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320801.07000000024</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320801.07000000024</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320801.07000000024</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320801.07000000024</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320801.07000000024</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320801.07000000024</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320801.07000000024</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320801.07000000024</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320801.07000000024</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320801.07000000024</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320801.07000000024</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320801.07000000024</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320801.07000000024</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320801.07000000024</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320801.07000000024</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320801.07000000024</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320801.07000000024</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320801.07000000024</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320801.07000000024</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320801.07000000024</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320801.07000000024</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320801.07000000024</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320801.07000000024</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320801.07000000024</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320801.07000000024</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320801.07000000024</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320801.07000000024</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320801.07000000024</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320801.07000000024</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320801.07000000024</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320801.07000000024</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320801.07000000024</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320801.07000000024</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320801.07000000024</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320801.07000000024</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320801.07000000024</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320801.07000000024</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320801.07000000024</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320801.07000000024</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320801.07000000024</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320801.07000000024</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320801.07000000024</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320801.07000000024</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320801.07000000024</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320801.07000000024</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320801.07000000024</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320801.07000000024</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320801.07000000024</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320801.07000000024</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320801.07000000024</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320801.07000000024</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320801.07000000024</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320801.07000000024</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320801.07000000024</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320801.07000000024</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320801.07000000024</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320801.07000000024</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320801.07000000024</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320801.07000000024</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320801.07000000024</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320801.07000000024</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320801.07000000024</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320801.07000000024</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320801.07000000024</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320801.07000000024</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320801.07000000024</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320801.07000000024</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320801.07000000024</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320801.07000000024</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320801.07000000024</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320801.07000000024</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320801.07000000024</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320801.07000000024</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320801.07000000024</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320801.07000000024</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320801.07000000024</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320801.07000000024</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320801.07000000024</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320801.07000000024</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320801.07000000024</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320801.07000000024</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320801.07000000024</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320801.07000000024</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320801.07000000024</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320801.07000000024</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320801.07000000024</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320801.07000000024</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320801.07000000024</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137"/>
      <c r="D262" s="139"/>
      <c r="E262" s="43"/>
      <c r="F262" s="137"/>
      <c r="G262" s="43"/>
      <c r="H262" s="139"/>
      <c r="I262" s="139"/>
      <c r="J262" s="229"/>
      <c r="K262" s="229"/>
      <c r="L262" s="44"/>
      <c r="M262" s="44" t="s">
        <v>332</v>
      </c>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320801.07000000024</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320801.07000000024</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320801.07000000024</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320801.07000000024</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320801.07000000024</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320801.07000000024</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320801.07000000024</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320801.07000000024</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320801.07000000024</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320801.07000000024</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320801.07000000024</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320801.07000000024</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320801.07000000024</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320801.07000000024</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320801.07000000024</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320801.07000000024</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320801.07000000024</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320801.07000000024</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320801.07000000024</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320801.07000000024</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320801.07000000024</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320801.07000000024</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320801.07000000024</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320801.07000000024</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320801.07000000024</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320801.07000000024</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320801.07000000024</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320801.07000000024</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320801.07000000024</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320801.07000000024</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320801.07000000024</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320801.07000000024</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320801.07000000024</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320801.07000000024</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320801.07000000024</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320801.07000000024</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320801.07000000024</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320801.07000000024</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320801.07000000024</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320801.07000000024</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320801.07000000024</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320801.07000000024</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320801.07000000024</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320801.07000000024</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320801.07000000024</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320801.07000000024</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320801.07000000024</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320801.07000000024</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320801.07000000024</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320801.07000000024</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320801.07000000024</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320801.07000000024</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320801.07000000024</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320801.07000000024</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320801.07000000024</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320801.07000000024</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320801.07000000024</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320801.07000000024</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320801.07000000024</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320801.07000000024</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320801.07000000024</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320801.07000000024</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320801.07000000024</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320801.07000000024</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320801.07000000024</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320801.07000000024</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320801.07000000024</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320801.07000000024</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320801.07000000024</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320801.07000000024</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320801.07000000024</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320801.07000000024</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320801.07000000024</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320801.07000000024</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320801.07000000024</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320801.07000000024</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320801.07000000024</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320801.07000000024</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320801.07000000024</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320801.07000000024</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320801.07000000024</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320801.07000000024</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320801.07000000024</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320801.07000000024</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320801.07000000024</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320801.07000000024</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320801.07000000024</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320801.07000000024</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320801.07000000024</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320801.07000000024</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320801.07000000024</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320801.07000000024</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320801.07000000024</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320801.07000000024</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320801.07000000024</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320801.07000000024</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320801.07000000024</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320801.07000000024</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320801.07000000024</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320801.07000000024</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320801.07000000024</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320801.07000000024</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320801.07000000024</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320801.07000000024</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320801.07000000024</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320801.07000000024</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320801.07000000024</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320801.07000000024</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320801.07000000024</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320801.07000000024</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320801.07000000024</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320801.07000000024</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320801.07000000024</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320801.07000000024</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320801.07000000024</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320801.07000000024</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320801.07000000024</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320801.07000000024</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320801.07000000024</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320801.07000000024</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320801.07000000024</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320801.07000000024</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320801.07000000024</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320801.07000000024</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320801.07000000024</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320801.07000000024</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320801.07000000024</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320801.07000000024</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320801.07000000024</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320801.07000000024</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320801.07000000024</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320801.07000000024</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320801.07000000024</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320801.07000000024</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320801.07000000024</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320801.07000000024</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320801.07000000024</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320801.07000000024</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320801.07000000024</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320801.07000000024</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320801.07000000024</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320801.07000000024</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320801.07000000024</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320801.07000000024</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320801.07000000024</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320801.07000000024</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320801.07000000024</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320801.07000000024</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320801.07000000024</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320801.07000000024</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320801.07000000024</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320801.07000000024</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320801.07000000024</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320801.07000000024</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320801.07000000024</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320801.07000000024</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320801.07000000024</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320801.07000000024</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320801.07000000024</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320801.07000000024</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320801.07000000024</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320801.07000000024</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320801.07000000024</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320801.07000000024</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320801.07000000024</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320801.07000000024</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320801.07000000024</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320801.07000000024</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320801.07000000024</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320801.07000000024</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320801.07000000024</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320801.07000000024</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320801.07000000024</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320801.07000000024</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320801.07000000024</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320801.07000000024</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320801.07000000024</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320801.07000000024</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320801.07000000024</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320801.07000000024</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320801.07000000024</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320801.07000000024</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320801.07000000024</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320801.07000000024</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320801.07000000024</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320801.07000000024</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320801.07000000024</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320801.07000000024</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320801.07000000024</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320801.07000000024</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320801.07000000024</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320801.07000000024</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320801.07000000024</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320801.07000000024</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320801.07000000024</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320801.07000000024</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320801.07000000024</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320801.07000000024</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320801.07000000024</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320801.07000000024</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320801.07000000024</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320801.07000000024</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320801.07000000024</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320801.07000000024</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320801.07000000024</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320801.07000000024</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320801.07000000024</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320801.07000000024</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320801.07000000024</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320801.07000000024</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320801.07000000024</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320801.07000000024</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320801.07000000024</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320801.07000000024</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320801.07000000024</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320801.07000000024</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320801.07000000024</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320801.07000000024</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320801.07000000024</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320801.07000000024</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320801.07000000024</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320801.07000000024</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320801.07000000024</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320801.07000000024</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320801.07000000024</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320801.07000000024</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320801.07000000024</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320801.07000000024</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320801.07000000024</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320801.07000000024</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320801.07000000024</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320801.07000000024</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320801.07000000024</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320801.07000000024</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320801.07000000024</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320801.07000000024</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320801.07000000024</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320801.07000000024</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320801.07000000024</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320801.07000000024</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320801.07000000024</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320801.07000000024</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320801.07000000024</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320801.07000000024</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320801.07000000024</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320801.07000000024</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320801.07000000024</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320801.07000000024</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320801.07000000024</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320801.07000000024</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320801.07000000024</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320801.07000000024</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320801.07000000024</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320801.07000000024</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320801.07000000024</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320801.07000000024</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320801.07000000024</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320801.07000000024</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320801.07000000024</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320801.07000000024</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320801.07000000024</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320801.07000000024</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320801.07000000024</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320801.07000000024</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320801.07000000024</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320801.07000000024</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320801.07000000024</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320801.07000000024</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320801.07000000024</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320801.07000000024</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320801.07000000024</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320801.07000000024</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320801.07000000024</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320801.07000000024</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320801.07000000024</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320801.07000000024</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320801.07000000024</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320801.07000000024</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320801.07000000024</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320801.07000000024</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320801.07000000024</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320801.07000000024</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320801.07000000024</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320801.07000000024</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320801.07000000024</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320801.07000000024</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320801.07000000024</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320801.07000000024</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320801.07000000024</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320801.07000000024</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320801.07000000024</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320801.07000000024</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320801.07000000024</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320801.07000000024</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320801.07000000024</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320801.07000000024</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320801.07000000024</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320801.07000000024</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320801.07000000024</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320801.07000000024</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320801.07000000024</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320801.07000000024</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320801.07000000024</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320801.07000000024</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320801.07000000024</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320801.07000000024</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320801.07000000024</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320801.07000000024</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320801.07000000024</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320801.07000000024</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320801.07000000024</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320801.07000000024</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320801.07000000024</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320801.07000000024</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320801.07000000024</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320801.07000000024</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320801.07000000024</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320801.07000000024</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320801.07000000024</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320801.07000000024</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320801.07000000024</v>
      </c>
      <c r="S582" s="233" t="e">
        <f t="shared" ref="S582:S586" si="36">IF(W582="DESPESAS_COM_RH","Despesa",IF(W582="DESPESAS_OPERACIONAIS","Despesa",IF(W582="DESPESAS_DE_MARKETING","Despesa",IF(W582="IMPOSTOS","Despesa",IF(W582="INVESTIMENTOS","Despesa","")))))</f>
        <v>#N/A</v>
      </c>
      <c r="T582" s="234" t="e">
        <f t="shared" ref="T582:T586" si="37">IF(W582="DESPESAS_COM_PRODUTOS","Despesa",IF(W582="DESPESAS_COM_SERVICOS","Despesa",IF(W582="DESPESAS_NAO_OPERACIONAIS","Despesa","")))</f>
        <v>#N/A</v>
      </c>
      <c r="U582" s="234" t="e">
        <f t="shared" ref="U582:U586" si="38">IF(W582="RECEITAS_COM_PRODUTO","Receita",IF(W582="RECEITAS_COM_SERVICOS","Receita",IF(W582="RECEITAS_NAO_OPERACIONAIS","Receita","")))</f>
        <v>#N/A</v>
      </c>
      <c r="V582" s="234" t="e">
        <f t="shared" ref="V582:V586" si="39">IF(S582&lt;&gt;"",S582,IF(T582&lt;&gt;"",T582,IF(U582&lt;&gt;"",U582,"")))</f>
        <v>#N/A</v>
      </c>
      <c r="W582" s="235"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320801.07000000024</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320801.07000000024</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320801.07000000024</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320801.07000000024</v>
      </c>
      <c r="S586" s="233" t="e">
        <f t="shared" si="36"/>
        <v>#N/A</v>
      </c>
      <c r="T586" s="234" t="e">
        <f t="shared" si="37"/>
        <v>#N/A</v>
      </c>
      <c r="U586" s="234" t="e">
        <f t="shared" si="38"/>
        <v>#N/A</v>
      </c>
      <c r="V586" s="234" t="e">
        <f t="shared" si="39"/>
        <v>#N/A</v>
      </c>
      <c r="W586" s="235"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79" priority="88" operator="greaterThan">
      <formula>0</formula>
    </cfRule>
    <cfRule type="cellIs" dxfId="678" priority="89" operator="lessThan">
      <formula>0</formula>
    </cfRule>
  </conditionalFormatting>
  <conditionalFormatting sqref="E21:E586">
    <cfRule type="containsText" dxfId="677" priority="86" operator="containsText" text="Despesa">
      <formula>NOT(ISERROR(SEARCH("Despesa",E21)))</formula>
    </cfRule>
    <cfRule type="containsText" dxfId="676" priority="87" operator="containsText" text="Receita">
      <formula>NOT(ISERROR(SEARCH("Receita",E21)))</formula>
    </cfRule>
  </conditionalFormatting>
  <conditionalFormatting sqref="Q7:Q8">
    <cfRule type="cellIs" dxfId="675" priority="71" operator="greaterThan">
      <formula>0</formula>
    </cfRule>
  </conditionalFormatting>
  <conditionalFormatting sqref="Q9:Q10">
    <cfRule type="cellIs" dxfId="674" priority="70" operator="greaterThan">
      <formula>0</formula>
    </cfRule>
  </conditionalFormatting>
  <conditionalFormatting sqref="Q11:Q12">
    <cfRule type="cellIs" dxfId="673" priority="68" operator="greaterThan">
      <formula>0</formula>
    </cfRule>
    <cfRule type="cellIs" dxfId="672" priority="69" operator="lessThan">
      <formula>0</formula>
    </cfRule>
  </conditionalFormatting>
  <conditionalFormatting sqref="Q13:Q14">
    <cfRule type="cellIs" dxfId="671" priority="66" operator="lessThan">
      <formula>0</formula>
    </cfRule>
    <cfRule type="cellIs" dxfId="670" priority="67" operator="greaterThan">
      <formula>0</formula>
    </cfRule>
  </conditionalFormatting>
  <conditionalFormatting sqref="E21:E586">
    <cfRule type="expression" dxfId="669" priority="102" stopIfTrue="1">
      <formula>NOT(ISERROR(SEARCH("Investimentos",E21)))</formula>
    </cfRule>
  </conditionalFormatting>
  <conditionalFormatting sqref="Q5:Q6">
    <cfRule type="cellIs" dxfId="668" priority="45" operator="greaterThan">
      <formula>0</formula>
    </cfRule>
  </conditionalFormatting>
  <conditionalFormatting sqref="E5:E586">
    <cfRule type="containsText" dxfId="667" priority="1" operator="containsText" text="INVESTIMENTOS">
      <formula>NOT(ISERROR(SEARCH("INVESTIMENTOS",E5)))</formula>
    </cfRule>
    <cfRule type="containsText" dxfId="666" priority="2" operator="containsText" text="DESPESAS DE MARKETING">
      <formula>NOT(ISERROR(SEARCH("DESPESAS DE MARKETING",E5)))</formula>
    </cfRule>
    <cfRule type="containsText" dxfId="665" priority="3" operator="containsText" text="DESPESAS NÃO OPERACIONAIS">
      <formula>NOT(ISERROR(SEARCH("DESPESAS NÃO OPERACIONAIS",E5)))</formula>
    </cfRule>
    <cfRule type="containsText" dxfId="664" priority="4" operator="containsText" text="DESPESAS COM RH">
      <formula>NOT(ISERROR(SEARCH("DESPESAS COM RH",E5)))</formula>
    </cfRule>
    <cfRule type="containsText" dxfId="663" priority="5" operator="containsText" text="DESPESAS COM SERVIÇOS">
      <formula>NOT(ISERROR(SEARCH("DESPESAS COM SERVIÇOS",E5)))</formula>
    </cfRule>
    <cfRule type="containsText" dxfId="662" priority="6" operator="containsText" text="DESPESAS COM PRODUTOS">
      <formula>NOT(ISERROR(SEARCH("DESPESAS COM PRODUTOS",E5)))</formula>
    </cfRule>
    <cfRule type="containsText" dxfId="661" priority="7" operator="containsText" text="IMPOSTOS">
      <formula>NOT(ISERROR(SEARCH("IMPOSTOS",E5)))</formula>
    </cfRule>
    <cfRule type="containsText" dxfId="660" priority="43" operator="containsText" text="Despesa">
      <formula>NOT(ISERROR(SEARCH("Despesa",E5)))</formula>
    </cfRule>
    <cfRule type="containsText" dxfId="659" priority="44" operator="containsText" text="Receita">
      <formula>NOT(ISERROR(SEARCH("Receita",E5)))</formula>
    </cfRule>
  </conditionalFormatting>
  <conditionalFormatting sqref="E5:E586">
    <cfRule type="expression" dxfId="658" priority="116" stopIfTrue="1">
      <formula>NOT(ISERROR(SEARCH("Investimentos",E5)))</formula>
    </cfRule>
  </conditionalFormatting>
  <conditionalFormatting sqref="E20">
    <cfRule type="containsText" dxfId="657" priority="37" operator="containsText" text="Despesa">
      <formula>NOT(ISERROR(SEARCH("Despesa",E20)))</formula>
    </cfRule>
    <cfRule type="containsText" dxfId="656" priority="38" operator="containsText" text="Receita">
      <formula>NOT(ISERROR(SEARCH("Receita",E20)))</formula>
    </cfRule>
  </conditionalFormatting>
  <conditionalFormatting sqref="E20">
    <cfRule type="expression" dxfId="655" priority="123" stopIfTrue="1">
      <formula>NOT(ISERROR(SEARCH("Investimentos",E20)))</formula>
    </cfRule>
  </conditionalFormatting>
  <conditionalFormatting sqref="M22:M586 L21:L586">
    <cfRule type="containsText" dxfId="654" priority="31" operator="containsText" text="Não Pago">
      <formula>NOT(ISERROR(SEARCH("Não Pago",L21)))</formula>
    </cfRule>
    <cfRule type="containsText" dxfId="653" priority="32" operator="containsText" text="Pago">
      <formula>NOT(ISERROR(SEARCH("Pago",L21)))</formula>
    </cfRule>
  </conditionalFormatting>
  <conditionalFormatting sqref="M21">
    <cfRule type="containsText" dxfId="652" priority="27" operator="containsText" text="Não Pago">
      <formula>NOT(ISERROR(SEARCH("Não Pago",M21)))</formula>
    </cfRule>
    <cfRule type="containsText" dxfId="651" priority="28" operator="containsText" text="Pago">
      <formula>NOT(ISERROR(SEARCH("Pago",M21)))</formula>
    </cfRule>
  </conditionalFormatting>
  <conditionalFormatting sqref="M5:M19">
    <cfRule type="containsText" dxfId="650" priority="25" operator="containsText" text="Não Pago">
      <formula>NOT(ISERROR(SEARCH("Não Pago",M5)))</formula>
    </cfRule>
    <cfRule type="containsText" dxfId="649" priority="26" operator="containsText" text="Pago">
      <formula>NOT(ISERROR(SEARCH("Pago",M5)))</formula>
    </cfRule>
  </conditionalFormatting>
  <conditionalFormatting sqref="M20">
    <cfRule type="containsText" dxfId="648" priority="23" operator="containsText" text="Não Pago">
      <formula>NOT(ISERROR(SEARCH("Não Pago",M20)))</formula>
    </cfRule>
    <cfRule type="containsText" dxfId="647" priority="24" operator="containsText" text="Pago">
      <formula>NOT(ISERROR(SEARCH("Pago",M20)))</formula>
    </cfRule>
  </conditionalFormatting>
  <conditionalFormatting sqref="L5:L586">
    <cfRule type="containsText" dxfId="646" priority="17" operator="containsText" text="Não Pago">
      <formula>NOT(ISERROR(SEARCH("Não Pago",L5)))</formula>
    </cfRule>
    <cfRule type="containsText" dxfId="645" priority="18" operator="containsText" text="Pago">
      <formula>NOT(ISERROR(SEARCH("Pago",L5)))</formula>
    </cfRule>
  </conditionalFormatting>
  <conditionalFormatting sqref="L20">
    <cfRule type="containsText" dxfId="644" priority="15" operator="containsText" text="Não Pago">
      <formula>NOT(ISERROR(SEARCH("Não Pago",L20)))</formula>
    </cfRule>
    <cfRule type="containsText" dxfId="643" priority="16" operator="containsText" text="Pago">
      <formula>NOT(ISERROR(SEARCH("Pago",L20)))</formula>
    </cfRule>
  </conditionalFormatting>
  <conditionalFormatting sqref="L5:L586">
    <cfRule type="cellIs" dxfId="642" priority="14" operator="equal">
      <formula>"Realizado"</formula>
    </cfRule>
  </conditionalFormatting>
  <conditionalFormatting sqref="L22">
    <cfRule type="containsText" dxfId="641" priority="12" operator="containsText" text="Não Pago">
      <formula>NOT(ISERROR(SEARCH("Não Pago",L22)))</formula>
    </cfRule>
    <cfRule type="containsText" dxfId="640" priority="13" operator="containsText" text="Pago">
      <formula>NOT(ISERROR(SEARCH("Pago",L22)))</formula>
    </cfRule>
  </conditionalFormatting>
  <conditionalFormatting sqref="L27">
    <cfRule type="containsText" dxfId="639" priority="10" operator="containsText" text="Não Pago">
      <formula>NOT(ISERROR(SEARCH("Não Pago",L27)))</formula>
    </cfRule>
    <cfRule type="containsText" dxfId="638" priority="11" operator="containsText" text="Pago">
      <formula>NOT(ISERROR(SEARCH("Pago",L27)))</formula>
    </cfRule>
  </conditionalFormatting>
  <conditionalFormatting sqref="L34">
    <cfRule type="containsText" dxfId="637" priority="8" operator="containsText" text="Não Pago">
      <formula>NOT(ISERROR(SEARCH("Não Pago",L34)))</formula>
    </cfRule>
    <cfRule type="containsText" dxfId="636"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137">
        <v>1</v>
      </c>
      <c r="D5" s="139">
        <v>43132</v>
      </c>
      <c r="E5" s="43" t="s">
        <v>314</v>
      </c>
      <c r="F5" s="196" t="s">
        <v>2323</v>
      </c>
      <c r="G5" s="43" t="s">
        <v>389</v>
      </c>
      <c r="H5" s="139" t="s">
        <v>349</v>
      </c>
      <c r="I5" s="139"/>
      <c r="J5" s="229">
        <v>10200.92</v>
      </c>
      <c r="K5" s="229">
        <v>0</v>
      </c>
      <c r="L5" s="44" t="s">
        <v>426</v>
      </c>
      <c r="M5" s="44"/>
      <c r="N5" s="41">
        <f>IF(AND(J5&gt;0,K5&gt;0),Q5,  IF(AND(K5&lt;&gt;"",K5&lt;&gt;0),IF(AND(L5="Pago",OR(E5='PC Receitas'!$N$7,E5='PC Receitas'!$N$8,E5='PC Receitas'!$N$9,E5='PC Receitas'!$N$10,E5='PC Receitas'!$N$11,E5='PC Receitas'!$N$12,E5='PC Receitas'!$N$13,E5='PC Receitas'!$N$14)),Q5-K5,Q5),IF(AND(L5="Pago",OR(E5='PC Receitas'!$N$4,E5='PC Receitas'!$N$5,E5='PC Receitas'!$N$6)),Q5+J5,Q5)))</f>
        <v>320801.07000000024</v>
      </c>
      <c r="P5" s="268" t="s">
        <v>132</v>
      </c>
      <c r="Q5" s="269">
        <f>Jan!Q13</f>
        <v>320801.07000000024</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row>
    <row r="6" spans="1:24" ht="19.5" customHeight="1" thickTop="1" thickBot="1" x14ac:dyDescent="0.3">
      <c r="A6" s="210"/>
      <c r="C6" s="137">
        <v>1</v>
      </c>
      <c r="D6" s="139">
        <v>43132</v>
      </c>
      <c r="E6" s="43" t="s">
        <v>97</v>
      </c>
      <c r="F6" s="196" t="s">
        <v>2324</v>
      </c>
      <c r="G6" s="43" t="s">
        <v>2319</v>
      </c>
      <c r="H6" s="43" t="s">
        <v>348</v>
      </c>
      <c r="I6" s="43"/>
      <c r="J6" s="229">
        <v>0</v>
      </c>
      <c r="K6" s="229">
        <v>139.53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320661.54000000021</v>
      </c>
      <c r="P6" s="268"/>
      <c r="Q6" s="269"/>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DESPESAS_COM_RH</v>
      </c>
      <c r="X6" s="234"/>
    </row>
    <row r="7" spans="1:24" ht="19.5" customHeight="1" thickTop="1" thickBot="1" x14ac:dyDescent="0.3">
      <c r="A7" s="210"/>
      <c r="C7" s="137">
        <v>1</v>
      </c>
      <c r="D7" s="139">
        <v>43132</v>
      </c>
      <c r="E7" s="43" t="s">
        <v>317</v>
      </c>
      <c r="F7" s="137" t="s">
        <v>2325</v>
      </c>
      <c r="G7" s="43" t="s">
        <v>2318</v>
      </c>
      <c r="H7" s="139" t="s">
        <v>349</v>
      </c>
      <c r="I7" s="139"/>
      <c r="J7" s="229">
        <v>38</v>
      </c>
      <c r="K7" s="229">
        <v>0</v>
      </c>
      <c r="L7" s="44" t="s">
        <v>426</v>
      </c>
      <c r="M7" s="123"/>
      <c r="N7" s="41">
        <f>IF(AND(J7&gt;0,K7&gt;0),N6,  IF(AND(K7&lt;&gt;"",K7&lt;&gt;0),IF(AND(L7="Pago",OR(E7='PC Receitas'!$N$7,E7='PC Receitas'!$N$8,E7='PC Receitas'!$N$9,E7='PC Receitas'!$N$10,E7='PC Receitas'!$N$11,E7='PC Receitas'!$N$12,E7='PC Receitas'!$N$13,E7='PC Receitas'!$N$14)),N6-K7,N6),IF(AND(L7="Pago",OR(E7='PC Receitas'!$N$4,E7='PC Receitas'!$N$5,E7='PC Receitas'!$N$6)),N6+J7,N6)))</f>
        <v>320661.54000000021</v>
      </c>
      <c r="P7" s="258" t="s">
        <v>24</v>
      </c>
      <c r="Q7" s="261">
        <f>SUMIFS($J$5:$J$586,$E$5:$E$586,'PC Receitas'!P4,$L$5:$L$586,"Pago")+SUMIFS($J$5:$J$586,$E$5:$E$586,'PC Receitas'!P5,$L$5:$L$586,"Pago")+SUMIFS($J$5:$J$586,$E$5:$E$586,'PC Receitas'!P6,$L$5:$L$586,"Pago")</f>
        <v>0</v>
      </c>
      <c r="R7" s="17"/>
      <c r="S7" s="233" t="str">
        <f t="shared" si="0"/>
        <v/>
      </c>
      <c r="T7" s="234" t="str">
        <f t="shared" si="1"/>
        <v/>
      </c>
      <c r="U7" s="234" t="str">
        <f t="shared" si="2"/>
        <v>Receita</v>
      </c>
      <c r="V7" s="234" t="str">
        <f t="shared" si="3"/>
        <v>Receita</v>
      </c>
      <c r="W7" s="235" t="str">
        <f>VLOOKUP(E7,'PC Receitas'!$N$4:$P$25,3,FALSE)</f>
        <v>RECEITAS_COM_SERVICOS</v>
      </c>
    </row>
    <row r="8" spans="1:24" ht="19.5" customHeight="1" thickTop="1" thickBot="1" x14ac:dyDescent="0.3">
      <c r="A8" s="210"/>
      <c r="C8" s="137">
        <v>1</v>
      </c>
      <c r="D8" s="139">
        <v>43132</v>
      </c>
      <c r="E8" s="43" t="s">
        <v>856</v>
      </c>
      <c r="F8" s="196">
        <v>6664</v>
      </c>
      <c r="G8" s="43" t="s">
        <v>864</v>
      </c>
      <c r="H8" s="43" t="s">
        <v>349</v>
      </c>
      <c r="I8" s="43"/>
      <c r="J8" s="229">
        <v>0</v>
      </c>
      <c r="K8" s="229">
        <v>16</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320645.54000000021</v>
      </c>
      <c r="P8" s="258"/>
      <c r="Q8" s="262"/>
      <c r="R8" s="17"/>
      <c r="S8" s="233" t="str">
        <f t="shared" si="0"/>
        <v/>
      </c>
      <c r="T8" s="234" t="str">
        <f t="shared" si="1"/>
        <v>Despesa</v>
      </c>
      <c r="U8" s="234" t="str">
        <f t="shared" si="2"/>
        <v/>
      </c>
      <c r="V8" s="234" t="str">
        <f t="shared" si="3"/>
        <v>Despesa</v>
      </c>
      <c r="W8" s="235" t="str">
        <f>VLOOKUP(E8,'PC Receitas'!$N$4:$P$25,3,FALSE)</f>
        <v>DESPESAS_NAO_OPERACIONAIS</v>
      </c>
    </row>
    <row r="9" spans="1:24" ht="19.5" customHeight="1" thickTop="1" thickBot="1" x14ac:dyDescent="0.3">
      <c r="A9" s="210"/>
      <c r="C9" s="137">
        <v>1</v>
      </c>
      <c r="D9" s="139">
        <v>43132</v>
      </c>
      <c r="E9" s="43" t="s">
        <v>317</v>
      </c>
      <c r="F9" s="196">
        <v>14787</v>
      </c>
      <c r="G9" s="43" t="s">
        <v>2318</v>
      </c>
      <c r="H9" s="43" t="s">
        <v>348</v>
      </c>
      <c r="I9" s="43"/>
      <c r="J9" s="229">
        <v>2.1</v>
      </c>
      <c r="K9" s="229">
        <v>0</v>
      </c>
      <c r="L9" s="44" t="s">
        <v>426</v>
      </c>
      <c r="M9" s="123"/>
      <c r="N9" s="41">
        <f>IF(AND(J9&gt;0,K9&gt;0),N8,  IF(AND(K9&lt;&gt;"",K9&lt;&gt;0),IF(AND(L9="Pago",OR(E9='PC Receitas'!$N$7,E9='PC Receitas'!$N$8,E9='PC Receitas'!$N$9,E9='PC Receitas'!$N$10,E9='PC Receitas'!$N$11,E9='PC Receitas'!$N$12,E9='PC Receitas'!$N$13,E9='PC Receitas'!$N$14)),N8-K9,N8),IF(AND(L9="Pago",OR(E9='PC Receitas'!$N$4,E9='PC Receitas'!$N$5,E9='PC Receitas'!$N$6)),N8+J9,N8)))</f>
        <v>320645.54000000021</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str">
        <f t="shared" si="0"/>
        <v/>
      </c>
      <c r="T9" s="234" t="str">
        <f t="shared" si="1"/>
        <v/>
      </c>
      <c r="U9" s="234" t="str">
        <f t="shared" si="2"/>
        <v>Receita</v>
      </c>
      <c r="V9" s="234" t="str">
        <f t="shared" si="3"/>
        <v>Receita</v>
      </c>
      <c r="W9" s="235" t="str">
        <f>VLOOKUP(E9,'PC Receitas'!$N$4:$P$25,3,FALSE)</f>
        <v>RECEITAS_COM_SERVICOS</v>
      </c>
    </row>
    <row r="10" spans="1:24" ht="19.5" customHeight="1" thickTop="1" thickBot="1" x14ac:dyDescent="0.3">
      <c r="A10" s="210"/>
      <c r="C10" s="137">
        <v>1</v>
      </c>
      <c r="D10" s="139">
        <v>43132</v>
      </c>
      <c r="E10" s="43" t="s">
        <v>317</v>
      </c>
      <c r="F10" s="196">
        <v>14826</v>
      </c>
      <c r="G10" s="43" t="s">
        <v>2318</v>
      </c>
      <c r="H10" s="43" t="s">
        <v>348</v>
      </c>
      <c r="I10" s="43"/>
      <c r="J10" s="229">
        <v>2.1</v>
      </c>
      <c r="K10" s="229">
        <v>0</v>
      </c>
      <c r="L10" s="44" t="s">
        <v>426</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320645.54000000021</v>
      </c>
      <c r="P10" s="258"/>
      <c r="Q10" s="260"/>
      <c r="R10" s="17"/>
      <c r="S10" s="233" t="str">
        <f t="shared" si="0"/>
        <v/>
      </c>
      <c r="T10" s="234" t="str">
        <f t="shared" si="1"/>
        <v/>
      </c>
      <c r="U10" s="234" t="str">
        <f t="shared" si="2"/>
        <v>Receita</v>
      </c>
      <c r="V10" s="234" t="str">
        <f t="shared" si="3"/>
        <v>Receita</v>
      </c>
      <c r="W10" s="235" t="str">
        <f>VLOOKUP(E10,'PC Receitas'!$N$4:$P$25,3,FALSE)</f>
        <v>RECEITAS_COM_SERVICOS</v>
      </c>
    </row>
    <row r="11" spans="1:24" ht="19.5" customHeight="1" thickTop="1" thickBot="1" x14ac:dyDescent="0.3">
      <c r="A11" s="210"/>
      <c r="C11" s="137">
        <v>1</v>
      </c>
      <c r="D11" s="139">
        <v>43132</v>
      </c>
      <c r="E11" s="43" t="s">
        <v>317</v>
      </c>
      <c r="F11" s="196">
        <v>14819</v>
      </c>
      <c r="G11" s="43" t="s">
        <v>2318</v>
      </c>
      <c r="H11" s="43" t="s">
        <v>348</v>
      </c>
      <c r="I11" s="43"/>
      <c r="J11" s="229">
        <v>2.1</v>
      </c>
      <c r="K11" s="229">
        <v>0</v>
      </c>
      <c r="L11" s="44" t="s">
        <v>426</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320645.54000000021</v>
      </c>
      <c r="P11" s="258" t="s">
        <v>27</v>
      </c>
      <c r="Q11" s="259">
        <f>Q7-Q9</f>
        <v>0</v>
      </c>
      <c r="R11" s="17"/>
      <c r="S11" s="233" t="str">
        <f t="shared" si="0"/>
        <v/>
      </c>
      <c r="T11" s="234" t="str">
        <f t="shared" si="1"/>
        <v/>
      </c>
      <c r="U11" s="234" t="str">
        <f t="shared" si="2"/>
        <v>Receita</v>
      </c>
      <c r="V11" s="234" t="str">
        <f t="shared" si="3"/>
        <v>Receita</v>
      </c>
      <c r="W11" s="235" t="str">
        <f>VLOOKUP(E11,'PC Receitas'!$N$4:$P$25,3,FALSE)</f>
        <v>RECEITAS_COM_SERVICOS</v>
      </c>
    </row>
    <row r="12" spans="1:24" ht="19.5" customHeight="1" thickTop="1" thickBot="1" x14ac:dyDescent="0.3">
      <c r="A12" s="210"/>
      <c r="C12" s="137">
        <v>2</v>
      </c>
      <c r="D12" s="139">
        <v>43133</v>
      </c>
      <c r="E12" s="43" t="s">
        <v>317</v>
      </c>
      <c r="F12" s="196">
        <v>14677</v>
      </c>
      <c r="G12" s="43" t="s">
        <v>2318</v>
      </c>
      <c r="H12" s="43" t="s">
        <v>348</v>
      </c>
      <c r="I12" s="43"/>
      <c r="J12" s="229">
        <v>2.1</v>
      </c>
      <c r="K12" s="229">
        <v>0</v>
      </c>
      <c r="L12" s="44" t="s">
        <v>426</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320645.54000000021</v>
      </c>
      <c r="P12" s="258"/>
      <c r="Q12" s="260"/>
      <c r="R12" s="17"/>
      <c r="S12" s="233" t="str">
        <f t="shared" si="0"/>
        <v/>
      </c>
      <c r="T12" s="234" t="str">
        <f t="shared" si="1"/>
        <v/>
      </c>
      <c r="U12" s="234" t="str">
        <f t="shared" si="2"/>
        <v>Receita</v>
      </c>
      <c r="V12" s="234" t="str">
        <f t="shared" si="3"/>
        <v>Receita</v>
      </c>
      <c r="W12" s="235" t="str">
        <f>VLOOKUP(E12,'PC Receitas'!$N$4:$P$25,3,FALSE)</f>
        <v>RECEITAS_COM_SERVICOS</v>
      </c>
    </row>
    <row r="13" spans="1:24" ht="19.5" customHeight="1" thickTop="1" thickBot="1" x14ac:dyDescent="0.3">
      <c r="A13" s="210"/>
      <c r="C13" s="137">
        <v>3</v>
      </c>
      <c r="D13" s="139">
        <v>43134</v>
      </c>
      <c r="E13" s="43" t="s">
        <v>317</v>
      </c>
      <c r="F13" s="137">
        <v>14672</v>
      </c>
      <c r="G13" s="43" t="s">
        <v>2318</v>
      </c>
      <c r="H13" s="43" t="s">
        <v>348</v>
      </c>
      <c r="I13" s="43"/>
      <c r="J13" s="229">
        <v>2.1</v>
      </c>
      <c r="K13" s="229">
        <v>0</v>
      </c>
      <c r="L13" s="44" t="s">
        <v>426</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320645.54000000021</v>
      </c>
      <c r="P13" s="258" t="s">
        <v>46</v>
      </c>
      <c r="Q13" s="259">
        <f>N586</f>
        <v>308010.85000000056</v>
      </c>
      <c r="R13" s="17"/>
      <c r="S13" s="233" t="str">
        <f t="shared" si="0"/>
        <v/>
      </c>
      <c r="T13" s="234" t="str">
        <f t="shared" si="1"/>
        <v/>
      </c>
      <c r="U13" s="234" t="str">
        <f t="shared" si="2"/>
        <v>Receita</v>
      </c>
      <c r="V13" s="234" t="str">
        <f t="shared" si="3"/>
        <v>Receita</v>
      </c>
      <c r="W13" s="235" t="str">
        <f>VLOOKUP(E13,'PC Receitas'!$N$4:$P$25,3,FALSE)</f>
        <v>RECEITAS_COM_SERVICOS</v>
      </c>
    </row>
    <row r="14" spans="1:24" ht="19.5" customHeight="1" thickTop="1" thickBot="1" x14ac:dyDescent="0.3">
      <c r="A14" s="210"/>
      <c r="C14" s="137">
        <v>5</v>
      </c>
      <c r="D14" s="139">
        <v>42771</v>
      </c>
      <c r="E14" s="43" t="s">
        <v>97</v>
      </c>
      <c r="F14" s="137" t="s">
        <v>444</v>
      </c>
      <c r="G14" s="43" t="s">
        <v>381</v>
      </c>
      <c r="H14" s="43" t="s">
        <v>349</v>
      </c>
      <c r="I14" s="43"/>
      <c r="J14" s="229">
        <v>0</v>
      </c>
      <c r="K14" s="229">
        <v>894.2</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319751.3400000002</v>
      </c>
      <c r="P14" s="258"/>
      <c r="Q14" s="263"/>
      <c r="R14" s="17"/>
      <c r="S14" s="233" t="str">
        <f t="shared" si="0"/>
        <v>Despesa</v>
      </c>
      <c r="T14" s="234" t="str">
        <f t="shared" si="1"/>
        <v/>
      </c>
      <c r="U14" s="234" t="str">
        <f t="shared" si="2"/>
        <v/>
      </c>
      <c r="V14" s="234" t="str">
        <f t="shared" si="3"/>
        <v>Despesa</v>
      </c>
      <c r="W14" s="235" t="str">
        <f>VLOOKUP(E14,'PC Receitas'!$N$4:$P$25,3,FALSE)</f>
        <v>DESPESAS_COM_RH</v>
      </c>
    </row>
    <row r="15" spans="1:24" ht="19.5" customHeight="1" thickTop="1" thickBot="1" x14ac:dyDescent="0.3">
      <c r="A15" s="210"/>
      <c r="C15" s="137">
        <v>5</v>
      </c>
      <c r="D15" s="139">
        <v>42771</v>
      </c>
      <c r="E15" s="43" t="s">
        <v>97</v>
      </c>
      <c r="F15" s="137" t="s">
        <v>445</v>
      </c>
      <c r="G15" s="43" t="s">
        <v>381</v>
      </c>
      <c r="H15" s="43" t="s">
        <v>349</v>
      </c>
      <c r="I15" s="43"/>
      <c r="J15" s="229">
        <v>0</v>
      </c>
      <c r="K15" s="229">
        <v>1378.1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318373.24000000022</v>
      </c>
      <c r="S15" s="233" t="str">
        <f t="shared" si="0"/>
        <v>Despesa</v>
      </c>
      <c r="T15" s="234" t="str">
        <f t="shared" si="1"/>
        <v/>
      </c>
      <c r="U15" s="234" t="str">
        <f t="shared" si="2"/>
        <v/>
      </c>
      <c r="V15" s="234" t="str">
        <f t="shared" si="3"/>
        <v>Despesa</v>
      </c>
      <c r="W15" s="235" t="str">
        <f>VLOOKUP(E15,'PC Receitas'!$N$4:$P$25,3,FALSE)</f>
        <v>DESPESAS_COM_RH</v>
      </c>
    </row>
    <row r="16" spans="1:24" ht="19.5" customHeight="1" thickTop="1" thickBot="1" x14ac:dyDescent="0.3">
      <c r="A16" s="210"/>
      <c r="C16" s="137">
        <v>5</v>
      </c>
      <c r="D16" s="139">
        <v>42771</v>
      </c>
      <c r="E16" s="43" t="s">
        <v>319</v>
      </c>
      <c r="F16" s="137">
        <v>14540</v>
      </c>
      <c r="G16" s="43" t="s">
        <v>380</v>
      </c>
      <c r="H16" s="43" t="s">
        <v>348</v>
      </c>
      <c r="I16" s="43"/>
      <c r="J16" s="229">
        <v>0</v>
      </c>
      <c r="K16" s="229">
        <v>2.1</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318371.14000000025</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137">
        <v>5</v>
      </c>
      <c r="D17" s="139">
        <v>42771</v>
      </c>
      <c r="E17" s="43" t="s">
        <v>97</v>
      </c>
      <c r="F17" s="196" t="s">
        <v>450</v>
      </c>
      <c r="G17" s="43" t="s">
        <v>381</v>
      </c>
      <c r="H17" s="43" t="s">
        <v>348</v>
      </c>
      <c r="I17" s="43"/>
      <c r="J17" s="229">
        <v>0</v>
      </c>
      <c r="K17" s="229">
        <v>398.09</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317973.05000000022</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137">
        <v>5</v>
      </c>
      <c r="D18" s="139">
        <v>42771</v>
      </c>
      <c r="E18" s="43" t="s">
        <v>319</v>
      </c>
      <c r="F18" s="137">
        <v>14528</v>
      </c>
      <c r="G18" s="43" t="s">
        <v>380</v>
      </c>
      <c r="H18" s="43" t="s">
        <v>348</v>
      </c>
      <c r="I18" s="43"/>
      <c r="J18" s="229">
        <v>0</v>
      </c>
      <c r="K18" s="229">
        <v>2.1</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317970.95000000024</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DESPESAS_OPERACIONAIS</v>
      </c>
    </row>
    <row r="19" spans="1:23" ht="19.5" customHeight="1" thickTop="1" thickBot="1" x14ac:dyDescent="0.3">
      <c r="A19" s="210"/>
      <c r="C19" s="137">
        <v>5</v>
      </c>
      <c r="D19" s="139">
        <v>42771</v>
      </c>
      <c r="E19" s="43" t="s">
        <v>319</v>
      </c>
      <c r="F19" s="137">
        <v>14531</v>
      </c>
      <c r="G19" s="43" t="s">
        <v>380</v>
      </c>
      <c r="H19" s="43" t="s">
        <v>348</v>
      </c>
      <c r="I19" s="43"/>
      <c r="J19" s="229">
        <v>0</v>
      </c>
      <c r="K19" s="229">
        <v>2.1</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317968.85000000027</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137">
        <v>5</v>
      </c>
      <c r="D20" s="139">
        <v>42771</v>
      </c>
      <c r="E20" s="43" t="s">
        <v>319</v>
      </c>
      <c r="F20" s="137">
        <v>14534</v>
      </c>
      <c r="G20" s="43" t="s">
        <v>380</v>
      </c>
      <c r="H20" s="139" t="s">
        <v>348</v>
      </c>
      <c r="I20" s="139"/>
      <c r="J20" s="229">
        <v>0</v>
      </c>
      <c r="K20" s="229">
        <v>2.1</v>
      </c>
      <c r="L20" s="44" t="s">
        <v>325</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317966.75000000029</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137">
        <v>5</v>
      </c>
      <c r="D21" s="139">
        <v>42771</v>
      </c>
      <c r="E21" s="43" t="s">
        <v>319</v>
      </c>
      <c r="F21" s="137">
        <v>14544</v>
      </c>
      <c r="G21" s="43" t="s">
        <v>380</v>
      </c>
      <c r="H21" s="139" t="s">
        <v>348</v>
      </c>
      <c r="I21" s="139"/>
      <c r="J21" s="229">
        <v>0</v>
      </c>
      <c r="K21" s="229">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317964.65000000031</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137">
        <v>5</v>
      </c>
      <c r="D22" s="139">
        <v>42771</v>
      </c>
      <c r="E22" s="43" t="s">
        <v>319</v>
      </c>
      <c r="F22" s="137" t="s">
        <v>452</v>
      </c>
      <c r="G22" s="43" t="s">
        <v>380</v>
      </c>
      <c r="H22" s="43" t="s">
        <v>348</v>
      </c>
      <c r="I22" s="43"/>
      <c r="J22" s="229">
        <v>0</v>
      </c>
      <c r="K22" s="229">
        <v>2.1</v>
      </c>
      <c r="L22" s="44" t="s">
        <v>325</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317962.55000000034</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137">
        <v>5</v>
      </c>
      <c r="D23" s="139">
        <v>42771</v>
      </c>
      <c r="E23" s="43" t="s">
        <v>319</v>
      </c>
      <c r="F23" s="137">
        <v>14467</v>
      </c>
      <c r="G23" s="43" t="s">
        <v>380</v>
      </c>
      <c r="H23" s="139" t="s">
        <v>348</v>
      </c>
      <c r="I23" s="139"/>
      <c r="J23" s="229">
        <v>0</v>
      </c>
      <c r="K23" s="229">
        <v>2.1</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317960.45000000036</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137">
        <v>5</v>
      </c>
      <c r="D24" s="139">
        <v>42740</v>
      </c>
      <c r="E24" s="43" t="s">
        <v>319</v>
      </c>
      <c r="F24" s="137" t="s">
        <v>453</v>
      </c>
      <c r="G24" s="43" t="s">
        <v>380</v>
      </c>
      <c r="H24" s="43" t="s">
        <v>348</v>
      </c>
      <c r="I24" s="43"/>
      <c r="J24" s="229">
        <v>0</v>
      </c>
      <c r="K24" s="229">
        <v>2.1</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317958.35000000038</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137">
        <v>6</v>
      </c>
      <c r="D25" s="139">
        <v>42772</v>
      </c>
      <c r="E25" s="43" t="s">
        <v>318</v>
      </c>
      <c r="F25" s="137">
        <v>20404</v>
      </c>
      <c r="G25" s="43" t="s">
        <v>383</v>
      </c>
      <c r="H25" s="43" t="s">
        <v>350</v>
      </c>
      <c r="I25" s="43"/>
      <c r="J25" s="229">
        <v>0</v>
      </c>
      <c r="K25" s="229">
        <v>8211.0499999999993</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309747.3000000004</v>
      </c>
      <c r="P25" s="109" t="str">
        <f>'PC Receitas'!P13</f>
        <v>IMPOSTOS</v>
      </c>
      <c r="S25" s="233" t="str">
        <f t="shared" si="0"/>
        <v/>
      </c>
      <c r="T25" s="234" t="str">
        <f t="shared" si="1"/>
        <v>Despesa</v>
      </c>
      <c r="U25" s="234" t="str">
        <f t="shared" si="2"/>
        <v/>
      </c>
      <c r="V25" s="234" t="str">
        <f t="shared" si="3"/>
        <v>Despesa</v>
      </c>
      <c r="W25" s="235" t="str">
        <f>VLOOKUP(E25,'PC Receitas'!$N$4:$P$25,3,FALSE)</f>
        <v>DESPESAS_COM_PRODUTOS</v>
      </c>
    </row>
    <row r="26" spans="1:23" ht="19.5" customHeight="1" thickTop="1" thickBot="1" x14ac:dyDescent="0.3">
      <c r="A26" s="210"/>
      <c r="C26" s="137">
        <v>6</v>
      </c>
      <c r="D26" s="139">
        <v>42772</v>
      </c>
      <c r="E26" s="43" t="s">
        <v>319</v>
      </c>
      <c r="F26" s="137">
        <v>775091</v>
      </c>
      <c r="G26" s="43" t="s">
        <v>385</v>
      </c>
      <c r="H26" s="43" t="s">
        <v>350</v>
      </c>
      <c r="I26" s="43"/>
      <c r="J26" s="229">
        <v>0</v>
      </c>
      <c r="K26" s="229">
        <v>369.15</v>
      </c>
      <c r="L26" s="44" t="s">
        <v>325</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309378.15000000037</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137">
        <v>6</v>
      </c>
      <c r="D27" s="139">
        <v>42772</v>
      </c>
      <c r="E27" s="43" t="s">
        <v>319</v>
      </c>
      <c r="F27" s="196">
        <v>14650</v>
      </c>
      <c r="G27" s="43" t="s">
        <v>380</v>
      </c>
      <c r="H27" s="43" t="s">
        <v>348</v>
      </c>
      <c r="I27" s="43"/>
      <c r="J27" s="229">
        <v>0</v>
      </c>
      <c r="K27" s="229">
        <v>2.1</v>
      </c>
      <c r="L27" s="44" t="s">
        <v>325</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309376.0500000004</v>
      </c>
      <c r="S27" s="233" t="str">
        <f t="shared" si="0"/>
        <v>Despesa</v>
      </c>
      <c r="T27" s="234" t="str">
        <f t="shared" si="1"/>
        <v/>
      </c>
      <c r="U27" s="234" t="str">
        <f t="shared" si="2"/>
        <v/>
      </c>
      <c r="V27" s="234" t="str">
        <f t="shared" si="3"/>
        <v>Despesa</v>
      </c>
      <c r="W27" s="235" t="str">
        <f>VLOOKUP(E27,'PC Receitas'!$N$4:$P$25,3,FALSE)</f>
        <v>DESPESAS_OPERACIONAIS</v>
      </c>
    </row>
    <row r="28" spans="1:23" ht="19.5" customHeight="1" thickTop="1" thickBot="1" x14ac:dyDescent="0.3">
      <c r="A28" s="210"/>
      <c r="C28" s="137">
        <v>7</v>
      </c>
      <c r="D28" s="139">
        <v>42773</v>
      </c>
      <c r="E28" s="43" t="s">
        <v>97</v>
      </c>
      <c r="F28" s="137" t="s">
        <v>447</v>
      </c>
      <c r="G28" s="43" t="s">
        <v>324</v>
      </c>
      <c r="H28" s="43" t="s">
        <v>348</v>
      </c>
      <c r="I28" s="43"/>
      <c r="J28" s="229">
        <v>0</v>
      </c>
      <c r="K28" s="229">
        <v>1350.5</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308025.5500000004</v>
      </c>
      <c r="S28" s="233" t="str">
        <f t="shared" si="0"/>
        <v>Despesa</v>
      </c>
      <c r="T28" s="234" t="str">
        <f t="shared" si="1"/>
        <v/>
      </c>
      <c r="U28" s="234" t="str">
        <f t="shared" si="2"/>
        <v/>
      </c>
      <c r="V28" s="234" t="str">
        <f t="shared" si="3"/>
        <v>Despesa</v>
      </c>
      <c r="W28" s="235" t="str">
        <f>VLOOKUP(E28,'PC Receitas'!$N$4:$P$25,3,FALSE)</f>
        <v>DESPESAS_COM_RH</v>
      </c>
    </row>
    <row r="29" spans="1:23" ht="19.5" customHeight="1" thickTop="1" thickBot="1" x14ac:dyDescent="0.3">
      <c r="A29" s="210"/>
      <c r="C29" s="137">
        <v>12</v>
      </c>
      <c r="D29" s="139">
        <v>42778</v>
      </c>
      <c r="E29" s="43" t="s">
        <v>319</v>
      </c>
      <c r="F29" s="137">
        <v>14613</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308023.45000000042</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137">
        <v>27</v>
      </c>
      <c r="D30" s="139">
        <v>42793</v>
      </c>
      <c r="E30" s="43" t="s">
        <v>319</v>
      </c>
      <c r="F30" s="137">
        <v>14494</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308021.35000000044</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137">
        <v>28</v>
      </c>
      <c r="D31" s="139">
        <v>42794</v>
      </c>
      <c r="E31" s="43" t="s">
        <v>319</v>
      </c>
      <c r="F31" s="196" t="s">
        <v>434</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308019.25000000047</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137">
        <v>28</v>
      </c>
      <c r="D32" s="139">
        <v>42794</v>
      </c>
      <c r="E32" s="43" t="s">
        <v>319</v>
      </c>
      <c r="F32" s="196">
        <v>14517</v>
      </c>
      <c r="G32" s="43" t="s">
        <v>380</v>
      </c>
      <c r="H32" s="43" t="s">
        <v>348</v>
      </c>
      <c r="I32" s="43"/>
      <c r="J32" s="229">
        <v>0</v>
      </c>
      <c r="K32" s="229">
        <v>2.1</v>
      </c>
      <c r="L32" s="44" t="s">
        <v>325</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308017.15000000049</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137">
        <v>28</v>
      </c>
      <c r="D33" s="139">
        <v>42794</v>
      </c>
      <c r="E33" s="43" t="s">
        <v>319</v>
      </c>
      <c r="F33" s="196" t="s">
        <v>436</v>
      </c>
      <c r="G33" s="43" t="s">
        <v>380</v>
      </c>
      <c r="H33" s="43" t="s">
        <v>348</v>
      </c>
      <c r="I33" s="43"/>
      <c r="J33" s="229">
        <v>0</v>
      </c>
      <c r="K33" s="229">
        <v>2.1</v>
      </c>
      <c r="L33" s="44" t="s">
        <v>325</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308015.05000000051</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28</v>
      </c>
      <c r="D34" s="139">
        <v>42794</v>
      </c>
      <c r="E34" s="43" t="s">
        <v>319</v>
      </c>
      <c r="F34" s="196">
        <v>14515</v>
      </c>
      <c r="G34" s="43" t="s">
        <v>380</v>
      </c>
      <c r="H34" s="43" t="s">
        <v>348</v>
      </c>
      <c r="I34" s="43"/>
      <c r="J34" s="229">
        <v>0</v>
      </c>
      <c r="K34" s="229">
        <v>2.1</v>
      </c>
      <c r="L34" s="44" t="s">
        <v>325</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308012.95000000054</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28</v>
      </c>
      <c r="D35" s="139">
        <v>42794</v>
      </c>
      <c r="E35" s="43" t="s">
        <v>319</v>
      </c>
      <c r="F35" s="137">
        <v>14649</v>
      </c>
      <c r="G35" s="43" t="s">
        <v>380</v>
      </c>
      <c r="H35" s="43" t="s">
        <v>348</v>
      </c>
      <c r="I35" s="43"/>
      <c r="J35" s="229">
        <v>0</v>
      </c>
      <c r="K35" s="229">
        <v>2.1</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308010.85000000056</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30</v>
      </c>
      <c r="D36" s="139"/>
      <c r="E36" s="43" t="s">
        <v>317</v>
      </c>
      <c r="F36" s="137">
        <v>14666</v>
      </c>
      <c r="G36" s="43" t="s">
        <v>2318</v>
      </c>
      <c r="H36" s="43" t="s">
        <v>348</v>
      </c>
      <c r="I36" s="43"/>
      <c r="J36" s="229">
        <v>2.1</v>
      </c>
      <c r="K36" s="229">
        <v>0</v>
      </c>
      <c r="L36" s="44" t="s">
        <v>426</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308010.85000000056</v>
      </c>
      <c r="S36" s="233" t="str">
        <f t="shared" si="0"/>
        <v/>
      </c>
      <c r="T36" s="234" t="str">
        <f t="shared" si="1"/>
        <v/>
      </c>
      <c r="U36" s="234" t="str">
        <f t="shared" si="2"/>
        <v>Receita</v>
      </c>
      <c r="V36" s="234" t="str">
        <f t="shared" si="3"/>
        <v>Receita</v>
      </c>
      <c r="W36" s="235" t="str">
        <f>VLOOKUP(E36,'PC Receitas'!$N$4:$P$25,3,FALSE)</f>
        <v>RECEITAS_COM_SERVICOS</v>
      </c>
    </row>
    <row r="37" spans="1:23" ht="19.5" customHeight="1" thickTop="1" thickBot="1" x14ac:dyDescent="0.3">
      <c r="A37" s="210"/>
      <c r="C37" s="137"/>
      <c r="D37" s="139"/>
      <c r="E37" s="43"/>
      <c r="F37" s="137"/>
      <c r="G37" s="43"/>
      <c r="H37" s="43"/>
      <c r="I37" s="43"/>
      <c r="J37" s="229">
        <v>0</v>
      </c>
      <c r="K37" s="229">
        <v>0</v>
      </c>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308010.85000000056</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137"/>
      <c r="D38" s="139"/>
      <c r="E38" s="43"/>
      <c r="F38" s="137"/>
      <c r="G38" s="43"/>
      <c r="H38" s="43"/>
      <c r="I38" s="43"/>
      <c r="J38" s="229">
        <v>0</v>
      </c>
      <c r="K38" s="229">
        <v>0</v>
      </c>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308010.85000000056</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137"/>
      <c r="D39" s="139"/>
      <c r="E39" s="43"/>
      <c r="F39" s="137"/>
      <c r="G39" s="43"/>
      <c r="H39" s="43"/>
      <c r="I39" s="43"/>
      <c r="J39" s="229">
        <v>0</v>
      </c>
      <c r="K39" s="229">
        <v>0</v>
      </c>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308010.85000000056</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137"/>
      <c r="D40" s="139"/>
      <c r="E40" s="43"/>
      <c r="F40" s="137"/>
      <c r="G40" s="43"/>
      <c r="H40" s="43"/>
      <c r="I40" s="43"/>
      <c r="J40" s="229">
        <v>0</v>
      </c>
      <c r="K40" s="229">
        <v>0</v>
      </c>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308010.85000000056</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137"/>
      <c r="D41" s="139"/>
      <c r="E41" s="43"/>
      <c r="F41" s="137"/>
      <c r="G41" s="43"/>
      <c r="H41" s="43"/>
      <c r="I41" s="43"/>
      <c r="J41" s="229">
        <v>0</v>
      </c>
      <c r="K41" s="229">
        <v>0</v>
      </c>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308010.85000000056</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137"/>
      <c r="D42" s="139"/>
      <c r="E42" s="43"/>
      <c r="F42" s="137"/>
      <c r="G42" s="43"/>
      <c r="H42" s="43"/>
      <c r="I42" s="43"/>
      <c r="J42" s="229">
        <v>0</v>
      </c>
      <c r="K42" s="229">
        <v>0</v>
      </c>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308010.85000000056</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137"/>
      <c r="D43" s="139"/>
      <c r="E43" s="43"/>
      <c r="F43" s="196"/>
      <c r="G43" s="43"/>
      <c r="H43" s="43"/>
      <c r="I43" s="43"/>
      <c r="J43" s="229">
        <v>0</v>
      </c>
      <c r="K43" s="229">
        <v>0</v>
      </c>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308010.85000000056</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137"/>
      <c r="D44" s="139"/>
      <c r="E44" s="43"/>
      <c r="F44" s="137"/>
      <c r="G44" s="43"/>
      <c r="H44" s="43"/>
      <c r="I44" s="43"/>
      <c r="J44" s="229">
        <v>0</v>
      </c>
      <c r="K44" s="229">
        <v>0</v>
      </c>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308010.85000000056</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137"/>
      <c r="D45" s="139"/>
      <c r="E45" s="43"/>
      <c r="F45" s="196"/>
      <c r="G45" s="43"/>
      <c r="H45" s="43"/>
      <c r="I45" s="43"/>
      <c r="J45" s="229">
        <v>0</v>
      </c>
      <c r="K45" s="229">
        <v>0</v>
      </c>
      <c r="L45" s="44"/>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308010.85000000056</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137"/>
      <c r="D46" s="139"/>
      <c r="E46" s="43"/>
      <c r="F46" s="137"/>
      <c r="G46" s="43"/>
      <c r="H46" s="43"/>
      <c r="I46" s="43"/>
      <c r="J46" s="229">
        <v>0</v>
      </c>
      <c r="K46" s="229">
        <v>0</v>
      </c>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308010.85000000056</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137"/>
      <c r="D47" s="139"/>
      <c r="E47" s="43"/>
      <c r="F47" s="137"/>
      <c r="G47" s="43"/>
      <c r="H47" s="43"/>
      <c r="I47" s="43"/>
      <c r="J47" s="229">
        <v>0</v>
      </c>
      <c r="K47" s="229">
        <v>0</v>
      </c>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308010.85000000056</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23"/>
      <c r="H48" s="23"/>
      <c r="I48" s="23"/>
      <c r="J48" s="229"/>
      <c r="K48" s="229"/>
      <c r="L48" s="44" t="s">
        <v>325</v>
      </c>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308010.85000000056</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44" t="s">
        <v>325</v>
      </c>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308010.85000000056</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44" t="s">
        <v>426</v>
      </c>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308010.85000000056</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44" t="s">
        <v>426</v>
      </c>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308010.85000000056</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44" t="s">
        <v>426</v>
      </c>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308010.85000000056</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44" t="s">
        <v>426</v>
      </c>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308010.85000000056</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44" t="s">
        <v>325</v>
      </c>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308010.85000000056</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23"/>
      <c r="H55" s="23"/>
      <c r="I55" s="23"/>
      <c r="J55" s="229"/>
      <c r="K55" s="229"/>
      <c r="L55" s="44" t="s">
        <v>325</v>
      </c>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308010.85000000056</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44" t="s">
        <v>325</v>
      </c>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308010.85000000056</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44" t="s">
        <v>325</v>
      </c>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308010.85000000056</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44" t="s">
        <v>325</v>
      </c>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308010.85000000056</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44" t="s">
        <v>325</v>
      </c>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308010.85000000056</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44" t="s">
        <v>325</v>
      </c>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308010.85000000056</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44" t="s">
        <v>426</v>
      </c>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308010.85000000056</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44" t="s">
        <v>426</v>
      </c>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308010.85000000056</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44" t="s">
        <v>426</v>
      </c>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308010.85000000056</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44" t="s">
        <v>426</v>
      </c>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308010.85000000056</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44" t="s">
        <v>426</v>
      </c>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308010.85000000056</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t="s">
        <v>426</v>
      </c>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308010.85000000056</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t="s">
        <v>426</v>
      </c>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308010.85000000056</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t="s">
        <v>325</v>
      </c>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308010.85000000056</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t="s">
        <v>325</v>
      </c>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308010.85000000056</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t="s">
        <v>325</v>
      </c>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308010.85000000056</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23"/>
      <c r="H71" s="23"/>
      <c r="I71" s="23"/>
      <c r="J71" s="229"/>
      <c r="K71" s="229"/>
      <c r="L71" s="44" t="s">
        <v>325</v>
      </c>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308010.85000000056</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t="s">
        <v>325</v>
      </c>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308010.85000000056</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23"/>
      <c r="H73" s="23"/>
      <c r="I73" s="23"/>
      <c r="J73" s="229"/>
      <c r="K73" s="229"/>
      <c r="L73" s="44" t="s">
        <v>325</v>
      </c>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308010.85000000056</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t="s">
        <v>325</v>
      </c>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308010.85000000056</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t="s">
        <v>325</v>
      </c>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308010.85000000056</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t="s">
        <v>325</v>
      </c>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308010.85000000056</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23"/>
      <c r="H77" s="23"/>
      <c r="I77" s="23"/>
      <c r="J77" s="229"/>
      <c r="K77" s="229"/>
      <c r="L77" s="44" t="s">
        <v>325</v>
      </c>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308010.85000000056</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139"/>
      <c r="E78" s="43"/>
      <c r="F78" s="137"/>
      <c r="G78" s="43"/>
      <c r="H78" s="43"/>
      <c r="I78" s="43"/>
      <c r="J78" s="229"/>
      <c r="K78" s="229"/>
      <c r="L78" s="44" t="s">
        <v>325</v>
      </c>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308010.85000000056</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139"/>
      <c r="E79" s="43"/>
      <c r="F79" s="137"/>
      <c r="G79" s="43"/>
      <c r="H79" s="43"/>
      <c r="I79" s="43"/>
      <c r="J79" s="229"/>
      <c r="K79" s="229"/>
      <c r="L79" s="44" t="s">
        <v>325</v>
      </c>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308010.85000000056</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139"/>
      <c r="E80" s="43"/>
      <c r="F80" s="137"/>
      <c r="G80" s="43"/>
      <c r="H80" s="43"/>
      <c r="I80" s="43"/>
      <c r="J80" s="229"/>
      <c r="K80" s="229"/>
      <c r="L80" s="44" t="s">
        <v>325</v>
      </c>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308010.85000000056</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t="s">
        <v>325</v>
      </c>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308010.85000000056</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t="s">
        <v>325</v>
      </c>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308010.85000000056</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t="s">
        <v>325</v>
      </c>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308010.85000000056</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t="s">
        <v>325</v>
      </c>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308010.85000000056</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t="s">
        <v>325</v>
      </c>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308010.85000000056</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23"/>
      <c r="H86" s="23"/>
      <c r="I86" s="23"/>
      <c r="J86" s="229"/>
      <c r="K86" s="229"/>
      <c r="L86" s="44" t="s">
        <v>325</v>
      </c>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308010.85000000056</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23"/>
      <c r="H87" s="23"/>
      <c r="I87" s="23"/>
      <c r="J87" s="229"/>
      <c r="K87" s="229"/>
      <c r="L87" s="44" t="s">
        <v>325</v>
      </c>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308010.85000000056</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t="s">
        <v>325</v>
      </c>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308010.85000000056</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t="s">
        <v>325</v>
      </c>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308010.85000000056</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t="s">
        <v>325</v>
      </c>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308010.85000000056</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t="s">
        <v>325</v>
      </c>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308010.85000000056</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23"/>
      <c r="H92" s="23"/>
      <c r="I92" s="23"/>
      <c r="J92" s="229"/>
      <c r="K92" s="229"/>
      <c r="L92" s="44" t="s">
        <v>325</v>
      </c>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308010.85000000056</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23"/>
      <c r="H93" s="23"/>
      <c r="I93" s="23"/>
      <c r="J93" s="229"/>
      <c r="K93" s="229"/>
      <c r="L93" s="44" t="s">
        <v>325</v>
      </c>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308010.85000000056</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23"/>
      <c r="H94" s="23"/>
      <c r="I94" s="23"/>
      <c r="J94" s="229"/>
      <c r="K94" s="229"/>
      <c r="L94" s="44" t="s">
        <v>325</v>
      </c>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308010.85000000056</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t="s">
        <v>426</v>
      </c>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308010.85000000056</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t="s">
        <v>426</v>
      </c>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308010.85000000056</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t="s">
        <v>426</v>
      </c>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308010.85000000056</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t="s">
        <v>426</v>
      </c>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308010.85000000056</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t="s">
        <v>426</v>
      </c>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308010.85000000056</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t="s">
        <v>426</v>
      </c>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308010.85000000056</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t="s">
        <v>426</v>
      </c>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308010.85000000056</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t="s">
        <v>426</v>
      </c>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308010.85000000056</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t="s">
        <v>426</v>
      </c>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308010.85000000056</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t="s">
        <v>426</v>
      </c>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308010.85000000056</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t="s">
        <v>426</v>
      </c>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308010.85000000056</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23"/>
      <c r="H106" s="23"/>
      <c r="I106" s="23"/>
      <c r="J106" s="229"/>
      <c r="K106" s="229"/>
      <c r="L106" s="44" t="s">
        <v>325</v>
      </c>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308010.85000000056</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23"/>
      <c r="H107" s="23"/>
      <c r="I107" s="23"/>
      <c r="J107" s="229"/>
      <c r="K107" s="229"/>
      <c r="L107" s="44" t="s">
        <v>325</v>
      </c>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308010.85000000056</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t="s">
        <v>325</v>
      </c>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308010.85000000056</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t="s">
        <v>325</v>
      </c>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308010.85000000056</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23"/>
      <c r="H110" s="23"/>
      <c r="I110" s="23"/>
      <c r="J110" s="229"/>
      <c r="K110" s="229"/>
      <c r="L110" s="44" t="s">
        <v>325</v>
      </c>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308010.85000000056</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t="s">
        <v>325</v>
      </c>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308010.85000000056</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t="s">
        <v>325</v>
      </c>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308010.85000000056</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23"/>
      <c r="H113" s="23"/>
      <c r="I113" s="23"/>
      <c r="J113" s="229"/>
      <c r="K113" s="229"/>
      <c r="L113" s="44" t="s">
        <v>325</v>
      </c>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308010.85000000056</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t="s">
        <v>325</v>
      </c>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308010.85000000056</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t="s">
        <v>325</v>
      </c>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308010.85000000056</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23"/>
      <c r="H116" s="23"/>
      <c r="I116" s="23"/>
      <c r="J116" s="229"/>
      <c r="K116" s="229"/>
      <c r="L116" s="44" t="s">
        <v>325</v>
      </c>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308010.85000000056</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23"/>
      <c r="H117" s="23"/>
      <c r="I117" s="23"/>
      <c r="J117" s="229"/>
      <c r="K117" s="229"/>
      <c r="L117" s="44" t="s">
        <v>325</v>
      </c>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308010.85000000056</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23"/>
      <c r="H118" s="23"/>
      <c r="I118" s="23"/>
      <c r="J118" s="229"/>
      <c r="K118" s="229"/>
      <c r="L118" s="44" t="s">
        <v>325</v>
      </c>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308010.85000000056</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23"/>
      <c r="H119" s="23"/>
      <c r="I119" s="23"/>
      <c r="J119" s="229"/>
      <c r="K119" s="229"/>
      <c r="L119" s="44" t="s">
        <v>325</v>
      </c>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308010.85000000056</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23"/>
      <c r="H120" s="23"/>
      <c r="I120" s="23"/>
      <c r="J120" s="229"/>
      <c r="K120" s="229"/>
      <c r="L120" s="44" t="s">
        <v>325</v>
      </c>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308010.85000000056</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t="s">
        <v>325</v>
      </c>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308010.85000000056</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t="s">
        <v>325</v>
      </c>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308010.85000000056</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t="s">
        <v>325</v>
      </c>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308010.85000000056</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t="s">
        <v>325</v>
      </c>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308010.85000000056</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23"/>
      <c r="H125" s="23"/>
      <c r="I125" s="23"/>
      <c r="J125" s="229"/>
      <c r="K125" s="229"/>
      <c r="L125" s="44" t="s">
        <v>325</v>
      </c>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308010.85000000056</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139"/>
      <c r="E126" s="43"/>
      <c r="F126" s="137"/>
      <c r="G126" s="23"/>
      <c r="H126" s="23"/>
      <c r="I126" s="23"/>
      <c r="J126" s="229"/>
      <c r="K126" s="229"/>
      <c r="L126" s="44" t="s">
        <v>325</v>
      </c>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308010.85000000056</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t="s">
        <v>325</v>
      </c>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308010.85000000056</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t="s">
        <v>325</v>
      </c>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308010.85000000056</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t="s">
        <v>325</v>
      </c>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308010.85000000056</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t="s">
        <v>325</v>
      </c>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308010.85000000056</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23"/>
      <c r="H131" s="23"/>
      <c r="I131" s="23"/>
      <c r="J131" s="229"/>
      <c r="K131" s="229"/>
      <c r="L131" s="44" t="s">
        <v>325</v>
      </c>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308010.85000000056</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23"/>
      <c r="H132" s="23"/>
      <c r="I132" s="23"/>
      <c r="J132" s="229"/>
      <c r="K132" s="229"/>
      <c r="L132" s="44" t="s">
        <v>325</v>
      </c>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308010.85000000056</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23"/>
      <c r="H133" s="23"/>
      <c r="I133" s="23"/>
      <c r="J133" s="229"/>
      <c r="K133" s="229"/>
      <c r="L133" s="44" t="s">
        <v>325</v>
      </c>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308010.85000000056</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23"/>
      <c r="H134" s="23"/>
      <c r="I134" s="23"/>
      <c r="J134" s="229"/>
      <c r="K134" s="229"/>
      <c r="L134" s="44" t="s">
        <v>325</v>
      </c>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308010.85000000056</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t="s">
        <v>426</v>
      </c>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308010.85000000056</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t="s">
        <v>426</v>
      </c>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308010.85000000056</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t="s">
        <v>426</v>
      </c>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308010.85000000056</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t="s">
        <v>426</v>
      </c>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308010.85000000056</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23"/>
      <c r="H139" s="23"/>
      <c r="I139" s="23"/>
      <c r="J139" s="229"/>
      <c r="K139" s="229"/>
      <c r="L139" s="44" t="s">
        <v>325</v>
      </c>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308010.85000000056</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t="s">
        <v>325</v>
      </c>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308010.85000000056</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t="s">
        <v>325</v>
      </c>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308010.85000000056</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t="s">
        <v>325</v>
      </c>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308010.85000000056</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t="s">
        <v>426</v>
      </c>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308010.85000000056</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t="s">
        <v>426</v>
      </c>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308010.85000000056</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t="s">
        <v>426</v>
      </c>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308010.85000000056</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t="s">
        <v>426</v>
      </c>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308010.85000000056</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t="s">
        <v>426</v>
      </c>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308010.85000000056</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t="s">
        <v>426</v>
      </c>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308010.85000000056</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t="s">
        <v>426</v>
      </c>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308010.85000000056</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t="s">
        <v>426</v>
      </c>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308010.85000000056</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t="s">
        <v>426</v>
      </c>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308010.85000000056</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t="s">
        <v>426</v>
      </c>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308010.85000000056</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t="s">
        <v>325</v>
      </c>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308010.85000000056</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t="s">
        <v>426</v>
      </c>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308010.85000000056</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t="s">
        <v>426</v>
      </c>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308010.85000000056</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t="s">
        <v>426</v>
      </c>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308010.85000000056</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t="s">
        <v>426</v>
      </c>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308010.85000000056</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t="s">
        <v>426</v>
      </c>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308010.85000000056</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t="s">
        <v>325</v>
      </c>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308010.85000000056</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t="s">
        <v>325</v>
      </c>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308010.85000000056</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t="s">
        <v>325</v>
      </c>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308010.85000000056</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t="s">
        <v>426</v>
      </c>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308010.85000000056</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t="s">
        <v>426</v>
      </c>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308010.85000000056</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t="s">
        <v>426</v>
      </c>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308010.85000000056</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t="s">
        <v>426</v>
      </c>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308010.85000000056</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t="s">
        <v>426</v>
      </c>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308010.85000000056</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t="s">
        <v>426</v>
      </c>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308010.85000000056</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t="s">
        <v>426</v>
      </c>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308010.85000000056</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t="s">
        <v>325</v>
      </c>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308010.85000000056</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t="s">
        <v>325</v>
      </c>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308010.85000000056</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t="s">
        <v>325</v>
      </c>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308010.85000000056</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t="s">
        <v>325</v>
      </c>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308010.85000000056</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t="s">
        <v>325</v>
      </c>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308010.85000000056</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t="s">
        <v>325</v>
      </c>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308010.85000000056</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t="s">
        <v>325</v>
      </c>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308010.85000000056</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t="s">
        <v>325</v>
      </c>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308010.85000000056</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t="s">
        <v>325</v>
      </c>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308010.85000000056</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t="s">
        <v>325</v>
      </c>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308010.85000000056</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t="s">
        <v>325</v>
      </c>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308010.85000000056</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t="s">
        <v>325</v>
      </c>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308010.85000000056</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t="s">
        <v>325</v>
      </c>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308010.85000000056</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t="s">
        <v>325</v>
      </c>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308010.85000000056</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t="s">
        <v>325</v>
      </c>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308010.85000000056</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t="s">
        <v>325</v>
      </c>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308010.85000000056</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t="s">
        <v>325</v>
      </c>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308010.85000000056</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t="s">
        <v>325</v>
      </c>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308010.85000000056</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t="s">
        <v>325</v>
      </c>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308010.85000000056</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t="s">
        <v>325</v>
      </c>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308010.85000000056</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t="s">
        <v>325</v>
      </c>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308010.85000000056</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t="s">
        <v>325</v>
      </c>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308010.85000000056</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t="s">
        <v>325</v>
      </c>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308010.85000000056</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t="s">
        <v>325</v>
      </c>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308010.85000000056</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t="s">
        <v>325</v>
      </c>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308010.85000000056</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t="s">
        <v>426</v>
      </c>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308010.85000000056</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t="s">
        <v>426</v>
      </c>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308010.85000000056</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t="s">
        <v>426</v>
      </c>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308010.85000000056</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t="s">
        <v>426</v>
      </c>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308010.85000000056</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t="s">
        <v>426</v>
      </c>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308010.85000000056</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t="s">
        <v>426</v>
      </c>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308010.85000000056</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t="s">
        <v>426</v>
      </c>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308010.85000000056</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t="s">
        <v>426</v>
      </c>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308010.85000000056</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t="s">
        <v>426</v>
      </c>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308010.85000000056</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t="s">
        <v>426</v>
      </c>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308010.85000000056</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t="s">
        <v>426</v>
      </c>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308010.85000000056</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t="s">
        <v>426</v>
      </c>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308010.85000000056</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t="s">
        <v>325</v>
      </c>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308010.85000000056</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t="s">
        <v>325</v>
      </c>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308010.85000000056</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t="s">
        <v>325</v>
      </c>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308010.85000000056</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t="s">
        <v>325</v>
      </c>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308010.85000000056</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t="s">
        <v>325</v>
      </c>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308010.85000000056</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t="s">
        <v>325</v>
      </c>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308010.85000000056</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t="s">
        <v>426</v>
      </c>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308010.85000000056</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t="s">
        <v>426</v>
      </c>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308010.85000000056</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t="s">
        <v>426</v>
      </c>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308010.85000000056</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t="s">
        <v>426</v>
      </c>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308010.85000000056</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t="s">
        <v>426</v>
      </c>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308010.85000000056</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t="s">
        <v>426</v>
      </c>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308010.85000000056</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t="s">
        <v>426</v>
      </c>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308010.85000000056</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t="s">
        <v>426</v>
      </c>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308010.85000000056</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t="s">
        <v>426</v>
      </c>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308010.85000000056</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t="s">
        <v>426</v>
      </c>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308010.85000000056</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t="s">
        <v>426</v>
      </c>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308010.85000000056</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t="s">
        <v>426</v>
      </c>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308010.85000000056</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t="s">
        <v>325</v>
      </c>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308010.85000000056</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t="s">
        <v>426</v>
      </c>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308010.85000000056</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t="s">
        <v>426</v>
      </c>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308010.85000000056</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t="s">
        <v>426</v>
      </c>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308010.85000000056</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t="s">
        <v>426</v>
      </c>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308010.85000000056</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t="s">
        <v>426</v>
      </c>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308010.85000000056</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t="s">
        <v>325</v>
      </c>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308010.85000000056</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t="s">
        <v>325</v>
      </c>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308010.85000000056</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t="s">
        <v>325</v>
      </c>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308010.85000000056</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t="s">
        <v>325</v>
      </c>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308010.85000000056</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t="s">
        <v>325</v>
      </c>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308010.85000000056</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t="s">
        <v>325</v>
      </c>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308010.85000000056</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t="s">
        <v>325</v>
      </c>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308010.85000000056</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t="s">
        <v>325</v>
      </c>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308010.85000000056</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t="s">
        <v>325</v>
      </c>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308010.85000000056</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t="s">
        <v>325</v>
      </c>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308010.85000000056</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t="s">
        <v>325</v>
      </c>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308010.85000000056</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t="s">
        <v>426</v>
      </c>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308010.85000000056</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t="s">
        <v>426</v>
      </c>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308010.85000000056</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t="s">
        <v>426</v>
      </c>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308010.85000000056</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t="s">
        <v>426</v>
      </c>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308010.85000000056</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t="s">
        <v>426</v>
      </c>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308010.85000000056</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t="s">
        <v>426</v>
      </c>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308010.85000000056</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t="s">
        <v>325</v>
      </c>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308010.85000000056</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t="s">
        <v>325</v>
      </c>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308010.85000000056</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t="s">
        <v>325</v>
      </c>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308010.85000000056</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t="s">
        <v>325</v>
      </c>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308010.85000000056</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t="s">
        <v>325</v>
      </c>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308010.85000000056</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t="s">
        <v>325</v>
      </c>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308010.85000000056</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t="s">
        <v>325</v>
      </c>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308010.85000000056</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t="s">
        <v>325</v>
      </c>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308010.85000000056</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t="s">
        <v>325</v>
      </c>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308010.85000000056</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t="s">
        <v>325</v>
      </c>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308010.85000000056</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t="s">
        <v>325</v>
      </c>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308010.85000000056</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t="s">
        <v>325</v>
      </c>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308010.85000000056</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t="s">
        <v>325</v>
      </c>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308010.85000000056</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t="s">
        <v>325</v>
      </c>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308010.85000000056</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t="s">
        <v>325</v>
      </c>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308010.85000000056</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t="s">
        <v>325</v>
      </c>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308010.85000000056</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t="s">
        <v>325</v>
      </c>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308010.85000000056</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t="s">
        <v>325</v>
      </c>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308010.85000000056</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t="s">
        <v>325</v>
      </c>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308010.85000000056</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t="s">
        <v>325</v>
      </c>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308010.85000000056</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t="s">
        <v>325</v>
      </c>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308010.85000000056</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t="s">
        <v>325</v>
      </c>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308010.85000000056</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t="s">
        <v>325</v>
      </c>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308010.85000000056</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t="s">
        <v>325</v>
      </c>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308010.85000000056</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t="s">
        <v>426</v>
      </c>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308010.85000000056</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t="s">
        <v>426</v>
      </c>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308010.85000000056</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t="s">
        <v>426</v>
      </c>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308010.85000000056</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t="s">
        <v>426</v>
      </c>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308010.85000000056</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t="s">
        <v>426</v>
      </c>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308010.85000000056</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t="s">
        <v>426</v>
      </c>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308010.85000000056</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t="s">
        <v>426</v>
      </c>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308010.85000000056</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t="s">
        <v>426</v>
      </c>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308010.85000000056</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t="s">
        <v>426</v>
      </c>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308010.85000000056</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t="s">
        <v>426</v>
      </c>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308010.85000000056</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t="s">
        <v>325</v>
      </c>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308010.85000000056</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t="s">
        <v>325</v>
      </c>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308010.85000000056</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t="s">
        <v>325</v>
      </c>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308010.85000000056</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t="s">
        <v>325</v>
      </c>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308010.85000000056</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t="s">
        <v>325</v>
      </c>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308010.85000000056</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t="s">
        <v>325</v>
      </c>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308010.85000000056</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t="s">
        <v>325</v>
      </c>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308010.85000000056</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t="s">
        <v>325</v>
      </c>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308010.85000000056</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t="s">
        <v>325</v>
      </c>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308010.85000000056</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t="s">
        <v>325</v>
      </c>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308010.85000000056</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t="s">
        <v>426</v>
      </c>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308010.85000000056</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t="s">
        <v>426</v>
      </c>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308010.85000000056</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t="s">
        <v>426</v>
      </c>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308010.85000000056</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t="s">
        <v>426</v>
      </c>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308010.85000000056</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t="s">
        <v>325</v>
      </c>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308010.85000000056</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t="s">
        <v>426</v>
      </c>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308010.85000000056</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t="s">
        <v>426</v>
      </c>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308010.85000000056</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t="s">
        <v>426</v>
      </c>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308010.85000000056</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t="s">
        <v>426</v>
      </c>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308010.85000000056</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t="s">
        <v>426</v>
      </c>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308010.85000000056</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t="s">
        <v>426</v>
      </c>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308010.85000000056</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t="s">
        <v>426</v>
      </c>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308010.85000000056</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t="s">
        <v>325</v>
      </c>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308010.85000000056</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t="s">
        <v>325</v>
      </c>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308010.85000000056</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t="s">
        <v>325</v>
      </c>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308010.85000000056</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t="s">
        <v>325</v>
      </c>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308010.85000000056</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t="s">
        <v>426</v>
      </c>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308010.85000000056</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t="s">
        <v>426</v>
      </c>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308010.85000000056</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t="s">
        <v>426</v>
      </c>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308010.85000000056</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t="s">
        <v>426</v>
      </c>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308010.85000000056</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t="s">
        <v>426</v>
      </c>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308010.85000000056</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t="s">
        <v>325</v>
      </c>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308010.85000000056</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t="s">
        <v>325</v>
      </c>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308010.85000000056</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t="s">
        <v>325</v>
      </c>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308010.85000000056</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t="s">
        <v>325</v>
      </c>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308010.85000000056</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t="s">
        <v>325</v>
      </c>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308010.85000000056</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t="s">
        <v>426</v>
      </c>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308010.85000000056</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t="s">
        <v>426</v>
      </c>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308010.85000000056</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t="s">
        <v>426</v>
      </c>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308010.85000000056</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t="s">
        <v>426</v>
      </c>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308010.85000000056</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t="s">
        <v>426</v>
      </c>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308010.85000000056</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t="s">
        <v>426</v>
      </c>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308010.85000000056</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t="s">
        <v>426</v>
      </c>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308010.85000000056</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t="s">
        <v>426</v>
      </c>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308010.85000000056</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t="s">
        <v>426</v>
      </c>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308010.85000000056</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t="s">
        <v>426</v>
      </c>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308010.85000000056</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t="s">
        <v>426</v>
      </c>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308010.85000000056</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t="s">
        <v>426</v>
      </c>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308010.85000000056</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t="s">
        <v>426</v>
      </c>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308010.85000000056</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t="s">
        <v>426</v>
      </c>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308010.85000000056</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308010.85000000056</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308010.85000000056</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308010.85000000056</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308010.85000000056</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308010.85000000056</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308010.85000000056</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308010.85000000056</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308010.85000000056</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308010.85000000056</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308010.85000000056</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308010.85000000056</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308010.85000000056</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308010.85000000056</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308010.85000000056</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308010.85000000056</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308010.85000000056</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308010.85000000056</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308010.85000000056</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308010.85000000056</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308010.85000000056</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308010.85000000056</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308010.85000000056</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308010.85000000056</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308010.85000000056</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308010.85000000056</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308010.85000000056</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308010.85000000056</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308010.85000000056</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308010.85000000056</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308010.85000000056</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308010.85000000056</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308010.85000000056</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308010.85000000056</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308010.85000000056</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308010.85000000056</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308010.85000000056</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308010.85000000056</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308010.85000000056</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308010.85000000056</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308010.85000000056</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308010.85000000056</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308010.85000000056</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308010.85000000056</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308010.85000000056</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308010.85000000056</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308010.85000000056</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308010.85000000056</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308010.85000000056</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308010.85000000056</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308010.85000000056</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308010.85000000056</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308010.85000000056</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308010.85000000056</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308010.85000000056</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308010.85000000056</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308010.85000000056</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308010.85000000056</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308010.85000000056</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308010.85000000056</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308010.85000000056</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308010.85000000056</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308010.85000000056</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308010.85000000056</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308010.85000000056</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308010.85000000056</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308010.85000000056</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308010.85000000056</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308010.85000000056</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308010.85000000056</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308010.85000000056</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308010.85000000056</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308010.85000000056</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308010.85000000056</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308010.85000000056</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308010.85000000056</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308010.85000000056</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308010.85000000056</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308010.85000000056</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308010.85000000056</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308010.85000000056</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308010.85000000056</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308010.85000000056</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308010.85000000056</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308010.85000000056</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308010.85000000056</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308010.85000000056</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308010.85000000056</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308010.85000000056</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308010.85000000056</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308010.85000000056</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308010.85000000056</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308010.85000000056</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308010.85000000056</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308010.85000000056</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308010.85000000056</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308010.85000000056</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308010.85000000056</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308010.85000000056</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308010.85000000056</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308010.85000000056</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308010.85000000056</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308010.85000000056</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308010.85000000056</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308010.85000000056</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308010.85000000056</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308010.85000000056</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308010.85000000056</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308010.85000000056</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308010.85000000056</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308010.85000000056</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308010.85000000056</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308010.85000000056</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308010.85000000056</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308010.85000000056</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308010.85000000056</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308010.85000000056</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308010.85000000056</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308010.85000000056</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308010.85000000056</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308010.85000000056</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308010.85000000056</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308010.85000000056</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308010.85000000056</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308010.85000000056</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308010.85000000056</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308010.85000000056</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308010.85000000056</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308010.85000000056</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308010.85000000056</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308010.85000000056</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308010.85000000056</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308010.85000000056</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308010.85000000056</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308010.85000000056</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308010.85000000056</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308010.85000000056</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308010.85000000056</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308010.85000000056</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308010.85000000056</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308010.85000000056</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308010.85000000056</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308010.85000000056</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308010.85000000056</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308010.85000000056</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308010.85000000056</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308010.85000000056</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308010.85000000056</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308010.85000000056</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308010.85000000056</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308010.85000000056</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308010.85000000056</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308010.85000000056</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308010.85000000056</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308010.85000000056</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308010.85000000056</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308010.85000000056</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308010.85000000056</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308010.85000000056</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308010.85000000056</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308010.85000000056</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308010.85000000056</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308010.85000000056</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308010.85000000056</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308010.85000000056</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308010.85000000056</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308010.85000000056</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308010.85000000056</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308010.85000000056</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308010.85000000056</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308010.85000000056</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308010.85000000056</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308010.85000000056</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308010.85000000056</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308010.85000000056</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308010.85000000056</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308010.85000000056</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308010.85000000056</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308010.85000000056</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308010.85000000056</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308010.85000000056</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308010.85000000056</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308010.85000000056</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308010.85000000056</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308010.85000000056</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308010.85000000056</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308010.85000000056</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308010.85000000056</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308010.85000000056</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308010.85000000056</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308010.85000000056</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308010.85000000056</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308010.85000000056</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308010.85000000056</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308010.85000000056</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308010.85000000056</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308010.85000000056</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308010.85000000056</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308010.85000000056</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308010.85000000056</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308010.85000000056</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308010.85000000056</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308010.85000000056</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308010.85000000056</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308010.85000000056</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308010.85000000056</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308010.85000000056</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308010.85000000056</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308010.85000000056</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308010.85000000056</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308010.85000000056</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308010.85000000056</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308010.85000000056</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308010.85000000056</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308010.85000000056</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308010.85000000056</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308010.85000000056</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308010.85000000056</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308010.85000000056</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308010.85000000056</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308010.85000000056</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308010.85000000056</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308010.85000000056</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308010.85000000056</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308010.85000000056</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308010.85000000056</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308010.85000000056</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308010.85000000056</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308010.85000000056</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308010.85000000056</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308010.85000000056</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308010.85000000056</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308010.85000000056</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308010.85000000056</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308010.85000000056</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308010.85000000056</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308010.85000000056</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308010.85000000056</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308010.85000000056</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308010.85000000056</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308010.85000000056</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308010.85000000056</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308010.85000000056</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308010.85000000056</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308010.85000000056</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308010.85000000056</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308010.85000000056</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308010.85000000056</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308010.85000000056</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308010.85000000056</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308010.85000000056</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308010.85000000056</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308010.85000000056</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308010.85000000056</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308010.85000000056</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308010.85000000056</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308010.85000000056</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308010.85000000056</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308010.85000000056</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308010.85000000056</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308010.85000000056</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308010.85000000056</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308010.85000000056</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308010.85000000056</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308010.85000000056</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308010.85000000056</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308010.85000000056</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308010.85000000056</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308010.85000000056</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308010.85000000056</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308010.85000000056</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308010.85000000056</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308010.85000000056</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308010.85000000056</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308010.85000000056</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308010.85000000056</v>
      </c>
      <c r="S605" s="233" t="e">
        <f t="shared" si="36"/>
        <v>#N/A</v>
      </c>
      <c r="T605" s="234" t="e">
        <f t="shared" si="37"/>
        <v>#N/A</v>
      </c>
      <c r="U605" s="234" t="e">
        <f t="shared" si="38"/>
        <v>#N/A</v>
      </c>
      <c r="V605" s="234" t="e">
        <f t="shared" si="39"/>
        <v>#N/A</v>
      </c>
      <c r="W605" s="235"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635" priority="212" operator="lessThan">
      <formula>0</formula>
    </cfRule>
    <cfRule type="cellIs" dxfId="634" priority="213" operator="greaterThan">
      <formula>0</formula>
    </cfRule>
    <cfRule type="cellIs" dxfId="633" priority="224" operator="greaterThan">
      <formula>0</formula>
    </cfRule>
  </conditionalFormatting>
  <conditionalFormatting sqref="N5:N605">
    <cfRule type="cellIs" dxfId="632" priority="110" operator="greaterThan">
      <formula>0</formula>
    </cfRule>
    <cfRule type="cellIs" dxfId="631" priority="111" operator="lessThan">
      <formula>0</formula>
    </cfRule>
  </conditionalFormatting>
  <conditionalFormatting sqref="F100:F605">
    <cfRule type="containsText" dxfId="630" priority="100" operator="containsText" text="Despesa">
      <formula>NOT(ISERROR(SEARCH("Despesa",F100)))</formula>
    </cfRule>
    <cfRule type="containsText" dxfId="629" priority="101" operator="containsText" text="Receita">
      <formula>NOT(ISERROR(SEARCH("Receita",F100)))</formula>
    </cfRule>
  </conditionalFormatting>
  <conditionalFormatting sqref="F100:F605">
    <cfRule type="expression" dxfId="628" priority="248" stopIfTrue="1">
      <formula>NOT(ISERROR(SEARCH("Investimentos",F100)))</formula>
    </cfRule>
  </conditionalFormatting>
  <conditionalFormatting sqref="F48:F99">
    <cfRule type="containsText" dxfId="627" priority="96" operator="containsText" text="Despesa">
      <formula>NOT(ISERROR(SEARCH("Despesa",F48)))</formula>
    </cfRule>
    <cfRule type="containsText" dxfId="626" priority="97" operator="containsText" text="Receita">
      <formula>NOT(ISERROR(SEARCH("Receita",F48)))</formula>
    </cfRule>
  </conditionalFormatting>
  <conditionalFormatting sqref="F48:F99">
    <cfRule type="expression" dxfId="625" priority="251" stopIfTrue="1">
      <formula>NOT(ISERROR(SEARCH("Investimentos",F48)))</formula>
    </cfRule>
  </conditionalFormatting>
  <conditionalFormatting sqref="F48:F605">
    <cfRule type="containsText" dxfId="624" priority="92" operator="containsText" text="Despesa">
      <formula>NOT(ISERROR(SEARCH("Despesa",F48)))</formula>
    </cfRule>
    <cfRule type="containsText" dxfId="623" priority="93" operator="containsText" text="Receita">
      <formula>NOT(ISERROR(SEARCH("Receita",F48)))</formula>
    </cfRule>
  </conditionalFormatting>
  <conditionalFormatting sqref="F48:F605">
    <cfRule type="expression" dxfId="622" priority="254" stopIfTrue="1">
      <formula>NOT(ISERROR(SEARCH("Investimentos",F48)))</formula>
    </cfRule>
  </conditionalFormatting>
  <conditionalFormatting sqref="M109:M605">
    <cfRule type="containsText" dxfId="621" priority="88" operator="containsText" text="Não Pago">
      <formula>NOT(ISERROR(SEARCH("Não Pago",M109)))</formula>
    </cfRule>
    <cfRule type="containsText" dxfId="620" priority="89" operator="containsText" text="Pago">
      <formula>NOT(ISERROR(SEARCH("Pago",M109)))</formula>
    </cfRule>
  </conditionalFormatting>
  <conditionalFormatting sqref="M21:M108">
    <cfRule type="containsText" dxfId="619" priority="86" operator="containsText" text="Não Pago">
      <formula>NOT(ISERROR(SEARCH("Não Pago",M21)))</formula>
    </cfRule>
    <cfRule type="containsText" dxfId="618" priority="87" operator="containsText" text="Pago">
      <formula>NOT(ISERROR(SEARCH("Pago",M21)))</formula>
    </cfRule>
  </conditionalFormatting>
  <conditionalFormatting sqref="M10:M19">
    <cfRule type="containsText" dxfId="617" priority="84" operator="containsText" text="Não Pago">
      <formula>NOT(ISERROR(SEARCH("Não Pago",M10)))</formula>
    </cfRule>
    <cfRule type="containsText" dxfId="616" priority="85" operator="containsText" text="Pago">
      <formula>NOT(ISERROR(SEARCH("Pago",M10)))</formula>
    </cfRule>
  </conditionalFormatting>
  <conditionalFormatting sqref="M20">
    <cfRule type="containsText" dxfId="615" priority="82" operator="containsText" text="Não Pago">
      <formula>NOT(ISERROR(SEARCH("Não Pago",M20)))</formula>
    </cfRule>
    <cfRule type="containsText" dxfId="614" priority="83" operator="containsText" text="Pago">
      <formula>NOT(ISERROR(SEARCH("Pago",M20)))</formula>
    </cfRule>
  </conditionalFormatting>
  <conditionalFormatting sqref="M5:M9">
    <cfRule type="containsText" dxfId="613" priority="80" operator="containsText" text="Não Pago">
      <formula>NOT(ISERROR(SEARCH("Não Pago",M5)))</formula>
    </cfRule>
    <cfRule type="containsText" dxfId="612" priority="81" operator="containsText" text="Pago">
      <formula>NOT(ISERROR(SEARCH("Pago",M5)))</formula>
    </cfRule>
  </conditionalFormatting>
  <conditionalFormatting sqref="E48:E586 E603:E605">
    <cfRule type="containsText" dxfId="611" priority="60" operator="containsText" text="Despesa">
      <formula>NOT(ISERROR(SEARCH("Despesa",E48)))</formula>
    </cfRule>
    <cfRule type="containsText" dxfId="610" priority="61" operator="containsText" text="Receita">
      <formula>NOT(ISERROR(SEARCH("Receita",E48)))</formula>
    </cfRule>
  </conditionalFormatting>
  <conditionalFormatting sqref="E48:E586 E603:E605">
    <cfRule type="expression" dxfId="609" priority="62" stopIfTrue="1">
      <formula>NOT(ISERROR(SEARCH("Investimentos",E48)))</formula>
    </cfRule>
  </conditionalFormatting>
  <conditionalFormatting sqref="E48:E605">
    <cfRule type="containsText" dxfId="608" priority="49" operator="containsText" text="INVESTIMENTOS">
      <formula>NOT(ISERROR(SEARCH("INVESTIMENTOS",E48)))</formula>
    </cfRule>
    <cfRule type="containsText" dxfId="607" priority="50" operator="containsText" text="DESPESAS DE MARKETING">
      <formula>NOT(ISERROR(SEARCH("DESPESAS DE MARKETING",E48)))</formula>
    </cfRule>
    <cfRule type="containsText" dxfId="606" priority="51" operator="containsText" text="DESPESAS NÃO OPERACIONAIS">
      <formula>NOT(ISERROR(SEARCH("DESPESAS NÃO OPERACIONAIS",E48)))</formula>
    </cfRule>
    <cfRule type="containsText" dxfId="605" priority="52" operator="containsText" text="DESPESAS COM RH">
      <formula>NOT(ISERROR(SEARCH("DESPESAS COM RH",E48)))</formula>
    </cfRule>
    <cfRule type="containsText" dxfId="604" priority="53" operator="containsText" text="DESPESAS COM SERVIÇOS">
      <formula>NOT(ISERROR(SEARCH("DESPESAS COM SERVIÇOS",E48)))</formula>
    </cfRule>
    <cfRule type="containsText" dxfId="603" priority="54" operator="containsText" text="DESPESAS COM PRODUTOS">
      <formula>NOT(ISERROR(SEARCH("DESPESAS COM PRODUTOS",E48)))</formula>
    </cfRule>
    <cfRule type="containsText" dxfId="602" priority="55" operator="containsText" text="IMPOSTOS">
      <formula>NOT(ISERROR(SEARCH("IMPOSTOS",E48)))</formula>
    </cfRule>
    <cfRule type="containsText" dxfId="601" priority="58" operator="containsText" text="Despesa">
      <formula>NOT(ISERROR(SEARCH("Despesa",E48)))</formula>
    </cfRule>
    <cfRule type="containsText" dxfId="600" priority="59" operator="containsText" text="Receita">
      <formula>NOT(ISERROR(SEARCH("Receita",E48)))</formula>
    </cfRule>
  </conditionalFormatting>
  <conditionalFormatting sqref="E48:E605">
    <cfRule type="expression" dxfId="599" priority="63" stopIfTrue="1">
      <formula>NOT(ISERROR(SEARCH("Investimentos",E48)))</formula>
    </cfRule>
  </conditionalFormatting>
  <conditionalFormatting sqref="E602">
    <cfRule type="containsText" dxfId="598" priority="56" operator="containsText" text="Despesa">
      <formula>NOT(ISERROR(SEARCH("Despesa",E602)))</formula>
    </cfRule>
    <cfRule type="containsText" dxfId="597" priority="57" operator="containsText" text="Receita">
      <formula>NOT(ISERROR(SEARCH("Receita",E602)))</formula>
    </cfRule>
  </conditionalFormatting>
  <conditionalFormatting sqref="E602">
    <cfRule type="expression" dxfId="596" priority="64" stopIfTrue="1">
      <formula>NOT(ISERROR(SEARCH("Investimentos",E602)))</formula>
    </cfRule>
  </conditionalFormatting>
  <conditionalFormatting sqref="L48:L586 L603:L605">
    <cfRule type="containsText" dxfId="595" priority="47" operator="containsText" text="Não Pago">
      <formula>NOT(ISERROR(SEARCH("Não Pago",L48)))</formula>
    </cfRule>
    <cfRule type="containsText" dxfId="594" priority="48" operator="containsText" text="Pago">
      <formula>NOT(ISERROR(SEARCH("Pago",L48)))</formula>
    </cfRule>
  </conditionalFormatting>
  <conditionalFormatting sqref="L48:L605">
    <cfRule type="containsText" dxfId="593" priority="45" operator="containsText" text="Não Pago">
      <formula>NOT(ISERROR(SEARCH("Não Pago",L48)))</formula>
    </cfRule>
    <cfRule type="containsText" dxfId="592" priority="46" operator="containsText" text="Pago">
      <formula>NOT(ISERROR(SEARCH("Pago",L48)))</formula>
    </cfRule>
  </conditionalFormatting>
  <conditionalFormatting sqref="L602">
    <cfRule type="containsText" dxfId="591" priority="43" operator="containsText" text="Não Pago">
      <formula>NOT(ISERROR(SEARCH("Não Pago",L602)))</formula>
    </cfRule>
    <cfRule type="containsText" dxfId="590" priority="44" operator="containsText" text="Pago">
      <formula>NOT(ISERROR(SEARCH("Pago",L602)))</formula>
    </cfRule>
  </conditionalFormatting>
  <conditionalFormatting sqref="L48:L605">
    <cfRule type="cellIs" dxfId="589" priority="42" operator="equal">
      <formula>"Realizado"</formula>
    </cfRule>
  </conditionalFormatting>
  <conditionalFormatting sqref="L604">
    <cfRule type="containsText" dxfId="588" priority="40" operator="containsText" text="Não Pago">
      <formula>NOT(ISERROR(SEARCH("Não Pago",L604)))</formula>
    </cfRule>
    <cfRule type="containsText" dxfId="587" priority="41" operator="containsText" text="Pago">
      <formula>NOT(ISERROR(SEARCH("Pago",L604)))</formula>
    </cfRule>
  </conditionalFormatting>
  <conditionalFormatting sqref="Q7:Q8">
    <cfRule type="cellIs" dxfId="586" priority="35" operator="greaterThan">
      <formula>0</formula>
    </cfRule>
  </conditionalFormatting>
  <conditionalFormatting sqref="Q9:Q10">
    <cfRule type="cellIs" dxfId="585" priority="34" operator="greaterThan">
      <formula>0</formula>
    </cfRule>
  </conditionalFormatting>
  <conditionalFormatting sqref="Q11:Q12">
    <cfRule type="cellIs" dxfId="584" priority="32" operator="greaterThan">
      <formula>0</formula>
    </cfRule>
    <cfRule type="cellIs" dxfId="583" priority="33" operator="lessThan">
      <formula>0</formula>
    </cfRule>
  </conditionalFormatting>
  <conditionalFormatting sqref="Q13:Q14">
    <cfRule type="cellIs" dxfId="582" priority="30" operator="lessThan">
      <formula>0</formula>
    </cfRule>
    <cfRule type="cellIs" dxfId="581" priority="31" operator="greaterThan">
      <formula>0</formula>
    </cfRule>
  </conditionalFormatting>
  <conditionalFormatting sqref="E21:E47">
    <cfRule type="containsText" dxfId="580" priority="25" operator="containsText" text="Despesa">
      <formula>NOT(ISERROR(SEARCH("Despesa",E21)))</formula>
    </cfRule>
    <cfRule type="containsText" dxfId="579" priority="26" operator="containsText" text="Receita">
      <formula>NOT(ISERROR(SEARCH("Receita",E21)))</formula>
    </cfRule>
  </conditionalFormatting>
  <conditionalFormatting sqref="E21:E47">
    <cfRule type="expression" dxfId="578" priority="27" stopIfTrue="1">
      <formula>NOT(ISERROR(SEARCH("Investimentos",E21)))</formula>
    </cfRule>
  </conditionalFormatting>
  <conditionalFormatting sqref="E5:E47">
    <cfRule type="containsText" dxfId="577" priority="1" operator="containsText" text="INVESTIMENTOS">
      <formula>NOT(ISERROR(SEARCH("INVESTIMENTOS",E5)))</formula>
    </cfRule>
    <cfRule type="containsText" dxfId="576" priority="2" operator="containsText" text="DESPESAS DE MARKETING">
      <formula>NOT(ISERROR(SEARCH("DESPESAS DE MARKETING",E5)))</formula>
    </cfRule>
    <cfRule type="containsText" dxfId="575" priority="3" operator="containsText" text="DESPESAS NÃO OPERACIONAIS">
      <formula>NOT(ISERROR(SEARCH("DESPESAS NÃO OPERACIONAIS",E5)))</formula>
    </cfRule>
    <cfRule type="containsText" dxfId="574" priority="4" operator="containsText" text="DESPESAS COM RH">
      <formula>NOT(ISERROR(SEARCH("DESPESAS COM RH",E5)))</formula>
    </cfRule>
    <cfRule type="containsText" dxfId="573" priority="5" operator="containsText" text="DESPESAS COM SERVIÇOS">
      <formula>NOT(ISERROR(SEARCH("DESPESAS COM SERVIÇOS",E5)))</formula>
    </cfRule>
    <cfRule type="containsText" dxfId="572" priority="6" operator="containsText" text="DESPESAS COM PRODUTOS">
      <formula>NOT(ISERROR(SEARCH("DESPESAS COM PRODUTOS",E5)))</formula>
    </cfRule>
    <cfRule type="containsText" dxfId="571" priority="7" operator="containsText" text="IMPOSTOS">
      <formula>NOT(ISERROR(SEARCH("IMPOSTOS",E5)))</formula>
    </cfRule>
    <cfRule type="containsText" dxfId="570" priority="23" operator="containsText" text="Despesa">
      <formula>NOT(ISERROR(SEARCH("Despesa",E5)))</formula>
    </cfRule>
    <cfRule type="containsText" dxfId="569" priority="24" operator="containsText" text="Receita">
      <formula>NOT(ISERROR(SEARCH("Receita",E5)))</formula>
    </cfRule>
  </conditionalFormatting>
  <conditionalFormatting sqref="E5:E47">
    <cfRule type="expression" dxfId="568" priority="28" stopIfTrue="1">
      <formula>NOT(ISERROR(SEARCH("Investimentos",E5)))</formula>
    </cfRule>
  </conditionalFormatting>
  <conditionalFormatting sqref="E20">
    <cfRule type="containsText" dxfId="567" priority="21" operator="containsText" text="Despesa">
      <formula>NOT(ISERROR(SEARCH("Despesa",E20)))</formula>
    </cfRule>
    <cfRule type="containsText" dxfId="566" priority="22" operator="containsText" text="Receita">
      <formula>NOT(ISERROR(SEARCH("Receita",E20)))</formula>
    </cfRule>
  </conditionalFormatting>
  <conditionalFormatting sqref="E20">
    <cfRule type="expression" dxfId="565" priority="29" stopIfTrue="1">
      <formula>NOT(ISERROR(SEARCH("Investimentos",E20)))</formula>
    </cfRule>
  </conditionalFormatting>
  <conditionalFormatting sqref="L21:L47">
    <cfRule type="containsText" dxfId="564" priority="19" operator="containsText" text="Não Pago">
      <formula>NOT(ISERROR(SEARCH("Não Pago",L21)))</formula>
    </cfRule>
    <cfRule type="containsText" dxfId="563" priority="20" operator="containsText" text="Pago">
      <formula>NOT(ISERROR(SEARCH("Pago",L21)))</formula>
    </cfRule>
  </conditionalFormatting>
  <conditionalFormatting sqref="L5:L47">
    <cfRule type="containsText" dxfId="562" priority="17" operator="containsText" text="Não Pago">
      <formula>NOT(ISERROR(SEARCH("Não Pago",L5)))</formula>
    </cfRule>
    <cfRule type="containsText" dxfId="561" priority="18" operator="containsText" text="Pago">
      <formula>NOT(ISERROR(SEARCH("Pago",L5)))</formula>
    </cfRule>
  </conditionalFormatting>
  <conditionalFormatting sqref="L20">
    <cfRule type="containsText" dxfId="560" priority="15" operator="containsText" text="Não Pago">
      <formula>NOT(ISERROR(SEARCH("Não Pago",L20)))</formula>
    </cfRule>
    <cfRule type="containsText" dxfId="559" priority="16" operator="containsText" text="Pago">
      <formula>NOT(ISERROR(SEARCH("Pago",L20)))</formula>
    </cfRule>
  </conditionalFormatting>
  <conditionalFormatting sqref="L5:L47">
    <cfRule type="cellIs" dxfId="558" priority="14" operator="equal">
      <formula>"Realizado"</formula>
    </cfRule>
  </conditionalFormatting>
  <conditionalFormatting sqref="L22">
    <cfRule type="containsText" dxfId="557" priority="12" operator="containsText" text="Não Pago">
      <formula>NOT(ISERROR(SEARCH("Não Pago",L22)))</formula>
    </cfRule>
    <cfRule type="containsText" dxfId="556" priority="13" operator="containsText" text="Pago">
      <formula>NOT(ISERROR(SEARCH("Pago",L22)))</formula>
    </cfRule>
  </conditionalFormatting>
  <conditionalFormatting sqref="L27">
    <cfRule type="containsText" dxfId="555" priority="10" operator="containsText" text="Não Pago">
      <formula>NOT(ISERROR(SEARCH("Não Pago",L27)))</formula>
    </cfRule>
    <cfRule type="containsText" dxfId="554" priority="11" operator="containsText" text="Pago">
      <formula>NOT(ISERROR(SEARCH("Pago",L27)))</formula>
    </cfRule>
  </conditionalFormatting>
  <conditionalFormatting sqref="L34">
    <cfRule type="containsText" dxfId="553" priority="8" operator="containsText" text="Não Pago">
      <formula>NOT(ISERROR(SEARCH("Não Pago",L34)))</formula>
    </cfRule>
    <cfRule type="containsText" dxfId="552"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v>1</v>
      </c>
      <c r="D5" s="139">
        <v>43160</v>
      </c>
      <c r="E5" s="43" t="s">
        <v>314</v>
      </c>
      <c r="F5" s="196" t="s">
        <v>2337</v>
      </c>
      <c r="G5" s="43" t="s">
        <v>386</v>
      </c>
      <c r="H5" s="43"/>
      <c r="I5" s="43"/>
      <c r="J5" s="229">
        <v>1597.2</v>
      </c>
      <c r="K5" s="229">
        <v>0</v>
      </c>
      <c r="L5" s="44" t="s">
        <v>426</v>
      </c>
      <c r="M5" s="44"/>
      <c r="N5" s="41">
        <f>IF(AND(J5&gt;0,K5&gt;0),Q5,  IF(AND(K5&lt;&gt;"",K5&lt;&gt;0),IF(AND(L5="Pago",OR(E5='PC Receitas'!$N$7,E5='PC Receitas'!$N$8,E5='PC Receitas'!$N$9,E5='PC Receitas'!$N$10,E5='PC Receitas'!$N$11,E5='PC Receitas'!$N$12,E5='PC Receitas'!$N$13,E5='PC Receitas'!$N$14)),Q5-K5,Q5),IF(AND(L5="Pago",OR(E5='PC Receitas'!$N$4,E5='PC Receitas'!$N$5,E5='PC Receitas'!$N$6)),Q5+J5,Q5)))</f>
        <v>308010.85000000056</v>
      </c>
      <c r="P5" s="268" t="s">
        <v>130</v>
      </c>
      <c r="Q5" s="269">
        <f>Fev!Q13</f>
        <v>308010.85000000056</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row>
    <row r="6" spans="1:24" ht="19.5" customHeight="1" thickTop="1" thickBot="1" x14ac:dyDescent="0.3">
      <c r="A6" s="210"/>
      <c r="C6" s="43">
        <v>1</v>
      </c>
      <c r="D6" s="139">
        <v>43160</v>
      </c>
      <c r="E6" s="43" t="s">
        <v>317</v>
      </c>
      <c r="F6" s="196" t="s">
        <v>2338</v>
      </c>
      <c r="G6" s="43" t="s">
        <v>939</v>
      </c>
      <c r="H6" s="43"/>
      <c r="I6" s="43"/>
      <c r="J6" s="229">
        <v>838.36</v>
      </c>
      <c r="K6" s="229">
        <v>0</v>
      </c>
      <c r="L6" s="44" t="s">
        <v>426</v>
      </c>
      <c r="M6" s="123"/>
      <c r="N6" s="41">
        <f>IF(AND(J6&gt;0,K6&gt;0),N5,  IF(AND(K6&lt;&gt;"",K6&lt;&gt;0),IF(AND(L6="Pago",OR(E6='PC Receitas'!$N$7,E6='PC Receitas'!$N$8,E6='PC Receitas'!$N$9,E6='PC Receitas'!$N$10,E6='PC Receitas'!$N$11,E6='PC Receitas'!$N$12,E6='PC Receitas'!$N$13,E6='PC Receitas'!$N$14)),N5-K6,N5),IF(AND(L6="Pago",OR(E6='PC Receitas'!$N$4,E6='PC Receitas'!$N$5,E6='PC Receitas'!$N$6)),N5+J6,N5)))</f>
        <v>308010.85000000056</v>
      </c>
      <c r="P6" s="268"/>
      <c r="Q6" s="269"/>
      <c r="R6" s="42"/>
      <c r="S6" s="233" t="str">
        <f t="shared" ref="S6:S69" si="0">IF(W6="DESPESAS_COM_RH","Despesa",IF(W6="DESPESAS_OPERACIONAIS","Despesa",IF(W6="DESPESAS_DE_MARKETING","Despesa",IF(W6="IMPOSTOS","Despesa",IF(W6="INVESTIMENTOS","Despesa","")))))</f>
        <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Receita</v>
      </c>
      <c r="V6" s="234" t="str">
        <f t="shared" ref="V6:V69" si="3">IF(S6&lt;&gt;"",S6,IF(T6&lt;&gt;"",T6,IF(U6&lt;&gt;"",U6,"")))</f>
        <v>Receita</v>
      </c>
      <c r="W6" s="235" t="str">
        <f>VLOOKUP(E6,'PC Receitas'!$N$4:$P$25,3,FALSE)</f>
        <v>RECEITAS_COM_SERVICOS</v>
      </c>
    </row>
    <row r="7" spans="1:24" ht="19.5" customHeight="1" thickTop="1" thickBot="1" x14ac:dyDescent="0.3">
      <c r="A7" s="210"/>
      <c r="C7" s="43">
        <v>1</v>
      </c>
      <c r="D7" s="139">
        <v>43160</v>
      </c>
      <c r="E7" s="43" t="s">
        <v>314</v>
      </c>
      <c r="F7" s="137" t="s">
        <v>2339</v>
      </c>
      <c r="G7" s="43" t="s">
        <v>2316</v>
      </c>
      <c r="H7" s="43"/>
      <c r="I7" s="43"/>
      <c r="J7" s="229">
        <v>1000</v>
      </c>
      <c r="K7" s="229">
        <v>0</v>
      </c>
      <c r="L7" s="44" t="s">
        <v>426</v>
      </c>
      <c r="M7" s="44"/>
      <c r="N7" s="41">
        <f>IF(AND(J7&gt;0,K7&gt;0),N6,  IF(AND(K7&lt;&gt;"",K7&lt;&gt;0),IF(AND(L7="Pago",OR(E7='PC Receitas'!$N$7,E7='PC Receitas'!$N$8,E7='PC Receitas'!$N$9,E7='PC Receitas'!$N$10,E7='PC Receitas'!$N$11,E7='PC Receitas'!$N$12,E7='PC Receitas'!$N$13,E7='PC Receitas'!$N$14)),N6-K7,N6),IF(AND(L7="Pago",OR(E7='PC Receitas'!$N$4,E7='PC Receitas'!$N$5,E7='PC Receitas'!$N$6)),N6+J7,N6)))</f>
        <v>308010.85000000056</v>
      </c>
      <c r="P7" s="258" t="s">
        <v>24</v>
      </c>
      <c r="Q7" s="261">
        <f>SUMIFS($J$5:$J$586,$E$5:$E$586,'PC Receitas'!P4,$L$5:$L$586,"Pago")+SUMIFS($J$5:$J$586,$E$5:$E$586,'PC Receitas'!P5,$L$5:$L$586,"Pago")+SUMIFS($J$5:$J$586,$E$5:$E$586,'PC Receitas'!P6,$L$5:$L$586,"Pago")</f>
        <v>0</v>
      </c>
      <c r="R7" s="17"/>
      <c r="S7" s="233" t="str">
        <f t="shared" si="0"/>
        <v/>
      </c>
      <c r="T7" s="234" t="str">
        <f t="shared" si="1"/>
        <v/>
      </c>
      <c r="U7" s="234" t="str">
        <f t="shared" si="2"/>
        <v>Receita</v>
      </c>
      <c r="V7" s="234" t="str">
        <f t="shared" si="3"/>
        <v>Receita</v>
      </c>
      <c r="W7" s="235" t="str">
        <f>VLOOKUP(E7,'PC Receitas'!$N$4:$P$25,3,FALSE)</f>
        <v>RECEITAS_COM_PRODUTO</v>
      </c>
    </row>
    <row r="8" spans="1:24" ht="19.5" customHeight="1" thickTop="1" thickBot="1" x14ac:dyDescent="0.3">
      <c r="A8" s="210"/>
      <c r="C8" s="43">
        <v>1</v>
      </c>
      <c r="D8" s="139">
        <v>43160</v>
      </c>
      <c r="E8" s="43" t="s">
        <v>314</v>
      </c>
      <c r="F8" s="137" t="s">
        <v>2340</v>
      </c>
      <c r="G8" s="43" t="s">
        <v>391</v>
      </c>
      <c r="H8" s="43"/>
      <c r="I8" s="43"/>
      <c r="J8" s="229">
        <v>623.33000000000004</v>
      </c>
      <c r="K8" s="229">
        <v>0</v>
      </c>
      <c r="L8" s="44" t="s">
        <v>426</v>
      </c>
      <c r="M8" s="44"/>
      <c r="N8" s="41">
        <f>IF(AND(J8&gt;0,K8&gt;0),N7,  IF(AND(K8&lt;&gt;"",K8&lt;&gt;0),IF(AND(L8="Pago",OR(E8='PC Receitas'!$N$7,E8='PC Receitas'!$N$8,E8='PC Receitas'!$N$9,E8='PC Receitas'!$N$10,E8='PC Receitas'!$N$11,E8='PC Receitas'!$N$12,E8='PC Receitas'!$N$13,E8='PC Receitas'!$N$14)),N7-K8,N7),IF(AND(L8="Pago",OR(E8='PC Receitas'!$N$4,E8='PC Receitas'!$N$5,E8='PC Receitas'!$N$6)),N7+J8,N7)))</f>
        <v>308010.85000000056</v>
      </c>
      <c r="P8" s="258"/>
      <c r="Q8" s="262"/>
      <c r="R8" s="17"/>
      <c r="S8" s="233" t="str">
        <f t="shared" si="0"/>
        <v/>
      </c>
      <c r="T8" s="234" t="str">
        <f t="shared" si="1"/>
        <v/>
      </c>
      <c r="U8" s="234" t="str">
        <f t="shared" si="2"/>
        <v>Receita</v>
      </c>
      <c r="V8" s="234" t="str">
        <f t="shared" si="3"/>
        <v>Receita</v>
      </c>
      <c r="W8" s="235" t="str">
        <f>VLOOKUP(E8,'PC Receitas'!$N$4:$P$25,3,FALSE)</f>
        <v>RECEITAS_COM_PRODUTO</v>
      </c>
    </row>
    <row r="9" spans="1:24" ht="19.5" customHeight="1" thickTop="1" thickBot="1" x14ac:dyDescent="0.3">
      <c r="A9" s="210"/>
      <c r="C9" s="43">
        <v>1</v>
      </c>
      <c r="D9" s="139">
        <v>43160</v>
      </c>
      <c r="E9" s="43" t="s">
        <v>314</v>
      </c>
      <c r="F9" s="137" t="s">
        <v>2341</v>
      </c>
      <c r="G9" s="43" t="s">
        <v>391</v>
      </c>
      <c r="H9" s="43"/>
      <c r="I9" s="43"/>
      <c r="J9" s="229">
        <v>632.66</v>
      </c>
      <c r="K9" s="229">
        <v>0</v>
      </c>
      <c r="L9" s="44" t="s">
        <v>426</v>
      </c>
      <c r="M9" s="44"/>
      <c r="N9" s="41">
        <f>IF(AND(J9&gt;0,K9&gt;0),N8,  IF(AND(K9&lt;&gt;"",K9&lt;&gt;0),IF(AND(L9="Pago",OR(E9='PC Receitas'!$N$7,E9='PC Receitas'!$N$8,E9='PC Receitas'!$N$9,E9='PC Receitas'!$N$10,E9='PC Receitas'!$N$11,E9='PC Receitas'!$N$12,E9='PC Receitas'!$N$13,E9='PC Receitas'!$N$14)),N8-K9,N8),IF(AND(L9="Pago",OR(E9='PC Receitas'!$N$4,E9='PC Receitas'!$N$5,E9='PC Receitas'!$N$6)),N8+J9,N8)))</f>
        <v>308010.85000000056</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2731.1</v>
      </c>
      <c r="R9" s="17"/>
      <c r="S9" s="233" t="str">
        <f t="shared" si="0"/>
        <v/>
      </c>
      <c r="T9" s="234" t="str">
        <f t="shared" si="1"/>
        <v/>
      </c>
      <c r="U9" s="234" t="str">
        <f t="shared" si="2"/>
        <v>Receita</v>
      </c>
      <c r="V9" s="234" t="str">
        <f t="shared" si="3"/>
        <v>Receita</v>
      </c>
      <c r="W9" s="235" t="str">
        <f>VLOOKUP(E9,'PC Receitas'!$N$4:$P$25,3,FALSE)</f>
        <v>RECEITAS_COM_PRODUTO</v>
      </c>
    </row>
    <row r="10" spans="1:24" ht="19.5" customHeight="1" thickTop="1" thickBot="1" x14ac:dyDescent="0.3">
      <c r="A10" s="210"/>
      <c r="C10" s="43">
        <v>1</v>
      </c>
      <c r="D10" s="139">
        <v>43160</v>
      </c>
      <c r="E10" s="43" t="s">
        <v>314</v>
      </c>
      <c r="F10" s="137" t="s">
        <v>2342</v>
      </c>
      <c r="G10" s="43" t="s">
        <v>940</v>
      </c>
      <c r="H10" s="43"/>
      <c r="I10" s="43"/>
      <c r="J10" s="229">
        <v>448.5</v>
      </c>
      <c r="K10" s="229">
        <v>0</v>
      </c>
      <c r="L10" s="44" t="s">
        <v>426</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308010.85000000056</v>
      </c>
      <c r="P10" s="258"/>
      <c r="Q10" s="260"/>
      <c r="R10" s="17"/>
      <c r="S10" s="233" t="str">
        <f t="shared" si="0"/>
        <v/>
      </c>
      <c r="T10" s="234" t="str">
        <f t="shared" si="1"/>
        <v/>
      </c>
      <c r="U10" s="234" t="str">
        <f t="shared" si="2"/>
        <v>Receita</v>
      </c>
      <c r="V10" s="234" t="str">
        <f t="shared" si="3"/>
        <v>Receita</v>
      </c>
      <c r="W10" s="235" t="str">
        <f>VLOOKUP(E10,'PC Receitas'!$N$4:$P$25,3,FALSE)</f>
        <v>RECEITAS_COM_PRODUTO</v>
      </c>
    </row>
    <row r="11" spans="1:24" ht="19.5" customHeight="1" thickTop="1" thickBot="1" x14ac:dyDescent="0.3">
      <c r="A11" s="210"/>
      <c r="C11" s="43">
        <v>1</v>
      </c>
      <c r="D11" s="139">
        <v>43160</v>
      </c>
      <c r="E11" s="43" t="s">
        <v>314</v>
      </c>
      <c r="F11" s="137" t="s">
        <v>2343</v>
      </c>
      <c r="G11" s="43" t="s">
        <v>2316</v>
      </c>
      <c r="H11" s="43"/>
      <c r="I11" s="43"/>
      <c r="J11" s="229">
        <v>143</v>
      </c>
      <c r="K11" s="229">
        <v>0</v>
      </c>
      <c r="L11" s="44" t="s">
        <v>426</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308010.85000000056</v>
      </c>
      <c r="P11" s="258" t="s">
        <v>27</v>
      </c>
      <c r="Q11" s="259">
        <f>Q7-Q9</f>
        <v>-2731.1</v>
      </c>
      <c r="R11" s="17"/>
      <c r="S11" s="233" t="str">
        <f t="shared" si="0"/>
        <v/>
      </c>
      <c r="T11" s="234" t="str">
        <f t="shared" si="1"/>
        <v/>
      </c>
      <c r="U11" s="234" t="str">
        <f t="shared" si="2"/>
        <v>Receita</v>
      </c>
      <c r="V11" s="234" t="str">
        <f t="shared" si="3"/>
        <v>Receita</v>
      </c>
      <c r="W11" s="235" t="str">
        <f>VLOOKUP(E11,'PC Receitas'!$N$4:$P$25,3,FALSE)</f>
        <v>RECEITAS_COM_PRODUTO</v>
      </c>
    </row>
    <row r="12" spans="1:24" ht="19.5" customHeight="1" thickTop="1" thickBot="1" x14ac:dyDescent="0.3">
      <c r="A12" s="210"/>
      <c r="C12" s="43">
        <v>1</v>
      </c>
      <c r="D12" s="139">
        <v>43160</v>
      </c>
      <c r="E12" s="43" t="s">
        <v>317</v>
      </c>
      <c r="F12" s="137" t="s">
        <v>2344</v>
      </c>
      <c r="G12" s="43" t="s">
        <v>939</v>
      </c>
      <c r="H12" s="43"/>
      <c r="I12" s="43"/>
      <c r="J12" s="229">
        <v>507.5</v>
      </c>
      <c r="K12" s="229">
        <v>0</v>
      </c>
      <c r="L12" s="44" t="s">
        <v>426</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308010.85000000056</v>
      </c>
      <c r="P12" s="258"/>
      <c r="Q12" s="260"/>
      <c r="R12" s="17"/>
      <c r="S12" s="233" t="str">
        <f t="shared" si="0"/>
        <v/>
      </c>
      <c r="T12" s="234" t="str">
        <f t="shared" si="1"/>
        <v/>
      </c>
      <c r="U12" s="234" t="str">
        <f t="shared" si="2"/>
        <v>Receita</v>
      </c>
      <c r="V12" s="234" t="str">
        <f t="shared" si="3"/>
        <v>Receita</v>
      </c>
      <c r="W12" s="235" t="str">
        <f>VLOOKUP(E12,'PC Receitas'!$N$4:$P$25,3,FALSE)</f>
        <v>RECEITAS_COM_SERVICOS</v>
      </c>
    </row>
    <row r="13" spans="1:24" ht="19.5" customHeight="1" thickTop="1" thickBot="1" x14ac:dyDescent="0.3">
      <c r="A13" s="210"/>
      <c r="C13" s="43">
        <v>1</v>
      </c>
      <c r="D13" s="139">
        <v>43160</v>
      </c>
      <c r="E13" s="43" t="s">
        <v>317</v>
      </c>
      <c r="F13" s="137" t="s">
        <v>2345</v>
      </c>
      <c r="G13" s="43" t="s">
        <v>2318</v>
      </c>
      <c r="H13" s="43"/>
      <c r="I13" s="43"/>
      <c r="J13" s="229">
        <v>1172</v>
      </c>
      <c r="K13" s="229">
        <v>0</v>
      </c>
      <c r="L13" s="44" t="s">
        <v>426</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308010.85000000056</v>
      </c>
      <c r="P13" s="258" t="s">
        <v>46</v>
      </c>
      <c r="Q13" s="259">
        <f>N586</f>
        <v>281171.07000000123</v>
      </c>
      <c r="R13" s="17"/>
      <c r="S13" s="233" t="str">
        <f t="shared" si="0"/>
        <v/>
      </c>
      <c r="T13" s="234" t="str">
        <f t="shared" si="1"/>
        <v/>
      </c>
      <c r="U13" s="234" t="str">
        <f t="shared" si="2"/>
        <v>Receita</v>
      </c>
      <c r="V13" s="234" t="str">
        <f t="shared" si="3"/>
        <v>Receita</v>
      </c>
      <c r="W13" s="235" t="str">
        <f>VLOOKUP(E13,'PC Receitas'!$N$4:$P$25,3,FALSE)</f>
        <v>RECEITAS_COM_SERVICOS</v>
      </c>
    </row>
    <row r="14" spans="1:24" ht="19.5" customHeight="1" thickTop="1" thickBot="1" x14ac:dyDescent="0.3">
      <c r="A14" s="210"/>
      <c r="C14" s="43">
        <v>1</v>
      </c>
      <c r="D14" s="139">
        <v>43160</v>
      </c>
      <c r="E14" s="43" t="s">
        <v>314</v>
      </c>
      <c r="F14" s="137" t="s">
        <v>2346</v>
      </c>
      <c r="G14" s="43" t="s">
        <v>2316</v>
      </c>
      <c r="H14" s="43"/>
      <c r="I14" s="43"/>
      <c r="J14" s="229">
        <v>7102.43</v>
      </c>
      <c r="K14" s="229">
        <v>0</v>
      </c>
      <c r="L14" s="44" t="s">
        <v>426</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308010.85000000056</v>
      </c>
      <c r="P14" s="258"/>
      <c r="Q14" s="263"/>
      <c r="R14" s="17"/>
      <c r="S14" s="233" t="str">
        <f t="shared" si="0"/>
        <v/>
      </c>
      <c r="T14" s="234" t="str">
        <f t="shared" si="1"/>
        <v/>
      </c>
      <c r="U14" s="234" t="str">
        <f t="shared" si="2"/>
        <v>Receita</v>
      </c>
      <c r="V14" s="234" t="str">
        <f t="shared" si="3"/>
        <v>Receita</v>
      </c>
      <c r="W14" s="235" t="str">
        <f>VLOOKUP(E14,'PC Receitas'!$N$4:$P$25,3,FALSE)</f>
        <v>RECEITAS_COM_PRODUTO</v>
      </c>
    </row>
    <row r="15" spans="1:24" ht="19.5" customHeight="1" thickTop="1" thickBot="1" x14ac:dyDescent="0.3">
      <c r="A15" s="210"/>
      <c r="C15" s="43">
        <v>1</v>
      </c>
      <c r="D15" s="139">
        <v>43160</v>
      </c>
      <c r="E15" s="43" t="s">
        <v>314</v>
      </c>
      <c r="F15" s="196" t="s">
        <v>2347</v>
      </c>
      <c r="G15" s="43" t="s">
        <v>391</v>
      </c>
      <c r="H15" s="43"/>
      <c r="I15" s="43"/>
      <c r="J15" s="229">
        <v>184.11</v>
      </c>
      <c r="K15" s="229">
        <v>0</v>
      </c>
      <c r="L15" s="44" t="s">
        <v>426</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308010.85000000056</v>
      </c>
      <c r="S15" s="233" t="str">
        <f t="shared" si="0"/>
        <v/>
      </c>
      <c r="T15" s="234" t="str">
        <f t="shared" si="1"/>
        <v/>
      </c>
      <c r="U15" s="234" t="str">
        <f t="shared" si="2"/>
        <v>Receita</v>
      </c>
      <c r="V15" s="234" t="str">
        <f t="shared" si="3"/>
        <v>Receita</v>
      </c>
      <c r="W15" s="235" t="str">
        <f>VLOOKUP(E15,'PC Receitas'!$N$4:$P$25,3,FALSE)</f>
        <v>RECEITAS_COM_PRODUTO</v>
      </c>
    </row>
    <row r="16" spans="1:24" ht="19.5" customHeight="1" thickTop="1" thickBot="1" x14ac:dyDescent="0.3">
      <c r="A16" s="210"/>
      <c r="C16" s="43">
        <v>1</v>
      </c>
      <c r="D16" s="139">
        <v>43160</v>
      </c>
      <c r="E16" s="43" t="s">
        <v>319</v>
      </c>
      <c r="F16" s="137" t="s">
        <v>2349</v>
      </c>
      <c r="G16" s="43" t="s">
        <v>378</v>
      </c>
      <c r="H16" s="43" t="s">
        <v>348</v>
      </c>
      <c r="I16" s="43"/>
      <c r="J16" s="229">
        <v>0</v>
      </c>
      <c r="K16" s="229">
        <v>139.53</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307871.32000000053</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1</v>
      </c>
      <c r="D17" s="139">
        <v>43160</v>
      </c>
      <c r="E17" s="43" t="s">
        <v>97</v>
      </c>
      <c r="F17" s="196" t="s">
        <v>2350</v>
      </c>
      <c r="G17" s="43" t="s">
        <v>403</v>
      </c>
      <c r="H17" s="43" t="s">
        <v>349</v>
      </c>
      <c r="I17" s="43"/>
      <c r="J17" s="229">
        <v>0</v>
      </c>
      <c r="K17" s="229">
        <v>10200.92</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297670.40000000055</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43">
        <v>1</v>
      </c>
      <c r="D18" s="139">
        <v>43160</v>
      </c>
      <c r="E18" s="43" t="s">
        <v>319</v>
      </c>
      <c r="F18" s="137" t="s">
        <v>2352</v>
      </c>
      <c r="G18" s="43" t="s">
        <v>380</v>
      </c>
      <c r="H18" s="43" t="s">
        <v>348</v>
      </c>
      <c r="I18" s="43"/>
      <c r="J18" s="229">
        <v>0</v>
      </c>
      <c r="K18" s="229">
        <v>2.1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297668.30000000057</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DESPESAS_OPERACIONAIS</v>
      </c>
    </row>
    <row r="19" spans="1:23" ht="19.5" customHeight="1" thickTop="1" thickBot="1" x14ac:dyDescent="0.3">
      <c r="A19" s="210"/>
      <c r="C19" s="43">
        <v>1</v>
      </c>
      <c r="D19" s="139">
        <v>43160</v>
      </c>
      <c r="E19" s="43" t="s">
        <v>319</v>
      </c>
      <c r="F19" s="137">
        <v>14825</v>
      </c>
      <c r="G19" s="43" t="s">
        <v>380</v>
      </c>
      <c r="H19" s="43" t="s">
        <v>348</v>
      </c>
      <c r="I19" s="43"/>
      <c r="J19" s="229">
        <v>0</v>
      </c>
      <c r="K19" s="229">
        <v>2.1</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297666.20000000059</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43">
        <v>1</v>
      </c>
      <c r="D20" s="139">
        <v>43160</v>
      </c>
      <c r="E20" s="43" t="s">
        <v>319</v>
      </c>
      <c r="F20" s="137">
        <v>14830</v>
      </c>
      <c r="G20" s="43" t="s">
        <v>380</v>
      </c>
      <c r="H20" s="43" t="s">
        <v>348</v>
      </c>
      <c r="I20" s="43"/>
      <c r="J20" s="229">
        <v>0</v>
      </c>
      <c r="K20" s="229">
        <v>2.1</v>
      </c>
      <c r="L20" s="44" t="s">
        <v>325</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297664.10000000062</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1</v>
      </c>
      <c r="D21" s="139">
        <v>43160</v>
      </c>
      <c r="E21" s="43" t="s">
        <v>319</v>
      </c>
      <c r="F21" s="137" t="s">
        <v>2356</v>
      </c>
      <c r="G21" s="43" t="s">
        <v>380</v>
      </c>
      <c r="H21" s="43" t="s">
        <v>348</v>
      </c>
      <c r="I21" s="43"/>
      <c r="J21" s="229">
        <v>0</v>
      </c>
      <c r="K21" s="229">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297662.00000000064</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1</v>
      </c>
      <c r="D22" s="139">
        <v>43160</v>
      </c>
      <c r="E22" s="43" t="s">
        <v>319</v>
      </c>
      <c r="F22" s="137">
        <v>14876</v>
      </c>
      <c r="G22" s="43" t="s">
        <v>380</v>
      </c>
      <c r="H22" s="43" t="s">
        <v>348</v>
      </c>
      <c r="I22" s="43"/>
      <c r="J22" s="229">
        <v>0</v>
      </c>
      <c r="K22" s="229">
        <v>2.1</v>
      </c>
      <c r="L22" s="44" t="s">
        <v>325</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297659.90000000066</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2</v>
      </c>
      <c r="D23" s="139">
        <v>43161</v>
      </c>
      <c r="E23" s="43" t="s">
        <v>316</v>
      </c>
      <c r="F23" s="137" t="s">
        <v>2351</v>
      </c>
      <c r="G23" s="43" t="s">
        <v>398</v>
      </c>
      <c r="H23" s="43" t="s">
        <v>348</v>
      </c>
      <c r="I23" s="43"/>
      <c r="J23" s="229">
        <v>0</v>
      </c>
      <c r="K23" s="229">
        <v>2731.1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294928.80000000069</v>
      </c>
      <c r="P23" s="109" t="str">
        <f>'PC Receitas'!P11</f>
        <v>DESPESAS_OPERACIONAIS</v>
      </c>
      <c r="S23" s="233" t="str">
        <f t="shared" si="0"/>
        <v>Despesa</v>
      </c>
      <c r="T23" s="234" t="str">
        <f t="shared" si="1"/>
        <v/>
      </c>
      <c r="U23" s="234" t="str">
        <f t="shared" si="2"/>
        <v/>
      </c>
      <c r="V23" s="234" t="str">
        <f t="shared" si="3"/>
        <v>Despesa</v>
      </c>
      <c r="W23" s="235" t="str">
        <f>VLOOKUP(E23,'PC Receitas'!$N$4:$P$25,3,FALSE)</f>
        <v>IMPOSTOS</v>
      </c>
    </row>
    <row r="24" spans="1:23" ht="19.5" customHeight="1" thickTop="1" thickBot="1" x14ac:dyDescent="0.3">
      <c r="A24" s="210"/>
      <c r="C24" s="43">
        <v>2</v>
      </c>
      <c r="D24" s="139">
        <v>43161</v>
      </c>
      <c r="E24" s="43" t="s">
        <v>319</v>
      </c>
      <c r="F24" s="137" t="s">
        <v>2357</v>
      </c>
      <c r="G24" s="43" t="s">
        <v>379</v>
      </c>
      <c r="H24" s="43" t="s">
        <v>348</v>
      </c>
      <c r="I24" s="43"/>
      <c r="J24" s="229">
        <v>0</v>
      </c>
      <c r="K24" s="229">
        <v>290.77999999999997</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294638.02000000066</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2</v>
      </c>
      <c r="D25" s="139">
        <v>43161</v>
      </c>
      <c r="E25" s="43" t="s">
        <v>319</v>
      </c>
      <c r="F25" s="137" t="s">
        <v>2358</v>
      </c>
      <c r="G25" s="43" t="s">
        <v>379</v>
      </c>
      <c r="H25" s="43" t="s">
        <v>348</v>
      </c>
      <c r="I25" s="43"/>
      <c r="J25" s="229">
        <v>0</v>
      </c>
      <c r="K25" s="229">
        <v>384.45</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294253.57000000065</v>
      </c>
      <c r="P25" s="109" t="str">
        <f>'PC Receitas'!P13</f>
        <v>IMPOSTOS</v>
      </c>
      <c r="S25" s="233" t="str">
        <f t="shared" si="0"/>
        <v>Despesa</v>
      </c>
      <c r="T25" s="234" t="str">
        <f t="shared" si="1"/>
        <v/>
      </c>
      <c r="U25" s="234" t="str">
        <f t="shared" si="2"/>
        <v/>
      </c>
      <c r="V25" s="234" t="str">
        <f t="shared" si="3"/>
        <v>Despesa</v>
      </c>
      <c r="W25" s="235" t="str">
        <f>VLOOKUP(E25,'PC Receitas'!$N$4:$P$25,3,FALSE)</f>
        <v>DESPESAS_OPERACIONAIS</v>
      </c>
    </row>
    <row r="26" spans="1:23" ht="19.5" customHeight="1" thickTop="1" thickBot="1" x14ac:dyDescent="0.3">
      <c r="A26" s="210"/>
      <c r="C26" s="43">
        <v>2</v>
      </c>
      <c r="D26" s="139">
        <v>43161</v>
      </c>
      <c r="E26" s="43" t="s">
        <v>319</v>
      </c>
      <c r="F26" s="137">
        <v>14835</v>
      </c>
      <c r="G26" s="43" t="s">
        <v>380</v>
      </c>
      <c r="H26" s="43" t="s">
        <v>348</v>
      </c>
      <c r="I26" s="43"/>
      <c r="J26" s="229">
        <v>0</v>
      </c>
      <c r="K26" s="229">
        <v>2.1</v>
      </c>
      <c r="L26" s="44" t="s">
        <v>325</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294251.47000000067</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43">
        <v>2</v>
      </c>
      <c r="D27" s="139">
        <v>43161</v>
      </c>
      <c r="E27" s="43" t="s">
        <v>319</v>
      </c>
      <c r="F27" s="137" t="s">
        <v>2359</v>
      </c>
      <c r="G27" s="43" t="s">
        <v>380</v>
      </c>
      <c r="H27" s="43" t="s">
        <v>348</v>
      </c>
      <c r="I27" s="43"/>
      <c r="J27" s="229">
        <v>0</v>
      </c>
      <c r="K27" s="229">
        <v>2.1</v>
      </c>
      <c r="L27" s="44" t="s">
        <v>325</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294249.37000000069</v>
      </c>
      <c r="S27" s="233" t="str">
        <f t="shared" si="0"/>
        <v>Despesa</v>
      </c>
      <c r="T27" s="234" t="str">
        <f t="shared" si="1"/>
        <v/>
      </c>
      <c r="U27" s="234" t="str">
        <f t="shared" si="2"/>
        <v/>
      </c>
      <c r="V27" s="234" t="str">
        <f t="shared" si="3"/>
        <v>Despesa</v>
      </c>
      <c r="W27" s="235" t="str">
        <f>VLOOKUP(E27,'PC Receitas'!$N$4:$P$25,3,FALSE)</f>
        <v>DESPESAS_OPERACIONAIS</v>
      </c>
    </row>
    <row r="28" spans="1:23" ht="19.5" customHeight="1" thickTop="1" thickBot="1" x14ac:dyDescent="0.3">
      <c r="A28" s="210"/>
      <c r="C28" s="43">
        <v>2</v>
      </c>
      <c r="D28" s="139">
        <v>43161</v>
      </c>
      <c r="E28" s="43" t="s">
        <v>319</v>
      </c>
      <c r="F28" s="137" t="s">
        <v>2362</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294247.27000000072</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3</v>
      </c>
      <c r="D29" s="139">
        <v>43162</v>
      </c>
      <c r="E29" s="43" t="s">
        <v>319</v>
      </c>
      <c r="F29" s="137" t="s">
        <v>2360</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294245.17000000074</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43">
        <v>3</v>
      </c>
      <c r="D30" s="139">
        <v>43162</v>
      </c>
      <c r="E30" s="43" t="s">
        <v>97</v>
      </c>
      <c r="F30" s="137" t="s">
        <v>2364</v>
      </c>
      <c r="G30" s="43" t="s">
        <v>381</v>
      </c>
      <c r="H30" s="43" t="s">
        <v>349</v>
      </c>
      <c r="I30" s="43"/>
      <c r="J30" s="229">
        <v>0</v>
      </c>
      <c r="K30" s="229">
        <v>19</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294226.17000000074</v>
      </c>
      <c r="S30" s="233" t="str">
        <f t="shared" si="0"/>
        <v>Despesa</v>
      </c>
      <c r="T30" s="234" t="str">
        <f t="shared" si="1"/>
        <v/>
      </c>
      <c r="U30" s="234" t="str">
        <f t="shared" si="2"/>
        <v/>
      </c>
      <c r="V30" s="234" t="str">
        <f t="shared" si="3"/>
        <v>Despesa</v>
      </c>
      <c r="W30" s="235" t="str">
        <f>VLOOKUP(E30,'PC Receitas'!$N$4:$P$25,3,FALSE)</f>
        <v>DESPESAS_COM_RH</v>
      </c>
    </row>
    <row r="31" spans="1:23" ht="19.5" customHeight="1" thickTop="1" thickBot="1" x14ac:dyDescent="0.3">
      <c r="A31" s="210"/>
      <c r="C31" s="43">
        <v>3</v>
      </c>
      <c r="D31" s="139">
        <v>43162</v>
      </c>
      <c r="E31" s="43" t="s">
        <v>97</v>
      </c>
      <c r="F31" s="137" t="s">
        <v>2368</v>
      </c>
      <c r="G31" s="43" t="s">
        <v>381</v>
      </c>
      <c r="H31" s="43" t="s">
        <v>349</v>
      </c>
      <c r="I31" s="43"/>
      <c r="J31" s="229">
        <v>0</v>
      </c>
      <c r="K31" s="229">
        <v>1073.5999999999999</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293152.57000000076</v>
      </c>
      <c r="S31" s="233" t="str">
        <f t="shared" si="0"/>
        <v>Despesa</v>
      </c>
      <c r="T31" s="234" t="str">
        <f t="shared" si="1"/>
        <v/>
      </c>
      <c r="U31" s="234" t="str">
        <f t="shared" si="2"/>
        <v/>
      </c>
      <c r="V31" s="234" t="str">
        <f t="shared" si="3"/>
        <v>Despesa</v>
      </c>
      <c r="W31" s="235" t="str">
        <f>VLOOKUP(E31,'PC Receitas'!$N$4:$P$25,3,FALSE)</f>
        <v>DESPESAS_COM_RH</v>
      </c>
    </row>
    <row r="32" spans="1:23" ht="19.5" customHeight="1" thickTop="1" thickBot="1" x14ac:dyDescent="0.3">
      <c r="A32" s="210"/>
      <c r="C32" s="43">
        <v>3</v>
      </c>
      <c r="D32" s="139">
        <v>43162</v>
      </c>
      <c r="E32" s="43" t="s">
        <v>97</v>
      </c>
      <c r="F32" s="137" t="s">
        <v>2369</v>
      </c>
      <c r="G32" s="43" t="s">
        <v>381</v>
      </c>
      <c r="H32" s="43" t="s">
        <v>349</v>
      </c>
      <c r="I32" s="43"/>
      <c r="J32" s="229">
        <v>0</v>
      </c>
      <c r="K32" s="229">
        <v>1259.95</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291892.62000000075</v>
      </c>
      <c r="S32" s="233" t="str">
        <f t="shared" si="0"/>
        <v>Despesa</v>
      </c>
      <c r="T32" s="234" t="str">
        <f t="shared" si="1"/>
        <v/>
      </c>
      <c r="U32" s="234" t="str">
        <f t="shared" si="2"/>
        <v/>
      </c>
      <c r="V32" s="234" t="str">
        <f t="shared" si="3"/>
        <v>Despesa</v>
      </c>
      <c r="W32" s="235" t="str">
        <f>VLOOKUP(E32,'PC Receitas'!$N$4:$P$25,3,FALSE)</f>
        <v>DESPESAS_COM_RH</v>
      </c>
    </row>
    <row r="33" spans="1:23" ht="19.5" customHeight="1" thickTop="1" thickBot="1" x14ac:dyDescent="0.3">
      <c r="A33" s="210"/>
      <c r="C33" s="43">
        <v>3</v>
      </c>
      <c r="D33" s="139">
        <v>43162</v>
      </c>
      <c r="E33" s="43" t="s">
        <v>319</v>
      </c>
      <c r="F33" s="137">
        <v>14833</v>
      </c>
      <c r="G33" s="43" t="s">
        <v>380</v>
      </c>
      <c r="H33" s="43" t="s">
        <v>348</v>
      </c>
      <c r="I33" s="43"/>
      <c r="J33" s="229">
        <v>0</v>
      </c>
      <c r="K33" s="229">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291890.52000000078</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43">
        <v>3</v>
      </c>
      <c r="D34" s="139">
        <v>43162</v>
      </c>
      <c r="E34" s="43" t="s">
        <v>319</v>
      </c>
      <c r="F34" s="137" t="s">
        <v>2372</v>
      </c>
      <c r="G34" s="43" t="s">
        <v>384</v>
      </c>
      <c r="H34" s="43" t="s">
        <v>348</v>
      </c>
      <c r="I34" s="43"/>
      <c r="J34" s="229">
        <v>0</v>
      </c>
      <c r="K34" s="229">
        <v>30</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291860.52000000078</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43">
        <v>3</v>
      </c>
      <c r="D35" s="139">
        <v>43162</v>
      </c>
      <c r="E35" s="43" t="s">
        <v>319</v>
      </c>
      <c r="F35" s="137">
        <v>14847</v>
      </c>
      <c r="G35" s="43" t="s">
        <v>380</v>
      </c>
      <c r="H35" s="43" t="s">
        <v>348</v>
      </c>
      <c r="I35" s="43"/>
      <c r="J35" s="229">
        <v>0</v>
      </c>
      <c r="K35" s="229">
        <v>2.1</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291858.4200000008</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43">
        <v>5</v>
      </c>
      <c r="D36" s="139">
        <v>43164</v>
      </c>
      <c r="E36" s="43" t="s">
        <v>97</v>
      </c>
      <c r="F36" s="137" t="s">
        <v>2363</v>
      </c>
      <c r="G36" s="43" t="s">
        <v>381</v>
      </c>
      <c r="H36" s="43" t="s">
        <v>349</v>
      </c>
      <c r="I36" s="43"/>
      <c r="J36" s="229">
        <v>0</v>
      </c>
      <c r="K36" s="229">
        <v>1900.3</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289958.12000000081</v>
      </c>
      <c r="S36" s="233" t="str">
        <f t="shared" si="0"/>
        <v>Despesa</v>
      </c>
      <c r="T36" s="234" t="str">
        <f t="shared" si="1"/>
        <v/>
      </c>
      <c r="U36" s="234" t="str">
        <f t="shared" si="2"/>
        <v/>
      </c>
      <c r="V36" s="234" t="str">
        <f t="shared" si="3"/>
        <v>Despesa</v>
      </c>
      <c r="W36" s="235" t="str">
        <f>VLOOKUP(E36,'PC Receitas'!$N$4:$P$25,3,FALSE)</f>
        <v>DESPESAS_COM_RH</v>
      </c>
    </row>
    <row r="37" spans="1:23" ht="19.5" customHeight="1" thickTop="1" thickBot="1" x14ac:dyDescent="0.3">
      <c r="A37" s="210"/>
      <c r="C37" s="43">
        <v>5</v>
      </c>
      <c r="D37" s="139">
        <v>43164</v>
      </c>
      <c r="E37" s="43" t="s">
        <v>97</v>
      </c>
      <c r="F37" s="137" t="s">
        <v>2365</v>
      </c>
      <c r="G37" s="43" t="s">
        <v>381</v>
      </c>
      <c r="H37" s="43" t="s">
        <v>349</v>
      </c>
      <c r="I37" s="43"/>
      <c r="J37" s="229">
        <v>0</v>
      </c>
      <c r="K37" s="229">
        <v>1605.65</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288352.47000000079</v>
      </c>
      <c r="S37" s="233" t="str">
        <f t="shared" si="0"/>
        <v>Despesa</v>
      </c>
      <c r="T37" s="234" t="str">
        <f t="shared" si="1"/>
        <v/>
      </c>
      <c r="U37" s="234" t="str">
        <f t="shared" si="2"/>
        <v/>
      </c>
      <c r="V37" s="234" t="str">
        <f t="shared" si="3"/>
        <v>Despesa</v>
      </c>
      <c r="W37" s="235" t="str">
        <f>VLOOKUP(E37,'PC Receitas'!$N$4:$P$25,3,FALSE)</f>
        <v>DESPESAS_COM_RH</v>
      </c>
    </row>
    <row r="38" spans="1:23" ht="19.5" customHeight="1" thickTop="1" thickBot="1" x14ac:dyDescent="0.3">
      <c r="A38" s="210"/>
      <c r="C38" s="43">
        <v>5</v>
      </c>
      <c r="D38" s="139">
        <v>43164</v>
      </c>
      <c r="E38" s="43" t="s">
        <v>97</v>
      </c>
      <c r="F38" s="196" t="s">
        <v>2366</v>
      </c>
      <c r="G38" s="23" t="s">
        <v>381</v>
      </c>
      <c r="H38" s="23" t="s">
        <v>349</v>
      </c>
      <c r="I38" s="23"/>
      <c r="J38" s="229">
        <v>0</v>
      </c>
      <c r="K38" s="229">
        <v>1732.15</v>
      </c>
      <c r="L38" s="44" t="s">
        <v>325</v>
      </c>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286620.32000000076</v>
      </c>
      <c r="S38" s="233" t="str">
        <f t="shared" si="0"/>
        <v>Despesa</v>
      </c>
      <c r="T38" s="234" t="str">
        <f t="shared" si="1"/>
        <v/>
      </c>
      <c r="U38" s="234" t="str">
        <f t="shared" si="2"/>
        <v/>
      </c>
      <c r="V38" s="234" t="str">
        <f t="shared" si="3"/>
        <v>Despesa</v>
      </c>
      <c r="W38" s="235" t="str">
        <f>VLOOKUP(E38,'PC Receitas'!$N$4:$P$25,3,FALSE)</f>
        <v>DESPESAS_COM_RH</v>
      </c>
    </row>
    <row r="39" spans="1:23" ht="19.5" customHeight="1" thickTop="1" thickBot="1" x14ac:dyDescent="0.3">
      <c r="A39" s="210"/>
      <c r="C39" s="43">
        <v>5</v>
      </c>
      <c r="D39" s="139">
        <v>43164</v>
      </c>
      <c r="E39" s="43" t="s">
        <v>319</v>
      </c>
      <c r="F39" s="137" t="s">
        <v>2367</v>
      </c>
      <c r="G39" s="43" t="s">
        <v>402</v>
      </c>
      <c r="H39" s="43" t="s">
        <v>349</v>
      </c>
      <c r="I39" s="43"/>
      <c r="J39" s="229">
        <v>0</v>
      </c>
      <c r="K39" s="229">
        <v>862.05</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285758.27000000078</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5</v>
      </c>
      <c r="D40" s="139">
        <v>43164</v>
      </c>
      <c r="E40" s="43" t="s">
        <v>97</v>
      </c>
      <c r="F40" s="137" t="s">
        <v>2370</v>
      </c>
      <c r="G40" s="43" t="s">
        <v>381</v>
      </c>
      <c r="H40" s="43" t="s">
        <v>349</v>
      </c>
      <c r="I40" s="43"/>
      <c r="J40" s="229">
        <v>0</v>
      </c>
      <c r="K40" s="229">
        <v>449.9</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285308.37000000075</v>
      </c>
      <c r="S40" s="233" t="str">
        <f t="shared" si="0"/>
        <v>Despesa</v>
      </c>
      <c r="T40" s="234" t="str">
        <f t="shared" si="1"/>
        <v/>
      </c>
      <c r="U40" s="234" t="str">
        <f t="shared" si="2"/>
        <v/>
      </c>
      <c r="V40" s="234" t="str">
        <f t="shared" si="3"/>
        <v>Despesa</v>
      </c>
      <c r="W40" s="235" t="str">
        <f>VLOOKUP(E40,'PC Receitas'!$N$4:$P$25,3,FALSE)</f>
        <v>DESPESAS_COM_RH</v>
      </c>
    </row>
    <row r="41" spans="1:23" ht="19.5" customHeight="1" thickTop="1" thickBot="1" x14ac:dyDescent="0.3">
      <c r="A41" s="210"/>
      <c r="C41" s="43">
        <v>5</v>
      </c>
      <c r="D41" s="139">
        <v>43164</v>
      </c>
      <c r="E41" s="43" t="s">
        <v>97</v>
      </c>
      <c r="F41" s="137" t="s">
        <v>2371</v>
      </c>
      <c r="G41" s="43" t="s">
        <v>381</v>
      </c>
      <c r="H41" s="43" t="s">
        <v>349</v>
      </c>
      <c r="I41" s="43"/>
      <c r="J41" s="229">
        <v>0</v>
      </c>
      <c r="K41" s="229">
        <v>1443.8</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283864.57000000076</v>
      </c>
      <c r="S41" s="233" t="str">
        <f t="shared" si="0"/>
        <v>Despesa</v>
      </c>
      <c r="T41" s="234" t="str">
        <f t="shared" si="1"/>
        <v/>
      </c>
      <c r="U41" s="234" t="str">
        <f t="shared" si="2"/>
        <v/>
      </c>
      <c r="V41" s="234" t="str">
        <f t="shared" si="3"/>
        <v>Despesa</v>
      </c>
      <c r="W41" s="235" t="str">
        <f>VLOOKUP(E41,'PC Receitas'!$N$4:$P$25,3,FALSE)</f>
        <v>DESPESAS_COM_RH</v>
      </c>
    </row>
    <row r="42" spans="1:23" ht="19.5" customHeight="1" thickTop="1" thickBot="1" x14ac:dyDescent="0.3">
      <c r="A42" s="210"/>
      <c r="C42" s="43">
        <v>5</v>
      </c>
      <c r="D42" s="139">
        <v>43164</v>
      </c>
      <c r="E42" s="43" t="s">
        <v>319</v>
      </c>
      <c r="F42" s="137">
        <v>14843</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283862.47000000079</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v>5</v>
      </c>
      <c r="D43" s="139">
        <v>43164</v>
      </c>
      <c r="E43" s="43" t="s">
        <v>319</v>
      </c>
      <c r="F43" s="137">
        <v>14844</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283860.37000000081</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43">
        <v>5</v>
      </c>
      <c r="D44" s="139">
        <v>43164</v>
      </c>
      <c r="E44" s="43" t="s">
        <v>319</v>
      </c>
      <c r="F44" s="137">
        <v>14845</v>
      </c>
      <c r="G44" s="43" t="s">
        <v>380</v>
      </c>
      <c r="H44" s="43" t="s">
        <v>348</v>
      </c>
      <c r="I44" s="43"/>
      <c r="J44" s="229">
        <v>0</v>
      </c>
      <c r="K44" s="229">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283858.27000000083</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43">
        <v>6</v>
      </c>
      <c r="D45" s="139">
        <v>43165</v>
      </c>
      <c r="E45" s="43" t="s">
        <v>319</v>
      </c>
      <c r="F45" s="137">
        <v>14854</v>
      </c>
      <c r="G45" s="43" t="s">
        <v>380</v>
      </c>
      <c r="H45" s="43" t="s">
        <v>348</v>
      </c>
      <c r="I45" s="43"/>
      <c r="J45" s="229">
        <v>0</v>
      </c>
      <c r="K45" s="229">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283856.17000000086</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43">
        <v>6</v>
      </c>
      <c r="D46" s="139">
        <v>43165</v>
      </c>
      <c r="E46" s="43" t="s">
        <v>319</v>
      </c>
      <c r="F46" s="137">
        <v>14858</v>
      </c>
      <c r="G46" s="43" t="s">
        <v>380</v>
      </c>
      <c r="H46" s="43" t="s">
        <v>348</v>
      </c>
      <c r="I46" s="43"/>
      <c r="J46" s="229">
        <v>0</v>
      </c>
      <c r="K46" s="229">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283854.07000000088</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43">
        <v>6</v>
      </c>
      <c r="D47" s="139">
        <v>43165</v>
      </c>
      <c r="E47" s="43" t="s">
        <v>97</v>
      </c>
      <c r="F47" s="137" t="s">
        <v>2373</v>
      </c>
      <c r="G47" s="43" t="s">
        <v>381</v>
      </c>
      <c r="H47" s="43" t="s">
        <v>349</v>
      </c>
      <c r="I47" s="43"/>
      <c r="J47" s="229">
        <v>0</v>
      </c>
      <c r="K47" s="229">
        <v>37</v>
      </c>
      <c r="L47" s="44" t="s">
        <v>325</v>
      </c>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283817.07000000088</v>
      </c>
      <c r="S47" s="233" t="str">
        <f t="shared" si="0"/>
        <v>Despesa</v>
      </c>
      <c r="T47" s="234" t="str">
        <f t="shared" si="1"/>
        <v/>
      </c>
      <c r="U47" s="234" t="str">
        <f t="shared" si="2"/>
        <v/>
      </c>
      <c r="V47" s="234" t="str">
        <f t="shared" si="3"/>
        <v>Despesa</v>
      </c>
      <c r="W47" s="235" t="str">
        <f>VLOOKUP(E47,'PC Receitas'!$N$4:$P$25,3,FALSE)</f>
        <v>DESPESAS_COM_RH</v>
      </c>
    </row>
    <row r="48" spans="1:23" ht="19.5" customHeight="1" thickTop="1" thickBot="1" x14ac:dyDescent="0.3">
      <c r="A48" s="210"/>
      <c r="C48" s="43">
        <v>6</v>
      </c>
      <c r="D48" s="139">
        <v>43165</v>
      </c>
      <c r="E48" s="43" t="s">
        <v>319</v>
      </c>
      <c r="F48" s="137">
        <v>14859</v>
      </c>
      <c r="G48" s="43" t="s">
        <v>380</v>
      </c>
      <c r="H48" s="43" t="s">
        <v>348</v>
      </c>
      <c r="I48" s="43"/>
      <c r="J48" s="229">
        <v>0</v>
      </c>
      <c r="K48" s="229">
        <v>2.1</v>
      </c>
      <c r="L48" s="44" t="s">
        <v>325</v>
      </c>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283814.9700000009</v>
      </c>
      <c r="S48" s="233" t="str">
        <f t="shared" si="0"/>
        <v>Despesa</v>
      </c>
      <c r="T48" s="234" t="str">
        <f t="shared" si="1"/>
        <v/>
      </c>
      <c r="U48" s="234" t="str">
        <f t="shared" si="2"/>
        <v/>
      </c>
      <c r="V48" s="234" t="str">
        <f t="shared" si="3"/>
        <v>Despesa</v>
      </c>
      <c r="W48" s="235" t="str">
        <f>VLOOKUP(E48,'PC Receitas'!$N$4:$P$25,3,FALSE)</f>
        <v>DESPESAS_OPERACIONAIS</v>
      </c>
    </row>
    <row r="49" spans="1:23" ht="19.5" customHeight="1" thickTop="1" thickBot="1" x14ac:dyDescent="0.3">
      <c r="A49" s="210"/>
      <c r="C49" s="43">
        <v>6</v>
      </c>
      <c r="D49" s="139">
        <v>43165</v>
      </c>
      <c r="E49" s="43" t="s">
        <v>319</v>
      </c>
      <c r="F49" s="137">
        <v>14860</v>
      </c>
      <c r="G49" s="43" t="s">
        <v>380</v>
      </c>
      <c r="H49" s="43" t="s">
        <v>348</v>
      </c>
      <c r="I49" s="43"/>
      <c r="J49" s="229">
        <v>0</v>
      </c>
      <c r="K49" s="229">
        <v>2.1</v>
      </c>
      <c r="L49" s="44" t="s">
        <v>325</v>
      </c>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283812.87000000093</v>
      </c>
      <c r="S49" s="233" t="str">
        <f t="shared" si="0"/>
        <v>Despesa</v>
      </c>
      <c r="T49" s="234" t="str">
        <f t="shared" si="1"/>
        <v/>
      </c>
      <c r="U49" s="234" t="str">
        <f t="shared" si="2"/>
        <v/>
      </c>
      <c r="V49" s="234" t="str">
        <f t="shared" si="3"/>
        <v>Despesa</v>
      </c>
      <c r="W49" s="235" t="str">
        <f>VLOOKUP(E49,'PC Receitas'!$N$4:$P$25,3,FALSE)</f>
        <v>DESPESAS_OPERACIONAIS</v>
      </c>
    </row>
    <row r="50" spans="1:23" ht="19.5" customHeight="1" thickTop="1" thickBot="1" x14ac:dyDescent="0.3">
      <c r="A50" s="210"/>
      <c r="C50" s="43">
        <v>6</v>
      </c>
      <c r="D50" s="139">
        <v>43165</v>
      </c>
      <c r="E50" s="43" t="s">
        <v>319</v>
      </c>
      <c r="F50" s="137">
        <v>14862</v>
      </c>
      <c r="G50" s="43" t="s">
        <v>380</v>
      </c>
      <c r="H50" s="43" t="s">
        <v>348</v>
      </c>
      <c r="I50" s="43"/>
      <c r="J50" s="229">
        <v>0</v>
      </c>
      <c r="K50" s="229">
        <v>2.1</v>
      </c>
      <c r="L50" s="44" t="s">
        <v>325</v>
      </c>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283810.77000000095</v>
      </c>
      <c r="S50" s="233" t="str">
        <f t="shared" si="0"/>
        <v>Despesa</v>
      </c>
      <c r="T50" s="234" t="str">
        <f t="shared" si="1"/>
        <v/>
      </c>
      <c r="U50" s="234" t="str">
        <f t="shared" si="2"/>
        <v/>
      </c>
      <c r="V50" s="234" t="str">
        <f t="shared" si="3"/>
        <v>Despesa</v>
      </c>
      <c r="W50" s="235" t="str">
        <f>VLOOKUP(E50,'PC Receitas'!$N$4:$P$25,3,FALSE)</f>
        <v>DESPESAS_OPERACIONAIS</v>
      </c>
    </row>
    <row r="51" spans="1:23" ht="19.5" customHeight="1" thickTop="1" thickBot="1" x14ac:dyDescent="0.3">
      <c r="A51" s="210"/>
      <c r="C51" s="43">
        <v>6</v>
      </c>
      <c r="D51" s="139">
        <v>43165</v>
      </c>
      <c r="E51" s="43" t="s">
        <v>319</v>
      </c>
      <c r="F51" s="137" t="s">
        <v>2375</v>
      </c>
      <c r="G51" s="43" t="s">
        <v>380</v>
      </c>
      <c r="H51" s="43" t="s">
        <v>348</v>
      </c>
      <c r="I51" s="43"/>
      <c r="J51" s="229">
        <v>0</v>
      </c>
      <c r="K51" s="229">
        <v>2.1</v>
      </c>
      <c r="L51" s="44" t="s">
        <v>325</v>
      </c>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283808.67000000097</v>
      </c>
      <c r="S51" s="233" t="str">
        <f t="shared" si="0"/>
        <v>Despesa</v>
      </c>
      <c r="T51" s="234" t="str">
        <f t="shared" si="1"/>
        <v/>
      </c>
      <c r="U51" s="234" t="str">
        <f t="shared" si="2"/>
        <v/>
      </c>
      <c r="V51" s="234" t="str">
        <f t="shared" si="3"/>
        <v>Despesa</v>
      </c>
      <c r="W51" s="235" t="str">
        <f>VLOOKUP(E51,'PC Receitas'!$N$4:$P$25,3,FALSE)</f>
        <v>DESPESAS_OPERACIONAIS</v>
      </c>
    </row>
    <row r="52" spans="1:23" ht="19.5" customHeight="1" thickTop="1" thickBot="1" x14ac:dyDescent="0.3">
      <c r="A52" s="210"/>
      <c r="C52" s="43">
        <v>7</v>
      </c>
      <c r="D52" s="139">
        <v>43166</v>
      </c>
      <c r="E52" s="43" t="s">
        <v>97</v>
      </c>
      <c r="F52" s="137" t="s">
        <v>2374</v>
      </c>
      <c r="G52" s="43" t="s">
        <v>324</v>
      </c>
      <c r="H52" s="43" t="s">
        <v>348</v>
      </c>
      <c r="I52" s="43"/>
      <c r="J52" s="229">
        <v>0</v>
      </c>
      <c r="K52" s="229">
        <v>843.2</v>
      </c>
      <c r="L52" s="44" t="s">
        <v>325</v>
      </c>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282965.47000000096</v>
      </c>
      <c r="S52" s="233" t="str">
        <f t="shared" si="0"/>
        <v>Despesa</v>
      </c>
      <c r="T52" s="234" t="str">
        <f t="shared" si="1"/>
        <v/>
      </c>
      <c r="U52" s="234" t="str">
        <f t="shared" si="2"/>
        <v/>
      </c>
      <c r="V52" s="234" t="str">
        <f t="shared" si="3"/>
        <v>Despesa</v>
      </c>
      <c r="W52" s="235" t="str">
        <f>VLOOKUP(E52,'PC Receitas'!$N$4:$P$25,3,FALSE)</f>
        <v>DESPESAS_COM_RH</v>
      </c>
    </row>
    <row r="53" spans="1:23" ht="19.5" customHeight="1" thickTop="1" thickBot="1" x14ac:dyDescent="0.3">
      <c r="A53" s="210"/>
      <c r="C53" s="43">
        <v>7</v>
      </c>
      <c r="D53" s="139">
        <v>43166</v>
      </c>
      <c r="E53" s="43" t="s">
        <v>319</v>
      </c>
      <c r="F53" s="137">
        <v>14990</v>
      </c>
      <c r="G53" s="43" t="s">
        <v>380</v>
      </c>
      <c r="H53" s="43" t="s">
        <v>348</v>
      </c>
      <c r="I53" s="43"/>
      <c r="J53" s="229">
        <v>0</v>
      </c>
      <c r="K53" s="229">
        <v>2.1</v>
      </c>
      <c r="L53" s="44" t="s">
        <v>325</v>
      </c>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282963.37000000098</v>
      </c>
      <c r="S53" s="233" t="str">
        <f t="shared" si="0"/>
        <v>Despesa</v>
      </c>
      <c r="T53" s="234" t="str">
        <f t="shared" si="1"/>
        <v/>
      </c>
      <c r="U53" s="234" t="str">
        <f t="shared" si="2"/>
        <v/>
      </c>
      <c r="V53" s="234" t="str">
        <f t="shared" si="3"/>
        <v>Despesa</v>
      </c>
      <c r="W53" s="235" t="str">
        <f>VLOOKUP(E53,'PC Receitas'!$N$4:$P$25,3,FALSE)</f>
        <v>DESPESAS_OPERACIONAIS</v>
      </c>
    </row>
    <row r="54" spans="1:23" ht="19.5" customHeight="1" thickTop="1" thickBot="1" x14ac:dyDescent="0.3">
      <c r="A54" s="210"/>
      <c r="C54" s="43">
        <v>8</v>
      </c>
      <c r="D54" s="139">
        <v>43167</v>
      </c>
      <c r="E54" s="43" t="s">
        <v>319</v>
      </c>
      <c r="F54" s="137">
        <v>14878</v>
      </c>
      <c r="G54" s="43" t="s">
        <v>380</v>
      </c>
      <c r="H54" s="43" t="s">
        <v>348</v>
      </c>
      <c r="I54" s="43"/>
      <c r="J54" s="229">
        <v>0</v>
      </c>
      <c r="K54" s="229">
        <v>2.1</v>
      </c>
      <c r="L54" s="44" t="s">
        <v>325</v>
      </c>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282961.27000000101</v>
      </c>
      <c r="S54" s="233" t="str">
        <f t="shared" si="0"/>
        <v>Despesa</v>
      </c>
      <c r="T54" s="234" t="str">
        <f t="shared" si="1"/>
        <v/>
      </c>
      <c r="U54" s="234" t="str">
        <f t="shared" si="2"/>
        <v/>
      </c>
      <c r="V54" s="234" t="str">
        <f t="shared" si="3"/>
        <v>Despesa</v>
      </c>
      <c r="W54" s="235" t="str">
        <f>VLOOKUP(E54,'PC Receitas'!$N$4:$P$25,3,FALSE)</f>
        <v>DESPESAS_OPERACIONAIS</v>
      </c>
    </row>
    <row r="55" spans="1:23" ht="19.5" customHeight="1" thickTop="1" thickBot="1" x14ac:dyDescent="0.3">
      <c r="A55" s="210"/>
      <c r="C55" s="43">
        <v>8</v>
      </c>
      <c r="D55" s="139">
        <v>43167</v>
      </c>
      <c r="E55" s="43" t="s">
        <v>319</v>
      </c>
      <c r="F55" s="137">
        <v>14879</v>
      </c>
      <c r="G55" s="43" t="s">
        <v>380</v>
      </c>
      <c r="H55" s="43" t="s">
        <v>348</v>
      </c>
      <c r="I55" s="43"/>
      <c r="J55" s="229">
        <v>0</v>
      </c>
      <c r="K55" s="229">
        <v>2.1</v>
      </c>
      <c r="L55" s="44" t="s">
        <v>325</v>
      </c>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282959.17000000103</v>
      </c>
      <c r="S55" s="233" t="str">
        <f t="shared" si="0"/>
        <v>Despesa</v>
      </c>
      <c r="T55" s="234" t="str">
        <f t="shared" si="1"/>
        <v/>
      </c>
      <c r="U55" s="234" t="str">
        <f t="shared" si="2"/>
        <v/>
      </c>
      <c r="V55" s="234" t="str">
        <f t="shared" si="3"/>
        <v>Despesa</v>
      </c>
      <c r="W55" s="235" t="str">
        <f>VLOOKUP(E55,'PC Receitas'!$N$4:$P$25,3,FALSE)</f>
        <v>DESPESAS_OPERACIONAIS</v>
      </c>
    </row>
    <row r="56" spans="1:23" ht="19.5" customHeight="1" thickTop="1" thickBot="1" x14ac:dyDescent="0.3">
      <c r="A56" s="210"/>
      <c r="C56" s="43">
        <v>8</v>
      </c>
      <c r="D56" s="139">
        <v>43167</v>
      </c>
      <c r="E56" s="43" t="s">
        <v>319</v>
      </c>
      <c r="F56" s="137">
        <v>14889</v>
      </c>
      <c r="G56" s="43" t="s">
        <v>380</v>
      </c>
      <c r="H56" s="43" t="s">
        <v>348</v>
      </c>
      <c r="I56" s="43"/>
      <c r="J56" s="229">
        <v>0</v>
      </c>
      <c r="K56" s="229">
        <v>122.1</v>
      </c>
      <c r="L56" s="44" t="s">
        <v>325</v>
      </c>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282837.07000000105</v>
      </c>
      <c r="S56" s="233" t="str">
        <f t="shared" si="0"/>
        <v>Despesa</v>
      </c>
      <c r="T56" s="234" t="str">
        <f t="shared" si="1"/>
        <v/>
      </c>
      <c r="U56" s="234" t="str">
        <f t="shared" si="2"/>
        <v/>
      </c>
      <c r="V56" s="234" t="str">
        <f t="shared" si="3"/>
        <v>Despesa</v>
      </c>
      <c r="W56" s="235" t="str">
        <f>VLOOKUP(E56,'PC Receitas'!$N$4:$P$25,3,FALSE)</f>
        <v>DESPESAS_OPERACIONAIS</v>
      </c>
    </row>
    <row r="57" spans="1:23" ht="19.5" customHeight="1" thickTop="1" thickBot="1" x14ac:dyDescent="0.3">
      <c r="A57" s="210"/>
      <c r="C57" s="43">
        <v>9</v>
      </c>
      <c r="D57" s="139">
        <v>43168</v>
      </c>
      <c r="E57" s="43" t="s">
        <v>319</v>
      </c>
      <c r="F57" s="137">
        <v>14894</v>
      </c>
      <c r="G57" s="43" t="s">
        <v>380</v>
      </c>
      <c r="H57" s="43" t="s">
        <v>348</v>
      </c>
      <c r="I57" s="43"/>
      <c r="J57" s="229">
        <v>0</v>
      </c>
      <c r="K57" s="229">
        <v>2.1</v>
      </c>
      <c r="L57" s="44" t="s">
        <v>325</v>
      </c>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282834.97000000108</v>
      </c>
      <c r="S57" s="233" t="str">
        <f t="shared" si="0"/>
        <v>Despesa</v>
      </c>
      <c r="T57" s="234" t="str">
        <f t="shared" si="1"/>
        <v/>
      </c>
      <c r="U57" s="234" t="str">
        <f t="shared" si="2"/>
        <v/>
      </c>
      <c r="V57" s="234" t="str">
        <f t="shared" si="3"/>
        <v>Despesa</v>
      </c>
      <c r="W57" s="235" t="str">
        <f>VLOOKUP(E57,'PC Receitas'!$N$4:$P$25,3,FALSE)</f>
        <v>DESPESAS_OPERACIONAIS</v>
      </c>
    </row>
    <row r="58" spans="1:23" ht="19.5" customHeight="1" thickTop="1" thickBot="1" x14ac:dyDescent="0.3">
      <c r="A58" s="210"/>
      <c r="C58" s="43">
        <v>18</v>
      </c>
      <c r="D58" s="139">
        <v>43177</v>
      </c>
      <c r="E58" s="43" t="s">
        <v>319</v>
      </c>
      <c r="F58" s="137" t="s">
        <v>2361</v>
      </c>
      <c r="G58" s="43" t="s">
        <v>380</v>
      </c>
      <c r="H58" s="43" t="s">
        <v>348</v>
      </c>
      <c r="I58" s="43"/>
      <c r="J58" s="229">
        <v>0</v>
      </c>
      <c r="K58" s="229">
        <v>2.1</v>
      </c>
      <c r="L58" s="44" t="s">
        <v>325</v>
      </c>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282832.8700000011</v>
      </c>
      <c r="S58" s="233" t="str">
        <f t="shared" si="0"/>
        <v>Despesa</v>
      </c>
      <c r="T58" s="234" t="str">
        <f t="shared" si="1"/>
        <v/>
      </c>
      <c r="U58" s="234" t="str">
        <f t="shared" si="2"/>
        <v/>
      </c>
      <c r="V58" s="234" t="str">
        <f t="shared" si="3"/>
        <v>Despesa</v>
      </c>
      <c r="W58" s="235" t="str">
        <f>VLOOKUP(E58,'PC Receitas'!$N$4:$P$25,3,FALSE)</f>
        <v>DESPESAS_OPERACIONAIS</v>
      </c>
    </row>
    <row r="59" spans="1:23" ht="19.5" customHeight="1" thickTop="1" thickBot="1" x14ac:dyDescent="0.3">
      <c r="A59" s="210"/>
      <c r="C59" s="43">
        <v>22</v>
      </c>
      <c r="D59" s="139">
        <v>43181</v>
      </c>
      <c r="E59" s="43" t="s">
        <v>319</v>
      </c>
      <c r="F59" s="137">
        <v>14785</v>
      </c>
      <c r="G59" s="43" t="s">
        <v>380</v>
      </c>
      <c r="H59" s="43" t="s">
        <v>348</v>
      </c>
      <c r="I59" s="43"/>
      <c r="J59" s="229">
        <v>0</v>
      </c>
      <c r="K59" s="229">
        <v>2.1</v>
      </c>
      <c r="L59" s="44" t="s">
        <v>325</v>
      </c>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282830.77000000112</v>
      </c>
      <c r="S59" s="233" t="str">
        <f t="shared" si="0"/>
        <v>Despesa</v>
      </c>
      <c r="T59" s="234" t="str">
        <f t="shared" si="1"/>
        <v/>
      </c>
      <c r="U59" s="234" t="str">
        <f t="shared" si="2"/>
        <v/>
      </c>
      <c r="V59" s="234" t="str">
        <f t="shared" si="3"/>
        <v>Despesa</v>
      </c>
      <c r="W59" s="235" t="str">
        <f>VLOOKUP(E59,'PC Receitas'!$N$4:$P$25,3,FALSE)</f>
        <v>DESPESAS_OPERACIONAIS</v>
      </c>
    </row>
    <row r="60" spans="1:23" ht="19.5" customHeight="1" thickTop="1" thickBot="1" x14ac:dyDescent="0.3">
      <c r="A60" s="210"/>
      <c r="C60" s="43">
        <v>25</v>
      </c>
      <c r="D60" s="139">
        <v>43184</v>
      </c>
      <c r="E60" s="43" t="s">
        <v>319</v>
      </c>
      <c r="F60" s="137">
        <v>14791</v>
      </c>
      <c r="G60" s="43" t="s">
        <v>380</v>
      </c>
      <c r="H60" s="43" t="s">
        <v>348</v>
      </c>
      <c r="I60" s="43"/>
      <c r="J60" s="229">
        <v>0</v>
      </c>
      <c r="K60" s="229">
        <v>2.1</v>
      </c>
      <c r="L60" s="44" t="s">
        <v>325</v>
      </c>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282828.67000000115</v>
      </c>
      <c r="S60" s="233" t="str">
        <f t="shared" si="0"/>
        <v>Despesa</v>
      </c>
      <c r="T60" s="234" t="str">
        <f t="shared" si="1"/>
        <v/>
      </c>
      <c r="U60" s="234" t="str">
        <f t="shared" si="2"/>
        <v/>
      </c>
      <c r="V60" s="234" t="str">
        <f t="shared" si="3"/>
        <v>Despesa</v>
      </c>
      <c r="W60" s="235" t="str">
        <f>VLOOKUP(E60,'PC Receitas'!$N$4:$P$25,3,FALSE)</f>
        <v>DESPESAS_OPERACIONAIS</v>
      </c>
    </row>
    <row r="61" spans="1:23" ht="19.5" customHeight="1" thickTop="1" thickBot="1" x14ac:dyDescent="0.3">
      <c r="A61" s="210"/>
      <c r="C61" s="43">
        <v>27</v>
      </c>
      <c r="D61" s="139">
        <v>43186</v>
      </c>
      <c r="E61" s="43" t="s">
        <v>319</v>
      </c>
      <c r="F61" s="196" t="s">
        <v>2353</v>
      </c>
      <c r="G61" s="23" t="s">
        <v>380</v>
      </c>
      <c r="H61" s="23" t="s">
        <v>348</v>
      </c>
      <c r="I61" s="23"/>
      <c r="J61" s="229">
        <v>0</v>
      </c>
      <c r="K61" s="229">
        <v>2.1</v>
      </c>
      <c r="L61" s="44" t="s">
        <v>325</v>
      </c>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282826.57000000117</v>
      </c>
      <c r="S61" s="233" t="str">
        <f t="shared" si="0"/>
        <v>Despesa</v>
      </c>
      <c r="T61" s="234" t="str">
        <f t="shared" si="1"/>
        <v/>
      </c>
      <c r="U61" s="234" t="str">
        <f t="shared" si="2"/>
        <v/>
      </c>
      <c r="V61" s="234" t="str">
        <f t="shared" si="3"/>
        <v>Despesa</v>
      </c>
      <c r="W61" s="235" t="str">
        <f>VLOOKUP(E61,'PC Receitas'!$N$4:$P$25,3,FALSE)</f>
        <v>DESPESAS_OPERACIONAIS</v>
      </c>
    </row>
    <row r="62" spans="1:23" ht="19.5" customHeight="1" thickTop="1" thickBot="1" x14ac:dyDescent="0.3">
      <c r="A62" s="210"/>
      <c r="C62" s="43">
        <v>27</v>
      </c>
      <c r="D62" s="139">
        <v>43186</v>
      </c>
      <c r="E62" s="43" t="s">
        <v>318</v>
      </c>
      <c r="F62" s="137">
        <v>751</v>
      </c>
      <c r="G62" s="43" t="s">
        <v>383</v>
      </c>
      <c r="H62" s="43" t="s">
        <v>349</v>
      </c>
      <c r="I62" s="43"/>
      <c r="J62" s="229">
        <v>0</v>
      </c>
      <c r="K62" s="229">
        <v>1649.2</v>
      </c>
      <c r="L62" s="44" t="s">
        <v>325</v>
      </c>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281177.37000000116</v>
      </c>
      <c r="S62" s="233" t="str">
        <f t="shared" si="0"/>
        <v/>
      </c>
      <c r="T62" s="234" t="str">
        <f t="shared" si="1"/>
        <v>Despesa</v>
      </c>
      <c r="U62" s="234" t="str">
        <f t="shared" si="2"/>
        <v/>
      </c>
      <c r="V62" s="234" t="str">
        <f t="shared" si="3"/>
        <v>Despesa</v>
      </c>
      <c r="W62" s="235" t="str">
        <f>VLOOKUP(E62,'PC Receitas'!$N$4:$P$25,3,FALSE)</f>
        <v>DESPESAS_COM_PRODUTOS</v>
      </c>
    </row>
    <row r="63" spans="1:23" ht="19.5" customHeight="1" thickTop="1" thickBot="1" x14ac:dyDescent="0.3">
      <c r="A63" s="210"/>
      <c r="C63" s="43">
        <v>28</v>
      </c>
      <c r="D63" s="139">
        <v>43187</v>
      </c>
      <c r="E63" s="43" t="s">
        <v>319</v>
      </c>
      <c r="F63" s="196">
        <v>14821</v>
      </c>
      <c r="G63" s="43" t="s">
        <v>380</v>
      </c>
      <c r="H63" s="43" t="s">
        <v>348</v>
      </c>
      <c r="I63" s="43"/>
      <c r="J63" s="229">
        <v>0</v>
      </c>
      <c r="K63" s="229">
        <v>2.1</v>
      </c>
      <c r="L63" s="44" t="s">
        <v>325</v>
      </c>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281175.27000000118</v>
      </c>
      <c r="S63" s="233" t="str">
        <f t="shared" si="0"/>
        <v>Despesa</v>
      </c>
      <c r="T63" s="234" t="str">
        <f t="shared" si="1"/>
        <v/>
      </c>
      <c r="U63" s="234" t="str">
        <f t="shared" si="2"/>
        <v/>
      </c>
      <c r="V63" s="234" t="str">
        <f t="shared" si="3"/>
        <v>Despesa</v>
      </c>
      <c r="W63" s="235" t="str">
        <f>VLOOKUP(E63,'PC Receitas'!$N$4:$P$25,3,FALSE)</f>
        <v>DESPESAS_OPERACIONAIS</v>
      </c>
    </row>
    <row r="64" spans="1:23" ht="19.5" customHeight="1" thickTop="1" thickBot="1" x14ac:dyDescent="0.3">
      <c r="A64" s="210"/>
      <c r="C64" s="43">
        <v>28</v>
      </c>
      <c r="D64" s="139">
        <v>43187</v>
      </c>
      <c r="E64" s="43" t="s">
        <v>319</v>
      </c>
      <c r="F64" s="137" t="s">
        <v>2354</v>
      </c>
      <c r="G64" s="43" t="s">
        <v>380</v>
      </c>
      <c r="H64" s="43" t="s">
        <v>348</v>
      </c>
      <c r="I64" s="43"/>
      <c r="J64" s="229">
        <v>0</v>
      </c>
      <c r="K64" s="229">
        <v>2.1</v>
      </c>
      <c r="L64" s="44" t="s">
        <v>325</v>
      </c>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281173.17000000121</v>
      </c>
      <c r="S64" s="233" t="str">
        <f t="shared" si="0"/>
        <v>Despesa</v>
      </c>
      <c r="T64" s="234" t="str">
        <f t="shared" si="1"/>
        <v/>
      </c>
      <c r="U64" s="234" t="str">
        <f t="shared" si="2"/>
        <v/>
      </c>
      <c r="V64" s="234" t="str">
        <f t="shared" si="3"/>
        <v>Despesa</v>
      </c>
      <c r="W64" s="235" t="str">
        <f>VLOOKUP(E64,'PC Receitas'!$N$4:$P$25,3,FALSE)</f>
        <v>DESPESAS_OPERACIONAIS</v>
      </c>
    </row>
    <row r="65" spans="1:23" ht="19.5" customHeight="1" thickTop="1" thickBot="1" x14ac:dyDescent="0.3">
      <c r="A65" s="210"/>
      <c r="C65" s="43">
        <v>28</v>
      </c>
      <c r="D65" s="139">
        <v>43187</v>
      </c>
      <c r="E65" s="43" t="s">
        <v>319</v>
      </c>
      <c r="F65" s="137" t="s">
        <v>2355</v>
      </c>
      <c r="G65" s="43" t="s">
        <v>380</v>
      </c>
      <c r="H65" s="43" t="s">
        <v>348</v>
      </c>
      <c r="I65" s="43"/>
      <c r="J65" s="229">
        <v>0</v>
      </c>
      <c r="K65" s="229">
        <v>2.1</v>
      </c>
      <c r="L65" s="44" t="s">
        <v>325</v>
      </c>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281171.07000000123</v>
      </c>
      <c r="S65" s="233" t="str">
        <f t="shared" si="0"/>
        <v>Despesa</v>
      </c>
      <c r="T65" s="234" t="str">
        <f t="shared" si="1"/>
        <v/>
      </c>
      <c r="U65" s="234" t="str">
        <f t="shared" si="2"/>
        <v/>
      </c>
      <c r="V65" s="234" t="str">
        <f t="shared" si="3"/>
        <v>Despesa</v>
      </c>
      <c r="W65" s="235" t="str">
        <f>VLOOKUP(E65,'PC Receitas'!$N$4:$P$25,3,FALSE)</f>
        <v>DESPESAS_OPERACIONAIS</v>
      </c>
    </row>
    <row r="66" spans="1:23" ht="19.5" customHeight="1" thickTop="1" thickBot="1" x14ac:dyDescent="0.3">
      <c r="A66" s="210"/>
      <c r="C66" s="43"/>
      <c r="D66" s="43"/>
      <c r="E66" s="43"/>
      <c r="F66" s="137"/>
      <c r="G66" s="43"/>
      <c r="H66" s="43"/>
      <c r="I66" s="43"/>
      <c r="J66" s="229"/>
      <c r="K66" s="229"/>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281171.07000000123</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281171.07000000123</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281171.07000000123</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281171.07000000123</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281171.07000000123</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281171.07000000123</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281171.07000000123</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281171.07000000123</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281171.07000000123</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281171.07000000123</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281171.07000000123</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281171.07000000123</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281171.07000000123</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281171.07000000123</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281171.07000000123</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281171.07000000123</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281171.07000000123</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281171.07000000123</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281171.07000000123</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281171.07000000123</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281171.07000000123</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281171.07000000123</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281171.07000000123</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281171.07000000123</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281171.07000000123</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281171.07000000123</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281171.07000000123</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281171.07000000123</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281171.07000000123</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281171.07000000123</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281171.07000000123</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281171.07000000123</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281171.07000000123</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281171.07000000123</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281171.07000000123</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281171.07000000123</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281171.07000000123</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281171.07000000123</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281171.07000000123</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281171.07000000123</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281171.07000000123</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281171.07000000123</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281171.07000000123</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281171.07000000123</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281171.07000000123</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281171.07000000123</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281171.07000000123</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281171.07000000123</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281171.07000000123</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281171.07000000123</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281171.07000000123</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281171.07000000123</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281171.07000000123</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281171.07000000123</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281171.07000000123</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281171.07000000123</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281171.07000000123</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281171.07000000123</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281171.07000000123</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281171.07000000123</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281171.07000000123</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281171.07000000123</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281171.07000000123</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281171.07000000123</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281171.07000000123</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281171.07000000123</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281171.07000000123</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281171.07000000123</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281171.07000000123</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281171.07000000123</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281171.07000000123</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281171.07000000123</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281171.07000000123</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281171.07000000123</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281171.07000000123</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281171.07000000123</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281171.07000000123</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281171.07000000123</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281171.07000000123</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281171.07000000123</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281171.07000000123</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281171.07000000123</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281171.07000000123</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281171.07000000123</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281171.07000000123</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281171.07000000123</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281171.07000000123</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281171.07000000123</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281171.07000000123</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281171.07000000123</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281171.07000000123</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281171.07000000123</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281171.07000000123</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281171.07000000123</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281171.07000000123</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281171.07000000123</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281171.07000000123</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281171.07000000123</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281171.07000000123</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281171.07000000123</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281171.07000000123</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281171.07000000123</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281171.07000000123</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281171.07000000123</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281171.07000000123</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281171.07000000123</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281171.07000000123</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281171.07000000123</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281171.07000000123</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281171.07000000123</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281171.07000000123</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281171.07000000123</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281171.07000000123</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281171.07000000123</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281171.07000000123</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281171.07000000123</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281171.07000000123</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281171.07000000123</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281171.07000000123</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281171.07000000123</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281171.07000000123</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281171.07000000123</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281171.07000000123</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281171.07000000123</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281171.07000000123</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281171.07000000123</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281171.07000000123</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281171.07000000123</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281171.07000000123</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281171.07000000123</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281171.07000000123</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281171.07000000123</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281171.07000000123</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281171.07000000123</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281171.07000000123</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281171.07000000123</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281171.07000000123</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281171.07000000123</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281171.07000000123</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281171.07000000123</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281171.07000000123</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281171.07000000123</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281171.07000000123</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281171.07000000123</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281171.07000000123</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281171.07000000123</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281171.07000000123</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281171.07000000123</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281171.07000000123</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281171.07000000123</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281171.07000000123</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281171.07000000123</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281171.07000000123</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281171.07000000123</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281171.07000000123</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281171.07000000123</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281171.07000000123</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281171.07000000123</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281171.07000000123</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281171.07000000123</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281171.07000000123</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281171.07000000123</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281171.07000000123</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281171.07000000123</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281171.07000000123</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281171.07000000123</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281171.07000000123</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281171.07000000123</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281171.07000000123</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281171.07000000123</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281171.07000000123</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281171.07000000123</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281171.07000000123</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281171.07000000123</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281171.07000000123</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281171.07000000123</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281171.07000000123</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281171.07000000123</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281171.07000000123</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281171.07000000123</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281171.07000000123</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281171.07000000123</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281171.07000000123</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281171.07000000123</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281171.07000000123</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281171.07000000123</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281171.07000000123</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281171.07000000123</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281171.07000000123</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281171.07000000123</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281171.07000000123</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281171.07000000123</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281171.07000000123</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281171.07000000123</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281171.07000000123</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281171.07000000123</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281171.07000000123</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281171.07000000123</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281171.07000000123</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281171.07000000123</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281171.07000000123</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281171.07000000123</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281171.07000000123</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281171.07000000123</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281171.07000000123</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281171.07000000123</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281171.07000000123</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281171.07000000123</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281171.07000000123</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281171.07000000123</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281171.07000000123</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281171.07000000123</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281171.07000000123</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281171.07000000123</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281171.07000000123</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281171.07000000123</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281171.07000000123</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281171.07000000123</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281171.07000000123</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281171.07000000123</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281171.07000000123</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281171.07000000123</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281171.07000000123</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281171.07000000123</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281171.07000000123</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281171.07000000123</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281171.07000000123</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281171.07000000123</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281171.07000000123</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281171.07000000123</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281171.07000000123</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281171.07000000123</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281171.07000000123</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281171.07000000123</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281171.07000000123</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281171.07000000123</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281171.07000000123</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281171.07000000123</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281171.07000000123</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281171.07000000123</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281171.07000000123</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281171.07000000123</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281171.07000000123</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281171.07000000123</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281171.07000000123</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281171.07000000123</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281171.07000000123</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281171.07000000123</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281171.07000000123</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281171.07000000123</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281171.07000000123</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281171.07000000123</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281171.07000000123</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281171.07000000123</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281171.07000000123</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281171.07000000123</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281171.07000000123</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281171.07000000123</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281171.07000000123</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281171.07000000123</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281171.07000000123</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281171.07000000123</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281171.07000000123</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281171.07000000123</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281171.07000000123</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281171.07000000123</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281171.07000000123</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281171.07000000123</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281171.07000000123</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281171.07000000123</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281171.07000000123</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281171.07000000123</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281171.07000000123</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281171.07000000123</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281171.07000000123</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281171.07000000123</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281171.07000000123</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281171.07000000123</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281171.07000000123</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281171.07000000123</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281171.07000000123</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281171.07000000123</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281171.07000000123</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281171.07000000123</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281171.07000000123</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281171.07000000123</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281171.07000000123</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281171.07000000123</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281171.07000000123</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281171.07000000123</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281171.07000000123</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281171.07000000123</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281171.07000000123</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281171.07000000123</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281171.07000000123</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281171.07000000123</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281171.07000000123</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281171.07000000123</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281171.07000000123</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281171.07000000123</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281171.07000000123</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281171.07000000123</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281171.07000000123</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281171.07000000123</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281171.07000000123</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281171.07000000123</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281171.07000000123</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281171.07000000123</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281171.07000000123</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281171.07000000123</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281171.07000000123</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281171.07000000123</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281171.07000000123</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281171.07000000123</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281171.07000000123</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281171.07000000123</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281171.07000000123</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281171.07000000123</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281171.07000000123</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281171.07000000123</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281171.07000000123</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281171.07000000123</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281171.07000000123</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281171.07000000123</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281171.07000000123</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281171.07000000123</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281171.07000000123</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281171.07000000123</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281171.07000000123</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281171.07000000123</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281171.07000000123</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281171.07000000123</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281171.07000000123</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281171.07000000123</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281171.07000000123</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281171.07000000123</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281171.07000000123</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281171.07000000123</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281171.07000000123</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281171.07000000123</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281171.07000000123</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281171.07000000123</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281171.07000000123</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281171.07000000123</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281171.07000000123</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281171.07000000123</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281171.07000000123</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281171.07000000123</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281171.07000000123</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281171.07000000123</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281171.07000000123</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281171.07000000123</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281171.07000000123</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281171.07000000123</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281171.07000000123</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281171.07000000123</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281171.07000000123</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281171.07000000123</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281171.07000000123</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281171.07000000123</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281171.07000000123</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281171.07000000123</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281171.07000000123</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281171.07000000123</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281171.07000000123</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281171.07000000123</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281171.07000000123</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281171.07000000123</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281171.07000000123</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281171.07000000123</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281171.07000000123</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281171.07000000123</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281171.07000000123</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281171.07000000123</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281171.07000000123</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281171.07000000123</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281171.07000000123</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281171.07000000123</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281171.07000000123</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281171.07000000123</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281171.07000000123</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281171.07000000123</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281171.07000000123</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281171.07000000123</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281171.07000000123</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281171.07000000123</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281171.07000000123</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281171.07000000123</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281171.07000000123</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281171.07000000123</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281171.07000000123</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281171.07000000123</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281171.07000000123</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281171.07000000123</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281171.07000000123</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281171.07000000123</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281171.07000000123</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281171.07000000123</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281171.07000000123</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281171.07000000123</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281171.07000000123</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281171.07000000123</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281171.07000000123</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281171.07000000123</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281171.07000000123</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281171.07000000123</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281171.07000000123</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281171.07000000123</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281171.07000000123</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281171.07000000123</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281171.07000000123</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281171.07000000123</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281171.07000000123</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281171.07000000123</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281171.07000000123</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281171.07000000123</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281171.07000000123</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281171.07000000123</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281171.07000000123</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281171.07000000123</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281171.07000000123</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281171.07000000123</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281171.07000000123</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281171.07000000123</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281171.07000000123</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281171.07000000123</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281171.07000000123</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281171.07000000123</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281171.07000000123</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281171.07000000123</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281171.07000000123</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281171.07000000123</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281171.07000000123</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281171.07000000123</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281171.07000000123</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281171.07000000123</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281171.07000000123</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281171.07000000123</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281171.07000000123</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281171.07000000123</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281171.07000000123</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281171.07000000123</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281171.07000000123</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281171.07000000123</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281171.07000000123</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281171.07000000123</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281171.07000000123</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281171.07000000123</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281171.07000000123</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281171.07000000123</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281171.07000000123</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281171.07000000123</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281171.07000000123</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281171.07000000123</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281171.07000000123</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281171.07000000123</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281171.07000000123</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281171.07000000123</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281171.07000000123</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281171.07000000123</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281171.07000000123</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281171.07000000123</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281171.07000000123</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281171.07000000123</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281171.07000000123</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281171.07000000123</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281171.07000000123</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281171.07000000123</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281171.07000000123</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281171.07000000123</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281171.07000000123</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281171.07000000123</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281171.07000000123</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281171.07000000123</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281171.07000000123</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281171.07000000123</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281171.07000000123</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281171.07000000123</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281171.07000000123</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281171.07000000123</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281171.07000000123</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281171.07000000123</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281171.07000000123</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281171.07000000123</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281171.07000000123</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281171.07000000123</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281171.07000000123</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281171.07000000123</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281171.07000000123</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281171.07000000123</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281171.07000000123</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281171.07000000123</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281171.07000000123</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281171.07000000123</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281171.07000000123</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281171.07000000123</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281171.07000000123</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281171.07000000123</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281171.07000000123</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281171.07000000123</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281171.07000000123</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281171.07000000123</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281171.07000000123</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281171.07000000123</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281171.07000000123</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281171.07000000123</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281171.07000000123</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281171.07000000123</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281171.07000000123</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281171.07000000123</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281171.07000000123</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281171.07000000123</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281171.07000000123</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281171.07000000123</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281171.07000000123</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281171.07000000123</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281171.07000000123</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281171.07000000123</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281171.07000000123</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281171.07000000123</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281171.07000000123</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281171.07000000123</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281171.07000000123</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281171.07000000123</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281171.07000000123</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281171.07000000123</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281171.07000000123</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281171.07000000123</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281171.07000000123</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281171.07000000123</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281171.07000000123</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281171.07000000123</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281171.07000000123</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281171.07000000123</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281171.07000000123</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281171.07000000123</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281171.07000000123</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281171.07000000123</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281171.07000000123</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281171.07000000123</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551" priority="58" operator="lessThan">
      <formula>0</formula>
    </cfRule>
    <cfRule type="cellIs" dxfId="550" priority="59" operator="greaterThan">
      <formula>0</formula>
    </cfRule>
    <cfRule type="cellIs" dxfId="549" priority="60" operator="greaterThan">
      <formula>0</formula>
    </cfRule>
  </conditionalFormatting>
  <conditionalFormatting sqref="N5:N605">
    <cfRule type="cellIs" dxfId="548" priority="56" operator="greaterThan">
      <formula>0</formula>
    </cfRule>
    <cfRule type="cellIs" dxfId="547" priority="57" operator="lessThan">
      <formula>0</formula>
    </cfRule>
  </conditionalFormatting>
  <conditionalFormatting sqref="M120:M605">
    <cfRule type="containsText" dxfId="546" priority="54" operator="containsText" text="Não Pago">
      <formula>NOT(ISERROR(SEARCH("Não Pago",M120)))</formula>
    </cfRule>
    <cfRule type="containsText" dxfId="545" priority="55" operator="containsText" text="Pago">
      <formula>NOT(ISERROR(SEARCH("Pago",M120)))</formula>
    </cfRule>
  </conditionalFormatting>
  <conditionalFormatting sqref="M21:M119">
    <cfRule type="containsText" dxfId="544" priority="52" operator="containsText" text="Não Pago">
      <formula>NOT(ISERROR(SEARCH("Não Pago",M21)))</formula>
    </cfRule>
    <cfRule type="containsText" dxfId="543" priority="53" operator="containsText" text="Pago">
      <formula>NOT(ISERROR(SEARCH("Pago",M21)))</formula>
    </cfRule>
  </conditionalFormatting>
  <conditionalFormatting sqref="M5:M19">
    <cfRule type="containsText" dxfId="542" priority="50" operator="containsText" text="Não Pago">
      <formula>NOT(ISERROR(SEARCH("Não Pago",M5)))</formula>
    </cfRule>
    <cfRule type="containsText" dxfId="541" priority="51" operator="containsText" text="Pago">
      <formula>NOT(ISERROR(SEARCH("Pago",M5)))</formula>
    </cfRule>
  </conditionalFormatting>
  <conditionalFormatting sqref="M20">
    <cfRule type="containsText" dxfId="540" priority="48" operator="containsText" text="Não Pago">
      <formula>NOT(ISERROR(SEARCH("Não Pago",M20)))</formula>
    </cfRule>
    <cfRule type="containsText" dxfId="539" priority="49" operator="containsText" text="Pago">
      <formula>NOT(ISERROR(SEARCH("Pago",M20)))</formula>
    </cfRule>
  </conditionalFormatting>
  <conditionalFormatting sqref="L606">
    <cfRule type="containsText" dxfId="538" priority="46" operator="containsText" text="Não Pago">
      <formula>NOT(ISERROR(SEARCH("Não Pago",L606)))</formula>
    </cfRule>
    <cfRule type="containsText" dxfId="537" priority="47" operator="containsText" text="Pago">
      <formula>NOT(ISERROR(SEARCH("Pago",L606)))</formula>
    </cfRule>
  </conditionalFormatting>
  <conditionalFormatting sqref="E21:E276 E293:E548 E565:E605">
    <cfRule type="containsText" dxfId="536" priority="41" operator="containsText" text="Despesa">
      <formula>NOT(ISERROR(SEARCH("Despesa",E21)))</formula>
    </cfRule>
    <cfRule type="containsText" dxfId="535" priority="42" operator="containsText" text="Receita">
      <formula>NOT(ISERROR(SEARCH("Receita",E21)))</formula>
    </cfRule>
  </conditionalFormatting>
  <conditionalFormatting sqref="E21:E276 E293:E548 E565:E605">
    <cfRule type="expression" dxfId="534" priority="43" stopIfTrue="1">
      <formula>NOT(ISERROR(SEARCH("Investimentos",E21)))</formula>
    </cfRule>
  </conditionalFormatting>
  <conditionalFormatting sqref="E5:E6 E8:E605">
    <cfRule type="containsText" dxfId="533" priority="30" operator="containsText" text="INVESTIMENTOS">
      <formula>NOT(ISERROR(SEARCH("INVESTIMENTOS",E5)))</formula>
    </cfRule>
    <cfRule type="containsText" dxfId="532" priority="31" operator="containsText" text="DESPESAS DE MARKETING">
      <formula>NOT(ISERROR(SEARCH("DESPESAS DE MARKETING",E5)))</formula>
    </cfRule>
    <cfRule type="containsText" dxfId="531" priority="32" operator="containsText" text="DESPESAS NÃO OPERACIONAIS">
      <formula>NOT(ISERROR(SEARCH("DESPESAS NÃO OPERACIONAIS",E5)))</formula>
    </cfRule>
    <cfRule type="containsText" dxfId="530" priority="33" operator="containsText" text="DESPESAS COM RH">
      <formula>NOT(ISERROR(SEARCH("DESPESAS COM RH",E5)))</formula>
    </cfRule>
    <cfRule type="containsText" dxfId="529" priority="34" operator="containsText" text="DESPESAS COM SERVIÇOS">
      <formula>NOT(ISERROR(SEARCH("DESPESAS COM SERVIÇOS",E5)))</formula>
    </cfRule>
    <cfRule type="containsText" dxfId="528" priority="35" operator="containsText" text="DESPESAS COM PRODUTOS">
      <formula>NOT(ISERROR(SEARCH("DESPESAS COM PRODUTOS",E5)))</formula>
    </cfRule>
    <cfRule type="containsText" dxfId="527" priority="36" operator="containsText" text="IMPOSTOS">
      <formula>NOT(ISERROR(SEARCH("IMPOSTOS",E5)))</formula>
    </cfRule>
    <cfRule type="containsText" dxfId="526" priority="39" operator="containsText" text="Despesa">
      <formula>NOT(ISERROR(SEARCH("Despesa",E5)))</formula>
    </cfRule>
    <cfRule type="containsText" dxfId="525" priority="40" operator="containsText" text="Receita">
      <formula>NOT(ISERROR(SEARCH("Receita",E5)))</formula>
    </cfRule>
  </conditionalFormatting>
  <conditionalFormatting sqref="E5:E6 E8:E605">
    <cfRule type="expression" dxfId="524" priority="44" stopIfTrue="1">
      <formula>NOT(ISERROR(SEARCH("Investimentos",E5)))</formula>
    </cfRule>
  </conditionalFormatting>
  <conditionalFormatting sqref="E20 E292 E564">
    <cfRule type="containsText" dxfId="523" priority="37" operator="containsText" text="Despesa">
      <formula>NOT(ISERROR(SEARCH("Despesa",E20)))</formula>
    </cfRule>
    <cfRule type="containsText" dxfId="522" priority="38" operator="containsText" text="Receita">
      <formula>NOT(ISERROR(SEARCH("Receita",E20)))</formula>
    </cfRule>
  </conditionalFormatting>
  <conditionalFormatting sqref="E20 E292 E564">
    <cfRule type="expression" dxfId="521" priority="45" stopIfTrue="1">
      <formula>NOT(ISERROR(SEARCH("Investimentos",E20)))</formula>
    </cfRule>
  </conditionalFormatting>
  <conditionalFormatting sqref="L21:L586 L603:L605">
    <cfRule type="containsText" dxfId="520" priority="28" operator="containsText" text="Não Pago">
      <formula>NOT(ISERROR(SEARCH("Não Pago",L21)))</formula>
    </cfRule>
    <cfRule type="containsText" dxfId="519" priority="29" operator="containsText" text="Pago">
      <formula>NOT(ISERROR(SEARCH("Pago",L21)))</formula>
    </cfRule>
  </conditionalFormatting>
  <conditionalFormatting sqref="L5:L605">
    <cfRule type="containsText" dxfId="518" priority="26" operator="containsText" text="Não Pago">
      <formula>NOT(ISERROR(SEARCH("Não Pago",L5)))</formula>
    </cfRule>
    <cfRule type="containsText" dxfId="517" priority="27" operator="containsText" text="Pago">
      <formula>NOT(ISERROR(SEARCH("Pago",L5)))</formula>
    </cfRule>
  </conditionalFormatting>
  <conditionalFormatting sqref="L20 L602">
    <cfRule type="containsText" dxfId="516" priority="24" operator="containsText" text="Não Pago">
      <formula>NOT(ISERROR(SEARCH("Não Pago",L20)))</formula>
    </cfRule>
    <cfRule type="containsText" dxfId="515" priority="25" operator="containsText" text="Pago">
      <formula>NOT(ISERROR(SEARCH("Pago",L20)))</formula>
    </cfRule>
  </conditionalFormatting>
  <conditionalFormatting sqref="L5:L605">
    <cfRule type="cellIs" dxfId="514" priority="23" operator="equal">
      <formula>"Realizado"</formula>
    </cfRule>
  </conditionalFormatting>
  <conditionalFormatting sqref="L22 L604">
    <cfRule type="containsText" dxfId="513" priority="21" operator="containsText" text="Não Pago">
      <formula>NOT(ISERROR(SEARCH("Não Pago",L22)))</formula>
    </cfRule>
    <cfRule type="containsText" dxfId="512" priority="22" operator="containsText" text="Pago">
      <formula>NOT(ISERROR(SEARCH("Pago",L22)))</formula>
    </cfRule>
  </conditionalFormatting>
  <conditionalFormatting sqref="L27">
    <cfRule type="containsText" dxfId="511" priority="19" operator="containsText" text="Não Pago">
      <formula>NOT(ISERROR(SEARCH("Não Pago",L27)))</formula>
    </cfRule>
    <cfRule type="containsText" dxfId="510" priority="20" operator="containsText" text="Pago">
      <formula>NOT(ISERROR(SEARCH("Pago",L27)))</formula>
    </cfRule>
  </conditionalFormatting>
  <conditionalFormatting sqref="L34">
    <cfRule type="containsText" dxfId="509" priority="17" operator="containsText" text="Não Pago">
      <formula>NOT(ISERROR(SEARCH("Não Pago",L34)))</formula>
    </cfRule>
    <cfRule type="containsText" dxfId="508" priority="18" operator="containsText" text="Pago">
      <formula>NOT(ISERROR(SEARCH("Pago",L34)))</formula>
    </cfRule>
  </conditionalFormatting>
  <conditionalFormatting sqref="Q7:Q8">
    <cfRule type="cellIs" dxfId="507" priority="16" operator="greaterThan">
      <formula>0</formula>
    </cfRule>
  </conditionalFormatting>
  <conditionalFormatting sqref="Q9:Q10">
    <cfRule type="cellIs" dxfId="506" priority="15" operator="greaterThan">
      <formula>0</formula>
    </cfRule>
  </conditionalFormatting>
  <conditionalFormatting sqref="Q11:Q12">
    <cfRule type="cellIs" dxfId="505" priority="13" operator="greaterThan">
      <formula>0</formula>
    </cfRule>
    <cfRule type="cellIs" dxfId="504" priority="14" operator="lessThan">
      <formula>0</formula>
    </cfRule>
  </conditionalFormatting>
  <conditionalFormatting sqref="Q13:Q14">
    <cfRule type="cellIs" dxfId="503" priority="11" operator="lessThan">
      <formula>0</formula>
    </cfRule>
    <cfRule type="cellIs" dxfId="502" priority="12" operator="greaterThan">
      <formula>0</formula>
    </cfRule>
  </conditionalFormatting>
  <conditionalFormatting sqref="E7">
    <cfRule type="containsText" dxfId="501" priority="1" operator="containsText" text="INVESTIMENTOS">
      <formula>NOT(ISERROR(SEARCH("INVESTIMENTOS",E7)))</formula>
    </cfRule>
    <cfRule type="containsText" dxfId="500" priority="2" operator="containsText" text="DESPESAS DE MARKETING">
      <formula>NOT(ISERROR(SEARCH("DESPESAS DE MARKETING",E7)))</formula>
    </cfRule>
    <cfRule type="containsText" dxfId="499" priority="3" operator="containsText" text="DESPESAS NÃO OPERACIONAIS">
      <formula>NOT(ISERROR(SEARCH("DESPESAS NÃO OPERACIONAIS",E7)))</formula>
    </cfRule>
    <cfRule type="containsText" dxfId="498" priority="4" operator="containsText" text="DESPESAS COM RH">
      <formula>NOT(ISERROR(SEARCH("DESPESAS COM RH",E7)))</formula>
    </cfRule>
    <cfRule type="containsText" dxfId="497" priority="5" operator="containsText" text="DESPESAS COM SERVIÇOS">
      <formula>NOT(ISERROR(SEARCH("DESPESAS COM SERVIÇOS",E7)))</formula>
    </cfRule>
    <cfRule type="containsText" dxfId="496" priority="6" operator="containsText" text="DESPESAS COM PRODUTOS">
      <formula>NOT(ISERROR(SEARCH("DESPESAS COM PRODUTOS",E7)))</formula>
    </cfRule>
    <cfRule type="containsText" dxfId="495" priority="7" operator="containsText" text="IMPOSTOS">
      <formula>NOT(ISERROR(SEARCH("IMPOSTOS",E7)))</formula>
    </cfRule>
    <cfRule type="containsText" dxfId="494" priority="8" operator="containsText" text="Despesa">
      <formula>NOT(ISERROR(SEARCH("Despesa",E7)))</formula>
    </cfRule>
    <cfRule type="containsText" dxfId="493" priority="9" operator="containsText" text="Receita">
      <formula>NOT(ISERROR(SEARCH("Receita",E7)))</formula>
    </cfRule>
  </conditionalFormatting>
  <conditionalFormatting sqref="E7">
    <cfRule type="expression" dxfId="492"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v>1</v>
      </c>
      <c r="D5" s="139">
        <v>43191</v>
      </c>
      <c r="E5" s="43" t="s">
        <v>97</v>
      </c>
      <c r="F5" s="196" t="s">
        <v>767</v>
      </c>
      <c r="G5" s="43" t="s">
        <v>874</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270970.15000000125</v>
      </c>
      <c r="P5" s="268" t="s">
        <v>130</v>
      </c>
      <c r="Q5" s="269">
        <f>Mar!Q13</f>
        <v>281171.07000000123</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43191</v>
      </c>
      <c r="E6" s="43" t="s">
        <v>319</v>
      </c>
      <c r="F6" s="196" t="s">
        <v>768</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270855.52000000124</v>
      </c>
      <c r="P6" s="268"/>
      <c r="Q6" s="269"/>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43191</v>
      </c>
      <c r="E7" s="43" t="s">
        <v>319</v>
      </c>
      <c r="F7" s="137" t="s">
        <v>772</v>
      </c>
      <c r="G7" s="43" t="s">
        <v>380</v>
      </c>
      <c r="H7" s="43" t="s">
        <v>348</v>
      </c>
      <c r="I7" s="43"/>
      <c r="J7" s="229">
        <v>0</v>
      </c>
      <c r="K7" s="229">
        <v>2.1</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270853.42000000126</v>
      </c>
      <c r="P7" s="258" t="s">
        <v>24</v>
      </c>
      <c r="Q7" s="261">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43">
        <v>1</v>
      </c>
      <c r="D8" s="139">
        <v>43191</v>
      </c>
      <c r="E8" s="43" t="s">
        <v>319</v>
      </c>
      <c r="F8" s="137">
        <v>15009</v>
      </c>
      <c r="G8" s="43" t="s">
        <v>380</v>
      </c>
      <c r="H8" s="43" t="s">
        <v>348</v>
      </c>
      <c r="I8" s="43"/>
      <c r="J8" s="229">
        <v>0</v>
      </c>
      <c r="K8" s="229">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270851.32000000129</v>
      </c>
      <c r="P8" s="258"/>
      <c r="Q8" s="262"/>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1</v>
      </c>
      <c r="D9" s="139">
        <v>43191</v>
      </c>
      <c r="E9" s="43" t="s">
        <v>319</v>
      </c>
      <c r="F9" s="137">
        <v>15010</v>
      </c>
      <c r="G9" s="43" t="s">
        <v>380</v>
      </c>
      <c r="H9" s="43" t="s">
        <v>348</v>
      </c>
      <c r="I9" s="43"/>
      <c r="J9" s="229">
        <v>0</v>
      </c>
      <c r="K9" s="229">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270849.22000000131</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1</v>
      </c>
      <c r="D10" s="139">
        <v>43191</v>
      </c>
      <c r="E10" s="43" t="s">
        <v>319</v>
      </c>
      <c r="F10" s="137">
        <v>15011</v>
      </c>
      <c r="G10" s="43" t="s">
        <v>380</v>
      </c>
      <c r="H10" s="43" t="s">
        <v>348</v>
      </c>
      <c r="I10" s="43"/>
      <c r="J10" s="229">
        <v>0</v>
      </c>
      <c r="K10" s="229">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270847.12000000133</v>
      </c>
      <c r="P10" s="258"/>
      <c r="Q10" s="260"/>
      <c r="R10" s="17"/>
      <c r="S10" s="233" t="str">
        <f t="shared" si="0"/>
        <v>Despesa</v>
      </c>
      <c r="T10" s="234" t="str">
        <f t="shared" si="1"/>
        <v/>
      </c>
      <c r="U10" s="234" t="str">
        <f t="shared" si="2"/>
        <v/>
      </c>
      <c r="V10" s="234" t="str">
        <f t="shared" si="3"/>
        <v>Despesa</v>
      </c>
      <c r="W10" s="235" t="str">
        <f>VLOOKUP(E10,'PC Receitas'!$N$4:$P$25,3,FALSE)</f>
        <v>DESPESAS_OPERACIONAIS</v>
      </c>
    </row>
    <row r="11" spans="1:24" ht="19.5" customHeight="1" thickTop="1" thickBot="1" x14ac:dyDescent="0.3">
      <c r="A11" s="210"/>
      <c r="C11" s="43">
        <v>2</v>
      </c>
      <c r="D11" s="139">
        <v>43192</v>
      </c>
      <c r="E11" s="43" t="s">
        <v>319</v>
      </c>
      <c r="F11" s="137" t="s">
        <v>769</v>
      </c>
      <c r="G11" s="43" t="s">
        <v>379</v>
      </c>
      <c r="H11" s="43" t="s">
        <v>348</v>
      </c>
      <c r="I11" s="43"/>
      <c r="J11" s="229">
        <v>0</v>
      </c>
      <c r="K11" s="229">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270558.81000000134</v>
      </c>
      <c r="P11" s="258" t="s">
        <v>27</v>
      </c>
      <c r="Q11" s="259">
        <f>Q7-Q9</f>
        <v>-1934.98</v>
      </c>
      <c r="R11" s="17"/>
      <c r="S11" s="233" t="str">
        <f t="shared" si="0"/>
        <v>Despesa</v>
      </c>
      <c r="T11" s="234" t="str">
        <f t="shared" si="1"/>
        <v/>
      </c>
      <c r="U11" s="234" t="str">
        <f t="shared" si="2"/>
        <v/>
      </c>
      <c r="V11" s="234" t="str">
        <f t="shared" si="3"/>
        <v>Despesa</v>
      </c>
      <c r="W11" s="235" t="str">
        <f>VLOOKUP(E11,'PC Receitas'!$N$4:$P$25,3,FALSE)</f>
        <v>DESPESAS_OPERACIONAIS</v>
      </c>
    </row>
    <row r="12" spans="1:24" ht="19.5" customHeight="1" thickTop="1" thickBot="1" x14ac:dyDescent="0.3">
      <c r="A12" s="210"/>
      <c r="C12" s="43">
        <v>2</v>
      </c>
      <c r="D12" s="139">
        <v>43192</v>
      </c>
      <c r="E12" s="43" t="s">
        <v>319</v>
      </c>
      <c r="F12" s="137" t="s">
        <v>770</v>
      </c>
      <c r="G12" s="43" t="s">
        <v>379</v>
      </c>
      <c r="H12" s="43" t="s">
        <v>348</v>
      </c>
      <c r="I12" s="43"/>
      <c r="J12" s="229">
        <v>0</v>
      </c>
      <c r="K12" s="229">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270184.91000000131</v>
      </c>
      <c r="P12" s="258"/>
      <c r="Q12" s="260"/>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43192</v>
      </c>
      <c r="E13" s="43" t="s">
        <v>316</v>
      </c>
      <c r="F13" s="137" t="s">
        <v>771</v>
      </c>
      <c r="G13" s="43" t="s">
        <v>398</v>
      </c>
      <c r="H13" s="43" t="s">
        <v>348</v>
      </c>
      <c r="I13" s="43"/>
      <c r="J13" s="229">
        <v>0</v>
      </c>
      <c r="K13" s="229">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268249.93000000133</v>
      </c>
      <c r="P13" s="258" t="s">
        <v>46</v>
      </c>
      <c r="Q13" s="259">
        <f>N586</f>
        <v>257531.46000000162</v>
      </c>
      <c r="R13" s="17"/>
      <c r="S13" s="233" t="str">
        <f t="shared" si="0"/>
        <v>Despesa</v>
      </c>
      <c r="T13" s="234" t="str">
        <f t="shared" si="1"/>
        <v/>
      </c>
      <c r="U13" s="234" t="str">
        <f t="shared" si="2"/>
        <v/>
      </c>
      <c r="V13" s="234" t="str">
        <f t="shared" si="3"/>
        <v>Despesa</v>
      </c>
      <c r="W13" s="235" t="str">
        <f>VLOOKUP(E13,'PC Receitas'!$N$4:$P$25,3,FALSE)</f>
        <v>IMPOSTOS</v>
      </c>
    </row>
    <row r="14" spans="1:24" ht="19.5" customHeight="1" thickTop="1" thickBot="1" x14ac:dyDescent="0.3">
      <c r="A14" s="210"/>
      <c r="C14" s="43">
        <v>3</v>
      </c>
      <c r="D14" s="139">
        <v>43193</v>
      </c>
      <c r="E14" s="43" t="s">
        <v>319</v>
      </c>
      <c r="F14" s="137">
        <v>15023</v>
      </c>
      <c r="G14" s="43" t="s">
        <v>380</v>
      </c>
      <c r="H14" s="43" t="s">
        <v>348</v>
      </c>
      <c r="I14" s="43"/>
      <c r="J14" s="229">
        <v>0</v>
      </c>
      <c r="K14" s="229">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268247.83000000136</v>
      </c>
      <c r="P14" s="258"/>
      <c r="Q14" s="263"/>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3</v>
      </c>
      <c r="D15" s="139">
        <v>43193</v>
      </c>
      <c r="E15" s="43" t="s">
        <v>319</v>
      </c>
      <c r="F15" s="196">
        <v>15030</v>
      </c>
      <c r="G15" s="43" t="s">
        <v>380</v>
      </c>
      <c r="H15" s="43" t="s">
        <v>348</v>
      </c>
      <c r="I15" s="4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268245.73000000138</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3</v>
      </c>
      <c r="D16" s="139">
        <v>43193</v>
      </c>
      <c r="E16" s="43" t="s">
        <v>319</v>
      </c>
      <c r="F16" s="137">
        <v>15031</v>
      </c>
      <c r="G16" s="43" t="s">
        <v>380</v>
      </c>
      <c r="H16" s="43" t="s">
        <v>348</v>
      </c>
      <c r="I16" s="43"/>
      <c r="J16" s="229">
        <v>0</v>
      </c>
      <c r="K16" s="229">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268243.6300000014</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43193</v>
      </c>
      <c r="E17" s="43" t="s">
        <v>319</v>
      </c>
      <c r="F17" s="137" t="s">
        <v>773</v>
      </c>
      <c r="G17" s="43" t="s">
        <v>384</v>
      </c>
      <c r="H17" s="43" t="s">
        <v>348</v>
      </c>
      <c r="I17" s="43"/>
      <c r="J17" s="229">
        <v>0</v>
      </c>
      <c r="K17" s="229">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268213.6300000014</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DESPESAS_OPERACIONAIS</v>
      </c>
    </row>
    <row r="18" spans="1:23" ht="19.5" customHeight="1" thickTop="1" thickBot="1" x14ac:dyDescent="0.3">
      <c r="A18" s="210"/>
      <c r="C18" s="43">
        <v>3</v>
      </c>
      <c r="D18" s="139">
        <v>43193</v>
      </c>
      <c r="E18" s="43" t="s">
        <v>97</v>
      </c>
      <c r="F18" s="137" t="s">
        <v>778</v>
      </c>
      <c r="G18" s="43" t="s">
        <v>381</v>
      </c>
      <c r="H18" s="43" t="s">
        <v>349</v>
      </c>
      <c r="I18" s="43"/>
      <c r="J18" s="229">
        <v>0</v>
      </c>
      <c r="K18" s="229">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266918.73000000138</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43193</v>
      </c>
      <c r="E19" s="43" t="s">
        <v>97</v>
      </c>
      <c r="F19" s="137" t="s">
        <v>779</v>
      </c>
      <c r="G19" s="43" t="s">
        <v>381</v>
      </c>
      <c r="H19" s="43" t="s">
        <v>349</v>
      </c>
      <c r="I19" s="43"/>
      <c r="J19" s="229">
        <v>0</v>
      </c>
      <c r="K19" s="229">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265777.48000000138</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DESPESAS_COM_RH</v>
      </c>
    </row>
    <row r="20" spans="1:23" ht="19.5" customHeight="1" thickTop="1" thickBot="1" x14ac:dyDescent="0.3">
      <c r="A20" s="210"/>
      <c r="C20" s="43">
        <v>4</v>
      </c>
      <c r="D20" s="139">
        <v>43194</v>
      </c>
      <c r="E20" s="43" t="s">
        <v>319</v>
      </c>
      <c r="F20" s="196">
        <v>15042</v>
      </c>
      <c r="G20" s="23" t="s">
        <v>380</v>
      </c>
      <c r="H20" s="23" t="s">
        <v>348</v>
      </c>
      <c r="I20" s="23"/>
      <c r="J20" s="229">
        <v>0</v>
      </c>
      <c r="K20" s="229">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265775.3800000014</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4</v>
      </c>
      <c r="D21" s="139">
        <v>43194</v>
      </c>
      <c r="E21" s="43" t="s">
        <v>319</v>
      </c>
      <c r="F21" s="137">
        <v>15045</v>
      </c>
      <c r="G21" s="43" t="s">
        <v>380</v>
      </c>
      <c r="H21" s="43" t="s">
        <v>348</v>
      </c>
      <c r="I21" s="43"/>
      <c r="J21" s="229">
        <v>0</v>
      </c>
      <c r="K21" s="229">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265773.28000000142</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43194</v>
      </c>
      <c r="E22" s="43" t="s">
        <v>319</v>
      </c>
      <c r="F22" s="196">
        <v>15043</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265771.18000000145</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43194</v>
      </c>
      <c r="E23" s="43" t="s">
        <v>319</v>
      </c>
      <c r="F23" s="137">
        <v>15040</v>
      </c>
      <c r="G23" s="43" t="s">
        <v>380</v>
      </c>
      <c r="H23" s="43" t="s">
        <v>348</v>
      </c>
      <c r="I23" s="43"/>
      <c r="J23" s="229">
        <v>0</v>
      </c>
      <c r="K23" s="229">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265769.08000000147</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43194</v>
      </c>
      <c r="E24" s="43" t="s">
        <v>319</v>
      </c>
      <c r="F24" s="137">
        <v>15041</v>
      </c>
      <c r="G24" s="43" t="s">
        <v>380</v>
      </c>
      <c r="H24" s="43" t="s">
        <v>348</v>
      </c>
      <c r="I24" s="43"/>
      <c r="J24" s="229">
        <v>0</v>
      </c>
      <c r="K24" s="229">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265766.98000000149</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4</v>
      </c>
      <c r="D25" s="139">
        <v>43194</v>
      </c>
      <c r="E25" s="43" t="s">
        <v>319</v>
      </c>
      <c r="F25" s="137">
        <v>15208</v>
      </c>
      <c r="G25" s="43" t="s">
        <v>380</v>
      </c>
      <c r="H25" s="43" t="s">
        <v>348</v>
      </c>
      <c r="I25" s="43"/>
      <c r="J25" s="229">
        <v>0</v>
      </c>
      <c r="K25" s="229">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265764.88000000152</v>
      </c>
      <c r="P25" s="109" t="str">
        <f>'PC Receitas'!P13</f>
        <v>IMPOSTOS</v>
      </c>
      <c r="S25" s="233" t="str">
        <f t="shared" si="0"/>
        <v>Despesa</v>
      </c>
      <c r="T25" s="234" t="str">
        <f t="shared" si="1"/>
        <v/>
      </c>
      <c r="U25" s="234" t="str">
        <f t="shared" si="2"/>
        <v/>
      </c>
      <c r="V25" s="234" t="str">
        <f t="shared" si="3"/>
        <v>Despesa</v>
      </c>
      <c r="W25" s="235" t="str">
        <f>VLOOKUP(E25,'PC Receitas'!$N$4:$P$25,3,FALSE)</f>
        <v>DESPESAS_OPERACIONAIS</v>
      </c>
    </row>
    <row r="26" spans="1:23" ht="19.5" customHeight="1" thickTop="1" thickBot="1" x14ac:dyDescent="0.3">
      <c r="A26" s="210"/>
      <c r="C26" s="43">
        <v>4</v>
      </c>
      <c r="D26" s="139">
        <v>43194</v>
      </c>
      <c r="E26" s="43" t="s">
        <v>319</v>
      </c>
      <c r="F26" s="196">
        <v>15046</v>
      </c>
      <c r="G26" s="23" t="s">
        <v>380</v>
      </c>
      <c r="H26" s="23" t="s">
        <v>348</v>
      </c>
      <c r="I26" s="23"/>
      <c r="J26" s="229">
        <v>0</v>
      </c>
      <c r="K26" s="229">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265762.78000000154</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43">
        <v>5</v>
      </c>
      <c r="D27" s="139">
        <v>43195</v>
      </c>
      <c r="E27" s="43" t="s">
        <v>318</v>
      </c>
      <c r="F27" s="196">
        <v>20996</v>
      </c>
      <c r="G27" s="43" t="s">
        <v>383</v>
      </c>
      <c r="H27" s="43" t="s">
        <v>350</v>
      </c>
      <c r="I27" s="43"/>
      <c r="J27" s="229">
        <v>0</v>
      </c>
      <c r="K27" s="229">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264986.58000000153</v>
      </c>
      <c r="S27" s="233" t="str">
        <f t="shared" si="0"/>
        <v/>
      </c>
      <c r="T27" s="234" t="str">
        <f t="shared" si="1"/>
        <v>Despesa</v>
      </c>
      <c r="U27" s="234" t="str">
        <f t="shared" si="2"/>
        <v/>
      </c>
      <c r="V27" s="234" t="str">
        <f t="shared" si="3"/>
        <v>Despesa</v>
      </c>
      <c r="W27" s="235" t="str">
        <f>VLOOKUP(E27,'PC Receitas'!$N$4:$P$25,3,FALSE)</f>
        <v>DESPESAS_COM_PRODUTOS</v>
      </c>
    </row>
    <row r="28" spans="1:23" ht="19.5" customHeight="1" thickTop="1" thickBot="1" x14ac:dyDescent="0.3">
      <c r="A28" s="210"/>
      <c r="C28" s="43">
        <v>5</v>
      </c>
      <c r="D28" s="139">
        <v>43195</v>
      </c>
      <c r="E28" s="43" t="s">
        <v>319</v>
      </c>
      <c r="F28" s="137">
        <v>15057</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264984.48000000155</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43195</v>
      </c>
      <c r="E29" s="43" t="s">
        <v>319</v>
      </c>
      <c r="F29" s="137">
        <v>15049</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264982.38000000158</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43">
        <v>5</v>
      </c>
      <c r="D30" s="139">
        <v>43195</v>
      </c>
      <c r="E30" s="43" t="s">
        <v>319</v>
      </c>
      <c r="F30" s="137">
        <v>15050</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264980.2800000016</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43">
        <v>5</v>
      </c>
      <c r="D31" s="139">
        <v>43195</v>
      </c>
      <c r="E31" s="43" t="s">
        <v>319</v>
      </c>
      <c r="F31" s="137">
        <v>15029</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264978.18000000162</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43">
        <v>5</v>
      </c>
      <c r="D32" s="139">
        <v>43195</v>
      </c>
      <c r="E32" s="43" t="s">
        <v>319</v>
      </c>
      <c r="F32" s="137">
        <v>15102</v>
      </c>
      <c r="G32" s="43" t="s">
        <v>380</v>
      </c>
      <c r="H32" s="43" t="s">
        <v>348</v>
      </c>
      <c r="I32" s="43"/>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264976.08000000165</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43195</v>
      </c>
      <c r="E33" s="43" t="s">
        <v>97</v>
      </c>
      <c r="F33" s="137" t="s">
        <v>774</v>
      </c>
      <c r="G33" s="43" t="s">
        <v>381</v>
      </c>
      <c r="H33" s="43" t="s">
        <v>349</v>
      </c>
      <c r="I33" s="43"/>
      <c r="J33" s="229">
        <v>0</v>
      </c>
      <c r="K33" s="229">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263145.38000000163</v>
      </c>
      <c r="S33" s="233" t="str">
        <f t="shared" si="0"/>
        <v>Despesa</v>
      </c>
      <c r="T33" s="234" t="str">
        <f t="shared" si="1"/>
        <v/>
      </c>
      <c r="U33" s="234" t="str">
        <f t="shared" si="2"/>
        <v/>
      </c>
      <c r="V33" s="234" t="str">
        <f t="shared" si="3"/>
        <v>Despesa</v>
      </c>
      <c r="W33" s="235" t="str">
        <f>VLOOKUP(E33,'PC Receitas'!$N$4:$P$25,3,FALSE)</f>
        <v>DESPESAS_COM_RH</v>
      </c>
    </row>
    <row r="34" spans="1:23" ht="19.5" customHeight="1" thickTop="1" thickBot="1" x14ac:dyDescent="0.3">
      <c r="A34" s="210"/>
      <c r="C34" s="43">
        <v>5</v>
      </c>
      <c r="D34" s="139">
        <v>43195</v>
      </c>
      <c r="E34" s="43" t="s">
        <v>97</v>
      </c>
      <c r="F34" s="137" t="s">
        <v>775</v>
      </c>
      <c r="G34" s="43" t="s">
        <v>381</v>
      </c>
      <c r="H34" s="43" t="s">
        <v>349</v>
      </c>
      <c r="I34" s="43"/>
      <c r="J34" s="229">
        <v>0</v>
      </c>
      <c r="K34" s="229">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261610.83000000165</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5</v>
      </c>
      <c r="D35" s="139">
        <v>43195</v>
      </c>
      <c r="E35" s="43" t="s">
        <v>97</v>
      </c>
      <c r="F35" s="137" t="s">
        <v>776</v>
      </c>
      <c r="G35" s="43" t="s">
        <v>381</v>
      </c>
      <c r="H35" s="43" t="s">
        <v>349</v>
      </c>
      <c r="I35" s="43"/>
      <c r="J35" s="229">
        <v>0</v>
      </c>
      <c r="K35" s="229">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260559.96000000165</v>
      </c>
      <c r="S35" s="233" t="str">
        <f t="shared" si="0"/>
        <v>Despesa</v>
      </c>
      <c r="T35" s="234" t="str">
        <f t="shared" si="1"/>
        <v/>
      </c>
      <c r="U35" s="234" t="str">
        <f t="shared" si="2"/>
        <v/>
      </c>
      <c r="V35" s="234" t="str">
        <f t="shared" si="3"/>
        <v>Despesa</v>
      </c>
      <c r="W35" s="235" t="str">
        <f>VLOOKUP(E35,'PC Receitas'!$N$4:$P$25,3,FALSE)</f>
        <v>DESPESAS_COM_RH</v>
      </c>
    </row>
    <row r="36" spans="1:23" ht="19.5" customHeight="1" thickTop="1" thickBot="1" x14ac:dyDescent="0.3">
      <c r="A36" s="210"/>
      <c r="C36" s="43">
        <v>5</v>
      </c>
      <c r="D36" s="139">
        <v>43195</v>
      </c>
      <c r="E36" s="43" t="s">
        <v>319</v>
      </c>
      <c r="F36" s="137" t="s">
        <v>777</v>
      </c>
      <c r="G36" s="43" t="s">
        <v>402</v>
      </c>
      <c r="H36" s="43" t="s">
        <v>349</v>
      </c>
      <c r="I36" s="43"/>
      <c r="J36" s="229">
        <v>0</v>
      </c>
      <c r="K36" s="229">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259744.61000000164</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5</v>
      </c>
      <c r="D37" s="139">
        <v>43195</v>
      </c>
      <c r="E37" s="43" t="s">
        <v>97</v>
      </c>
      <c r="F37" s="137" t="s">
        <v>780</v>
      </c>
      <c r="G37" s="43" t="s">
        <v>381</v>
      </c>
      <c r="H37" s="43" t="s">
        <v>349</v>
      </c>
      <c r="I37" s="43"/>
      <c r="J37" s="229">
        <v>0</v>
      </c>
      <c r="K37" s="229">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259015.31000000166</v>
      </c>
      <c r="S37" s="233" t="str">
        <f t="shared" si="0"/>
        <v>Despesa</v>
      </c>
      <c r="T37" s="234" t="str">
        <f t="shared" si="1"/>
        <v/>
      </c>
      <c r="U37" s="234" t="str">
        <f t="shared" si="2"/>
        <v/>
      </c>
      <c r="V37" s="234" t="str">
        <f t="shared" si="3"/>
        <v>Despesa</v>
      </c>
      <c r="W37" s="235" t="str">
        <f>VLOOKUP(E37,'PC Receitas'!$N$4:$P$25,3,FALSE)</f>
        <v>DESPESAS_COM_RH</v>
      </c>
    </row>
    <row r="38" spans="1:23" ht="19.5" customHeight="1" thickTop="1" thickBot="1" x14ac:dyDescent="0.3">
      <c r="A38" s="210"/>
      <c r="C38" s="43">
        <v>5</v>
      </c>
      <c r="D38" s="139">
        <v>43195</v>
      </c>
      <c r="E38" s="43" t="s">
        <v>97</v>
      </c>
      <c r="F38" s="137" t="s">
        <v>783</v>
      </c>
      <c r="G38" s="43" t="s">
        <v>381</v>
      </c>
      <c r="H38" s="43" t="s">
        <v>349</v>
      </c>
      <c r="I38" s="43"/>
      <c r="J38" s="229">
        <v>0</v>
      </c>
      <c r="K38" s="229">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257548.26000000167</v>
      </c>
      <c r="S38" s="233" t="str">
        <f t="shared" si="0"/>
        <v>Despesa</v>
      </c>
      <c r="T38" s="234" t="str">
        <f t="shared" si="1"/>
        <v/>
      </c>
      <c r="U38" s="234" t="str">
        <f t="shared" si="2"/>
        <v/>
      </c>
      <c r="V38" s="234" t="str">
        <f t="shared" si="3"/>
        <v>Despesa</v>
      </c>
      <c r="W38" s="235" t="str">
        <f>VLOOKUP(E38,'PC Receitas'!$N$4:$P$25,3,FALSE)</f>
        <v>DESPESAS_COM_RH</v>
      </c>
    </row>
    <row r="39" spans="1:23" ht="19.5" customHeight="1" thickTop="1" thickBot="1" x14ac:dyDescent="0.3">
      <c r="A39" s="210"/>
      <c r="C39" s="43">
        <v>6</v>
      </c>
      <c r="D39" s="139">
        <v>43196</v>
      </c>
      <c r="E39" s="43" t="s">
        <v>319</v>
      </c>
      <c r="F39" s="137">
        <v>15037</v>
      </c>
      <c r="G39" s="43" t="s">
        <v>380</v>
      </c>
      <c r="H39" s="43" t="s">
        <v>348</v>
      </c>
      <c r="I39" s="43"/>
      <c r="J39" s="229">
        <v>0</v>
      </c>
      <c r="K39" s="229">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257546.16000000166</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6</v>
      </c>
      <c r="D40" s="139">
        <v>43196</v>
      </c>
      <c r="E40" s="43" t="s">
        <v>319</v>
      </c>
      <c r="F40" s="137" t="s">
        <v>781</v>
      </c>
      <c r="G40" s="43" t="s">
        <v>380</v>
      </c>
      <c r="H40" s="43" t="s">
        <v>348</v>
      </c>
      <c r="I40" s="43"/>
      <c r="J40" s="229">
        <v>0</v>
      </c>
      <c r="K40" s="229">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257544.06000000166</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6</v>
      </c>
      <c r="D41" s="139">
        <v>43196</v>
      </c>
      <c r="E41" s="43" t="s">
        <v>319</v>
      </c>
      <c r="F41" s="137" t="s">
        <v>782</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257541.96000000165</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6</v>
      </c>
      <c r="D42" s="139">
        <v>43196</v>
      </c>
      <c r="E42" s="43" t="s">
        <v>319</v>
      </c>
      <c r="F42" s="137">
        <v>15062</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257539.86000000164</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v>7</v>
      </c>
      <c r="D43" s="139">
        <v>43197</v>
      </c>
      <c r="E43" s="43" t="s">
        <v>319</v>
      </c>
      <c r="F43" s="137">
        <v>15070</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257537.76000000164</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43">
        <v>9</v>
      </c>
      <c r="D44" s="139">
        <v>43199</v>
      </c>
      <c r="E44" s="43" t="s">
        <v>319</v>
      </c>
      <c r="F44" s="137">
        <v>15068</v>
      </c>
      <c r="G44" s="43" t="s">
        <v>380</v>
      </c>
      <c r="H44" s="43" t="s">
        <v>348</v>
      </c>
      <c r="I44" s="43"/>
      <c r="J44" s="229">
        <v>0</v>
      </c>
      <c r="K44" s="229">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257535.66000000163</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43">
        <v>13</v>
      </c>
      <c r="D45" s="139">
        <v>43203</v>
      </c>
      <c r="E45" s="43" t="s">
        <v>319</v>
      </c>
      <c r="F45" s="137">
        <v>15117</v>
      </c>
      <c r="G45" s="43" t="s">
        <v>380</v>
      </c>
      <c r="H45" s="43" t="s">
        <v>348</v>
      </c>
      <c r="I45" s="43"/>
      <c r="J45" s="229">
        <v>0</v>
      </c>
      <c r="K45" s="229">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257533.56000000163</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43">
        <v>25</v>
      </c>
      <c r="D46" s="139">
        <v>43215</v>
      </c>
      <c r="E46" s="43" t="s">
        <v>319</v>
      </c>
      <c r="F46" s="137">
        <v>15205</v>
      </c>
      <c r="G46" s="43" t="s">
        <v>380</v>
      </c>
      <c r="H46" s="43" t="s">
        <v>348</v>
      </c>
      <c r="I46" s="43"/>
      <c r="J46" s="229">
        <v>0</v>
      </c>
      <c r="K46" s="229">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257531.46000000162</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43"/>
      <c r="D47" s="43"/>
      <c r="E47" s="43"/>
      <c r="F47" s="137"/>
      <c r="G47" s="43"/>
      <c r="H47" s="43"/>
      <c r="I47" s="43"/>
      <c r="J47" s="229">
        <v>0</v>
      </c>
      <c r="K47" s="22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257531.46000000162</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v>0</v>
      </c>
      <c r="K48" s="229">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257531.46000000162</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v>0</v>
      </c>
      <c r="K49" s="229">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257531.46000000162</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v>0</v>
      </c>
      <c r="K50" s="229">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257531.46000000162</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v>0</v>
      </c>
      <c r="K51" s="229">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257531.46000000162</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v>0</v>
      </c>
      <c r="K52" s="229">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257531.46000000162</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v>0</v>
      </c>
      <c r="K53" s="229">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257531.46000000162</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v>0</v>
      </c>
      <c r="K54" s="229">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257531.46000000162</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v>0</v>
      </c>
      <c r="K55" s="229">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257531.46000000162</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v>0</v>
      </c>
      <c r="K56" s="229">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257531.46000000162</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v>0</v>
      </c>
      <c r="K57" s="229">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257531.46000000162</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v>0</v>
      </c>
      <c r="K58" s="229">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257531.46000000162</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v>0</v>
      </c>
      <c r="K59" s="229">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257531.46000000162</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v>0</v>
      </c>
      <c r="K60" s="229">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257531.46000000162</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v>0</v>
      </c>
      <c r="K61" s="229">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257531.46000000162</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v>0</v>
      </c>
      <c r="K62" s="229">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257531.46000000162</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v>0</v>
      </c>
      <c r="K63" s="229">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257531.46000000162</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v>0</v>
      </c>
      <c r="K64" s="229">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257531.46000000162</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v>0</v>
      </c>
      <c r="K65" s="229">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257531.46000000162</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v>0</v>
      </c>
      <c r="K66" s="229">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257531.46000000162</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v>0</v>
      </c>
      <c r="K67" s="229">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257531.46000000162</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v>0</v>
      </c>
      <c r="K68" s="229">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257531.46000000162</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v>0</v>
      </c>
      <c r="K69" s="229">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257531.46000000162</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v>0</v>
      </c>
      <c r="K70" s="229">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257531.46000000162</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v>0</v>
      </c>
      <c r="K71" s="229">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257531.46000000162</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v>0</v>
      </c>
      <c r="K72" s="229">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257531.46000000162</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v>0</v>
      </c>
      <c r="K73" s="229">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257531.46000000162</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v>0</v>
      </c>
      <c r="K74" s="229">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257531.46000000162</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v>0</v>
      </c>
      <c r="K75" s="229">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257531.46000000162</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v>0</v>
      </c>
      <c r="K76" s="229">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257531.46000000162</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v>0</v>
      </c>
      <c r="K77" s="229">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257531.46000000162</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v>0</v>
      </c>
      <c r="K78" s="229">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257531.46000000162</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v>0</v>
      </c>
      <c r="K79" s="229">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257531.46000000162</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v>0</v>
      </c>
      <c r="K80" s="229">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257531.46000000162</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v>0</v>
      </c>
      <c r="K81" s="229">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257531.46000000162</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v>0</v>
      </c>
      <c r="K82" s="229">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257531.46000000162</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v>0</v>
      </c>
      <c r="K83" s="229">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257531.46000000162</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v>0</v>
      </c>
      <c r="K84" s="229">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257531.46000000162</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v>0</v>
      </c>
      <c r="K85" s="229">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257531.46000000162</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v>0</v>
      </c>
      <c r="K86" s="229">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257531.46000000162</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v>0</v>
      </c>
      <c r="K87" s="229">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257531.46000000162</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v>0</v>
      </c>
      <c r="K88" s="229">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257531.46000000162</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v>0</v>
      </c>
      <c r="K89" s="229">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257531.46000000162</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v>0</v>
      </c>
      <c r="K90" s="229">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257531.46000000162</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257531.46000000162</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257531.46000000162</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257531.46000000162</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257531.46000000162</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257531.46000000162</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257531.46000000162</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257531.46000000162</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257531.46000000162</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257531.46000000162</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257531.46000000162</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257531.46000000162</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257531.46000000162</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257531.46000000162</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257531.46000000162</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257531.46000000162</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257531.46000000162</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257531.46000000162</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257531.46000000162</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257531.46000000162</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257531.46000000162</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257531.46000000162</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257531.46000000162</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257531.46000000162</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257531.46000000162</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257531.46000000162</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257531.46000000162</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257531.46000000162</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257531.46000000162</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257531.46000000162</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257531.46000000162</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257531.46000000162</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257531.46000000162</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257531.46000000162</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257531.46000000162</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257531.46000000162</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257531.46000000162</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257531.46000000162</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257531.46000000162</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257531.46000000162</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257531.46000000162</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257531.46000000162</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257531.46000000162</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257531.46000000162</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257531.46000000162</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257531.46000000162</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257531.46000000162</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257531.46000000162</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257531.46000000162</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257531.46000000162</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257531.46000000162</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257531.46000000162</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257531.46000000162</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257531.46000000162</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257531.46000000162</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257531.46000000162</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257531.46000000162</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257531.46000000162</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257531.46000000162</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257531.46000000162</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257531.46000000162</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257531.46000000162</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257531.46000000162</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257531.46000000162</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257531.46000000162</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257531.46000000162</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257531.46000000162</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257531.46000000162</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257531.46000000162</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257531.46000000162</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257531.46000000162</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257531.46000000162</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257531.46000000162</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257531.46000000162</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257531.46000000162</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257531.46000000162</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257531.46000000162</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257531.46000000162</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257531.46000000162</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257531.46000000162</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257531.46000000162</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257531.46000000162</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257531.46000000162</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257531.46000000162</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257531.46000000162</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257531.46000000162</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257531.46000000162</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257531.46000000162</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257531.46000000162</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257531.46000000162</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257531.46000000162</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257531.46000000162</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257531.46000000162</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257531.46000000162</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257531.46000000162</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257531.46000000162</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257531.46000000162</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257531.46000000162</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257531.46000000162</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257531.46000000162</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257531.46000000162</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257531.46000000162</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257531.46000000162</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257531.46000000162</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257531.46000000162</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257531.46000000162</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257531.46000000162</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257531.46000000162</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257531.46000000162</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257531.46000000162</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257531.46000000162</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257531.46000000162</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257531.46000000162</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257531.46000000162</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257531.46000000162</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257531.46000000162</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257531.46000000162</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257531.46000000162</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257531.46000000162</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257531.46000000162</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257531.46000000162</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257531.46000000162</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257531.46000000162</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257531.46000000162</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257531.46000000162</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257531.46000000162</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257531.46000000162</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257531.46000000162</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257531.46000000162</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257531.46000000162</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257531.46000000162</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257531.46000000162</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257531.46000000162</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257531.46000000162</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257531.46000000162</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257531.46000000162</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257531.46000000162</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257531.46000000162</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257531.46000000162</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257531.46000000162</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257531.46000000162</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257531.46000000162</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257531.46000000162</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257531.46000000162</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257531.46000000162</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257531.46000000162</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257531.46000000162</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257531.46000000162</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257531.46000000162</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257531.46000000162</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257531.46000000162</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257531.46000000162</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257531.46000000162</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257531.46000000162</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257531.46000000162</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257531.46000000162</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257531.46000000162</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257531.46000000162</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257531.46000000162</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257531.46000000162</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257531.46000000162</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257531.46000000162</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257531.46000000162</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257531.46000000162</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257531.46000000162</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257531.46000000162</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257531.46000000162</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257531.46000000162</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257531.46000000162</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257531.46000000162</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257531.46000000162</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257531.46000000162</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257531.46000000162</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257531.46000000162</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257531.46000000162</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257531.46000000162</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257531.46000000162</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257531.46000000162</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257531.46000000162</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257531.46000000162</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257531.46000000162</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257531.46000000162</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257531.46000000162</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257531.46000000162</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257531.46000000162</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257531.46000000162</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257531.46000000162</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257531.46000000162</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257531.46000000162</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257531.46000000162</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257531.46000000162</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257531.46000000162</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257531.46000000162</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257531.46000000162</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257531.46000000162</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257531.46000000162</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257531.46000000162</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257531.46000000162</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257531.46000000162</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257531.46000000162</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257531.46000000162</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257531.46000000162</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257531.46000000162</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257531.46000000162</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257531.46000000162</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257531.46000000162</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257531.46000000162</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257531.46000000162</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257531.46000000162</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257531.46000000162</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257531.46000000162</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257531.46000000162</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257531.46000000162</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257531.46000000162</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257531.46000000162</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257531.46000000162</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257531.46000000162</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257531.46000000162</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257531.46000000162</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257531.46000000162</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257531.46000000162</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257531.46000000162</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257531.46000000162</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257531.46000000162</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257531.46000000162</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257531.46000000162</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257531.46000000162</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257531.46000000162</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257531.46000000162</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257531.46000000162</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257531.46000000162</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257531.46000000162</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257531.46000000162</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257531.46000000162</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257531.46000000162</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257531.46000000162</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257531.46000000162</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257531.46000000162</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257531.46000000162</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257531.46000000162</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257531.46000000162</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257531.46000000162</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257531.46000000162</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257531.46000000162</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257531.46000000162</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257531.46000000162</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257531.46000000162</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257531.46000000162</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257531.46000000162</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257531.46000000162</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257531.46000000162</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257531.46000000162</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257531.46000000162</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257531.46000000162</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257531.46000000162</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257531.46000000162</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257531.46000000162</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257531.46000000162</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257531.46000000162</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257531.46000000162</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257531.46000000162</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257531.46000000162</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257531.46000000162</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257531.46000000162</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257531.46000000162</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257531.46000000162</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257531.46000000162</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257531.46000000162</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257531.46000000162</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257531.46000000162</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257531.46000000162</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257531.46000000162</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257531.46000000162</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257531.46000000162</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257531.46000000162</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257531.46000000162</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257531.46000000162</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257531.46000000162</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257531.46000000162</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257531.46000000162</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257531.46000000162</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257531.46000000162</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257531.46000000162</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257531.46000000162</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257531.46000000162</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257531.46000000162</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257531.46000000162</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257531.46000000162</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257531.46000000162</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257531.46000000162</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257531.46000000162</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257531.46000000162</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257531.46000000162</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257531.46000000162</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257531.46000000162</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257531.46000000162</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257531.46000000162</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257531.46000000162</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257531.46000000162</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257531.46000000162</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257531.46000000162</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257531.46000000162</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257531.46000000162</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257531.46000000162</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257531.46000000162</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257531.46000000162</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257531.46000000162</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257531.46000000162</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257531.46000000162</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257531.46000000162</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257531.46000000162</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257531.46000000162</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257531.46000000162</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257531.46000000162</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257531.46000000162</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257531.46000000162</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257531.46000000162</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257531.46000000162</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257531.46000000162</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257531.46000000162</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257531.46000000162</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257531.46000000162</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257531.46000000162</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257531.46000000162</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257531.46000000162</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257531.46000000162</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257531.46000000162</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257531.46000000162</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257531.46000000162</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257531.46000000162</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257531.46000000162</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257531.46000000162</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257531.46000000162</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257531.46000000162</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257531.46000000162</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257531.46000000162</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257531.46000000162</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257531.46000000162</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257531.46000000162</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257531.46000000162</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257531.46000000162</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257531.46000000162</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257531.46000000162</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257531.46000000162</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257531.46000000162</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257531.46000000162</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257531.46000000162</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257531.46000000162</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257531.46000000162</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257531.46000000162</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257531.46000000162</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257531.46000000162</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257531.46000000162</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257531.46000000162</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257531.46000000162</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257531.46000000162</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257531.46000000162</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257531.46000000162</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257531.46000000162</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257531.46000000162</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257531.46000000162</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257531.46000000162</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257531.46000000162</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257531.46000000162</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257531.46000000162</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257531.46000000162</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257531.46000000162</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257531.46000000162</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257531.46000000162</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257531.46000000162</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257531.46000000162</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257531.46000000162</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257531.46000000162</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257531.46000000162</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257531.46000000162</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257531.46000000162</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257531.46000000162</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257531.46000000162</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257531.46000000162</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257531.46000000162</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257531.46000000162</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257531.46000000162</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257531.46000000162</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257531.46000000162</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257531.46000000162</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257531.46000000162</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257531.46000000162</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257531.46000000162</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257531.46000000162</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257531.46000000162</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257531.46000000162</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257531.46000000162</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257531.46000000162</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257531.46000000162</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257531.46000000162</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257531.46000000162</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257531.46000000162</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257531.46000000162</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257531.46000000162</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257531.46000000162</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257531.46000000162</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257531.46000000162</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257531.46000000162</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257531.46000000162</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257531.46000000162</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257531.46000000162</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257531.46000000162</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257531.46000000162</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257531.46000000162</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257531.46000000162</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257531.46000000162</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257531.46000000162</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257531.46000000162</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257531.46000000162</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257531.46000000162</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257531.46000000162</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257531.46000000162</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257531.46000000162</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257531.46000000162</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257531.46000000162</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257531.46000000162</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257531.46000000162</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257531.46000000162</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257531.46000000162</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257531.46000000162</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257531.46000000162</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257531.46000000162</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257531.46000000162</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257531.46000000162</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257531.46000000162</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257531.46000000162</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257531.46000000162</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257531.46000000162</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257531.46000000162</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257531.46000000162</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257531.46000000162</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257531.46000000162</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257531.46000000162</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257531.46000000162</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257531.46000000162</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257531.46000000162</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257531.46000000162</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257531.46000000162</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257531.46000000162</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257531.46000000162</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257531.46000000162</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257531.46000000162</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257531.46000000162</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257531.46000000162</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257531.46000000162</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257531.46000000162</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257531.46000000162</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257531.46000000162</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257531.46000000162</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257531.46000000162</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257531.46000000162</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257531.46000000162</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257531.46000000162</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257531.46000000162</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257531.46000000162</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257531.46000000162</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257531.46000000162</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257531.46000000162</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257531.46000000162</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257531.46000000162</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257531.46000000162</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257531.46000000162</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257531.46000000162</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257531.46000000162</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257531.46000000162</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257531.46000000162</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257531.46000000162</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257531.46000000162</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257531.46000000162</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257531.46000000162</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257531.46000000162</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257531.46000000162</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257531.46000000162</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257531.46000000162</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257531.46000000162</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257531.46000000162</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257531.46000000162</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257531.46000000162</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257531.46000000162</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257531.46000000162</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257531.46000000162</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257531.46000000162</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257531.46000000162</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257531.46000000162</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257531.46000000162</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257531.46000000162</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257531.46000000162</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257531.46000000162</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257531.46000000162</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257531.46000000162</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257531.46000000162</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257531.46000000162</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257531.46000000162</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257531.46000000162</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257531.46000000162</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257531.46000000162</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257531.46000000162</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257531.46000000162</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257531.46000000162</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257531.46000000162</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257531.46000000162</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257531.46000000162</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257531.46000000162</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257531.46000000162</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257531.46000000162</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257531.46000000162</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257531.46000000162</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257531.46000000162</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257531.46000000162</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257531.46000000162</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257531.46000000162</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491" priority="173" operator="lessThan">
      <formula>0</formula>
    </cfRule>
    <cfRule type="cellIs" dxfId="490" priority="174" operator="greaterThan">
      <formula>0</formula>
    </cfRule>
    <cfRule type="cellIs" dxfId="489" priority="175" operator="greaterThan">
      <formula>0</formula>
    </cfRule>
  </conditionalFormatting>
  <conditionalFormatting sqref="N5:N605">
    <cfRule type="cellIs" dxfId="488" priority="83" operator="greaterThan">
      <formula>0</formula>
    </cfRule>
    <cfRule type="cellIs" dxfId="487" priority="84" operator="lessThan">
      <formula>0</formula>
    </cfRule>
  </conditionalFormatting>
  <conditionalFormatting sqref="M120:M605">
    <cfRule type="containsText" dxfId="486" priority="67" operator="containsText" text="Não Pago">
      <formula>NOT(ISERROR(SEARCH("Não Pago",M120)))</formula>
    </cfRule>
    <cfRule type="containsText" dxfId="485" priority="68" operator="containsText" text="Pago">
      <formula>NOT(ISERROR(SEARCH("Pago",M120)))</formula>
    </cfRule>
  </conditionalFormatting>
  <conditionalFormatting sqref="M21:M119">
    <cfRule type="containsText" dxfId="484" priority="65" operator="containsText" text="Não Pago">
      <formula>NOT(ISERROR(SEARCH("Não Pago",M21)))</formula>
    </cfRule>
    <cfRule type="containsText" dxfId="483" priority="66" operator="containsText" text="Pago">
      <formula>NOT(ISERROR(SEARCH("Pago",M21)))</formula>
    </cfRule>
  </conditionalFormatting>
  <conditionalFormatting sqref="M5:M19">
    <cfRule type="containsText" dxfId="482" priority="63" operator="containsText" text="Não Pago">
      <formula>NOT(ISERROR(SEARCH("Não Pago",M5)))</formula>
    </cfRule>
    <cfRule type="containsText" dxfId="481" priority="64" operator="containsText" text="Pago">
      <formula>NOT(ISERROR(SEARCH("Pago",M5)))</formula>
    </cfRule>
  </conditionalFormatting>
  <conditionalFormatting sqref="M20">
    <cfRule type="containsText" dxfId="480" priority="61" operator="containsText" text="Não Pago">
      <formula>NOT(ISERROR(SEARCH("Não Pago",M20)))</formula>
    </cfRule>
    <cfRule type="containsText" dxfId="479" priority="62" operator="containsText" text="Pago">
      <formula>NOT(ISERROR(SEARCH("Pago",M20)))</formula>
    </cfRule>
  </conditionalFormatting>
  <conditionalFormatting sqref="L606">
    <cfRule type="containsText" dxfId="478" priority="59" operator="containsText" text="Não Pago">
      <formula>NOT(ISERROR(SEARCH("Não Pago",L606)))</formula>
    </cfRule>
    <cfRule type="containsText" dxfId="477" priority="60" operator="containsText" text="Pago">
      <formula>NOT(ISERROR(SEARCH("Pago",L606)))</formula>
    </cfRule>
  </conditionalFormatting>
  <conditionalFormatting sqref="E21:E276 E293:E548 E565:E605">
    <cfRule type="containsText" dxfId="476" priority="41" operator="containsText" text="Despesa">
      <formula>NOT(ISERROR(SEARCH("Despesa",E21)))</formula>
    </cfRule>
    <cfRule type="containsText" dxfId="475" priority="42" operator="containsText" text="Receita">
      <formula>NOT(ISERROR(SEARCH("Receita",E21)))</formula>
    </cfRule>
  </conditionalFormatting>
  <conditionalFormatting sqref="E21:E276 E293:E548 E565:E605">
    <cfRule type="expression" dxfId="474" priority="43" stopIfTrue="1">
      <formula>NOT(ISERROR(SEARCH("Investimentos",E21)))</formula>
    </cfRule>
  </conditionalFormatting>
  <conditionalFormatting sqref="E5:E6 E8:E605">
    <cfRule type="containsText" dxfId="473" priority="30" operator="containsText" text="INVESTIMENTOS">
      <formula>NOT(ISERROR(SEARCH("INVESTIMENTOS",E5)))</formula>
    </cfRule>
    <cfRule type="containsText" dxfId="472" priority="31" operator="containsText" text="DESPESAS DE MARKETING">
      <formula>NOT(ISERROR(SEARCH("DESPESAS DE MARKETING",E5)))</formula>
    </cfRule>
    <cfRule type="containsText" dxfId="471" priority="32" operator="containsText" text="DESPESAS NÃO OPERACIONAIS">
      <formula>NOT(ISERROR(SEARCH("DESPESAS NÃO OPERACIONAIS",E5)))</formula>
    </cfRule>
    <cfRule type="containsText" dxfId="470" priority="33" operator="containsText" text="DESPESAS COM RH">
      <formula>NOT(ISERROR(SEARCH("DESPESAS COM RH",E5)))</formula>
    </cfRule>
    <cfRule type="containsText" dxfId="469" priority="34" operator="containsText" text="DESPESAS COM SERVIÇOS">
      <formula>NOT(ISERROR(SEARCH("DESPESAS COM SERVIÇOS",E5)))</formula>
    </cfRule>
    <cfRule type="containsText" dxfId="468" priority="35" operator="containsText" text="DESPESAS COM PRODUTOS">
      <formula>NOT(ISERROR(SEARCH("DESPESAS COM PRODUTOS",E5)))</formula>
    </cfRule>
    <cfRule type="containsText" dxfId="467" priority="36" operator="containsText" text="IMPOSTOS">
      <formula>NOT(ISERROR(SEARCH("IMPOSTOS",E5)))</formula>
    </cfRule>
    <cfRule type="containsText" dxfId="466" priority="39" operator="containsText" text="Despesa">
      <formula>NOT(ISERROR(SEARCH("Despesa",E5)))</formula>
    </cfRule>
    <cfRule type="containsText" dxfId="465" priority="40" operator="containsText" text="Receita">
      <formula>NOT(ISERROR(SEARCH("Receita",E5)))</formula>
    </cfRule>
  </conditionalFormatting>
  <conditionalFormatting sqref="E5:E6 E8:E605">
    <cfRule type="expression" dxfId="464" priority="44" stopIfTrue="1">
      <formula>NOT(ISERROR(SEARCH("Investimentos",E5)))</formula>
    </cfRule>
  </conditionalFormatting>
  <conditionalFormatting sqref="E20 E292 E564">
    <cfRule type="containsText" dxfId="463" priority="37" operator="containsText" text="Despesa">
      <formula>NOT(ISERROR(SEARCH("Despesa",E20)))</formula>
    </cfRule>
    <cfRule type="containsText" dxfId="462" priority="38" operator="containsText" text="Receita">
      <formula>NOT(ISERROR(SEARCH("Receita",E20)))</formula>
    </cfRule>
  </conditionalFormatting>
  <conditionalFormatting sqref="E20 E292 E564">
    <cfRule type="expression" dxfId="461" priority="45" stopIfTrue="1">
      <formula>NOT(ISERROR(SEARCH("Investimentos",E20)))</formula>
    </cfRule>
  </conditionalFormatting>
  <conditionalFormatting sqref="L21:L586 L603:L605">
    <cfRule type="containsText" dxfId="460" priority="28" operator="containsText" text="Não Pago">
      <formula>NOT(ISERROR(SEARCH("Não Pago",L21)))</formula>
    </cfRule>
    <cfRule type="containsText" dxfId="459" priority="29" operator="containsText" text="Pago">
      <formula>NOT(ISERROR(SEARCH("Pago",L21)))</formula>
    </cfRule>
  </conditionalFormatting>
  <conditionalFormatting sqref="L5:L605">
    <cfRule type="containsText" dxfId="458" priority="26" operator="containsText" text="Não Pago">
      <formula>NOT(ISERROR(SEARCH("Não Pago",L5)))</formula>
    </cfRule>
    <cfRule type="containsText" dxfId="457" priority="27" operator="containsText" text="Pago">
      <formula>NOT(ISERROR(SEARCH("Pago",L5)))</formula>
    </cfRule>
  </conditionalFormatting>
  <conditionalFormatting sqref="L20 L602">
    <cfRule type="containsText" dxfId="456" priority="24" operator="containsText" text="Não Pago">
      <formula>NOT(ISERROR(SEARCH("Não Pago",L20)))</formula>
    </cfRule>
    <cfRule type="containsText" dxfId="455" priority="25" operator="containsText" text="Pago">
      <formula>NOT(ISERROR(SEARCH("Pago",L20)))</formula>
    </cfRule>
  </conditionalFormatting>
  <conditionalFormatting sqref="L5:L605">
    <cfRule type="cellIs" dxfId="454" priority="23" operator="equal">
      <formula>"Realizado"</formula>
    </cfRule>
  </conditionalFormatting>
  <conditionalFormatting sqref="L22 L604">
    <cfRule type="containsText" dxfId="453" priority="21" operator="containsText" text="Não Pago">
      <formula>NOT(ISERROR(SEARCH("Não Pago",L22)))</formula>
    </cfRule>
    <cfRule type="containsText" dxfId="452" priority="22" operator="containsText" text="Pago">
      <formula>NOT(ISERROR(SEARCH("Pago",L22)))</formula>
    </cfRule>
  </conditionalFormatting>
  <conditionalFormatting sqref="L27">
    <cfRule type="containsText" dxfId="451" priority="19" operator="containsText" text="Não Pago">
      <formula>NOT(ISERROR(SEARCH("Não Pago",L27)))</formula>
    </cfRule>
    <cfRule type="containsText" dxfId="450" priority="20" operator="containsText" text="Pago">
      <formula>NOT(ISERROR(SEARCH("Pago",L27)))</formula>
    </cfRule>
  </conditionalFormatting>
  <conditionalFormatting sqref="L34">
    <cfRule type="containsText" dxfId="449" priority="17" operator="containsText" text="Não Pago">
      <formula>NOT(ISERROR(SEARCH("Não Pago",L34)))</formula>
    </cfRule>
    <cfRule type="containsText" dxfId="448" priority="18" operator="containsText" text="Pago">
      <formula>NOT(ISERROR(SEARCH("Pago",L34)))</formula>
    </cfRule>
  </conditionalFormatting>
  <conditionalFormatting sqref="Q7:Q8">
    <cfRule type="cellIs" dxfId="447" priority="16" operator="greaterThan">
      <formula>0</formula>
    </cfRule>
  </conditionalFormatting>
  <conditionalFormatting sqref="Q9:Q10">
    <cfRule type="cellIs" dxfId="446" priority="15" operator="greaterThan">
      <formula>0</formula>
    </cfRule>
  </conditionalFormatting>
  <conditionalFormatting sqref="Q11:Q12">
    <cfRule type="cellIs" dxfId="445" priority="13" operator="greaterThan">
      <formula>0</formula>
    </cfRule>
    <cfRule type="cellIs" dxfId="444" priority="14" operator="lessThan">
      <formula>0</formula>
    </cfRule>
  </conditionalFormatting>
  <conditionalFormatting sqref="Q13:Q14">
    <cfRule type="cellIs" dxfId="443" priority="11" operator="lessThan">
      <formula>0</formula>
    </cfRule>
    <cfRule type="cellIs" dxfId="442" priority="12" operator="greaterThan">
      <formula>0</formula>
    </cfRule>
  </conditionalFormatting>
  <conditionalFormatting sqref="E7">
    <cfRule type="containsText" dxfId="441" priority="1" operator="containsText" text="INVESTIMENTOS">
      <formula>NOT(ISERROR(SEARCH("INVESTIMENTOS",E7)))</formula>
    </cfRule>
    <cfRule type="containsText" dxfId="440" priority="2" operator="containsText" text="DESPESAS DE MARKETING">
      <formula>NOT(ISERROR(SEARCH("DESPESAS DE MARKETING",E7)))</formula>
    </cfRule>
    <cfRule type="containsText" dxfId="439" priority="3" operator="containsText" text="DESPESAS NÃO OPERACIONAIS">
      <formula>NOT(ISERROR(SEARCH("DESPESAS NÃO OPERACIONAIS",E7)))</formula>
    </cfRule>
    <cfRule type="containsText" dxfId="438" priority="4" operator="containsText" text="DESPESAS COM RH">
      <formula>NOT(ISERROR(SEARCH("DESPESAS COM RH",E7)))</formula>
    </cfRule>
    <cfRule type="containsText" dxfId="437" priority="5" operator="containsText" text="DESPESAS COM SERVIÇOS">
      <formula>NOT(ISERROR(SEARCH("DESPESAS COM SERVIÇOS",E7)))</formula>
    </cfRule>
    <cfRule type="containsText" dxfId="436" priority="6" operator="containsText" text="DESPESAS COM PRODUTOS">
      <formula>NOT(ISERROR(SEARCH("DESPESAS COM PRODUTOS",E7)))</formula>
    </cfRule>
    <cfRule type="containsText" dxfId="435" priority="7" operator="containsText" text="IMPOSTOS">
      <formula>NOT(ISERROR(SEARCH("IMPOSTOS",E7)))</formula>
    </cfRule>
    <cfRule type="containsText" dxfId="434" priority="8" operator="containsText" text="Despesa">
      <formula>NOT(ISERROR(SEARCH("Despesa",E7)))</formula>
    </cfRule>
    <cfRule type="containsText" dxfId="433" priority="9" operator="containsText" text="Receita">
      <formula>NOT(ISERROR(SEARCH("Receita",E7)))</formula>
    </cfRule>
  </conditionalFormatting>
  <conditionalFormatting sqref="E7">
    <cfRule type="expression" dxfId="43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v>1</v>
      </c>
      <c r="D5" s="139">
        <v>42856</v>
      </c>
      <c r="E5" s="43" t="s">
        <v>97</v>
      </c>
      <c r="F5" s="196" t="s">
        <v>794</v>
      </c>
      <c r="G5" s="43" t="s">
        <v>867</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247330.54000000161</v>
      </c>
      <c r="P5" s="268" t="s">
        <v>131</v>
      </c>
      <c r="Q5" s="269">
        <f>Abr!Q13</f>
        <v>257531.46000000162</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42856</v>
      </c>
      <c r="E6" s="43" t="s">
        <v>319</v>
      </c>
      <c r="F6" s="196" t="s">
        <v>795</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247215.9100000016</v>
      </c>
      <c r="P6" s="268"/>
      <c r="Q6" s="269"/>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42856</v>
      </c>
      <c r="E7" s="43" t="s">
        <v>319</v>
      </c>
      <c r="F7" s="196" t="s">
        <v>800</v>
      </c>
      <c r="G7" s="43" t="s">
        <v>380</v>
      </c>
      <c r="H7" s="43" t="s">
        <v>348</v>
      </c>
      <c r="I7" s="43"/>
      <c r="J7" s="229">
        <v>0</v>
      </c>
      <c r="K7" s="229">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247213.8100000016</v>
      </c>
      <c r="P7" s="258" t="s">
        <v>24</v>
      </c>
      <c r="Q7" s="261">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43">
        <v>2</v>
      </c>
      <c r="D8" s="139">
        <v>42857</v>
      </c>
      <c r="E8" s="43" t="s">
        <v>319</v>
      </c>
      <c r="F8" s="196" t="s">
        <v>796</v>
      </c>
      <c r="G8" s="43" t="s">
        <v>379</v>
      </c>
      <c r="H8" s="43" t="s">
        <v>348</v>
      </c>
      <c r="I8" s="43"/>
      <c r="J8" s="229">
        <v>0</v>
      </c>
      <c r="K8" s="229">
        <v>418.43</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246795.38000000161</v>
      </c>
      <c r="P8" s="258"/>
      <c r="Q8" s="262"/>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2</v>
      </c>
      <c r="D9" s="139">
        <v>42857</v>
      </c>
      <c r="E9" s="43" t="s">
        <v>319</v>
      </c>
      <c r="F9" s="196" t="s">
        <v>797</v>
      </c>
      <c r="G9" s="43" t="s">
        <v>379</v>
      </c>
      <c r="H9" s="43" t="s">
        <v>348</v>
      </c>
      <c r="I9" s="43"/>
      <c r="J9" s="229">
        <v>0</v>
      </c>
      <c r="K9" s="229">
        <v>277.11</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246518.27000000162</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2276.1999999999998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2</v>
      </c>
      <c r="D10" s="139">
        <v>42857</v>
      </c>
      <c r="E10" s="43" t="s">
        <v>316</v>
      </c>
      <c r="F10" s="196" t="s">
        <v>798</v>
      </c>
      <c r="G10" s="43" t="s">
        <v>398</v>
      </c>
      <c r="H10" s="43" t="s">
        <v>348</v>
      </c>
      <c r="I10" s="43"/>
      <c r="J10" s="229">
        <v>0</v>
      </c>
      <c r="K10" s="229">
        <v>2276.1999999999998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244242.07000000161</v>
      </c>
      <c r="P10" s="258"/>
      <c r="Q10" s="260"/>
      <c r="R10" s="17"/>
      <c r="S10" s="233" t="str">
        <f t="shared" si="0"/>
        <v>Despesa</v>
      </c>
      <c r="T10" s="234" t="str">
        <f t="shared" si="1"/>
        <v/>
      </c>
      <c r="U10" s="234" t="str">
        <f t="shared" si="2"/>
        <v/>
      </c>
      <c r="V10" s="234" t="str">
        <f t="shared" si="3"/>
        <v>Despesa</v>
      </c>
      <c r="W10" s="235" t="str">
        <f>VLOOKUP(E10,'PC Receitas'!$N$4:$P$25,3,FALSE)</f>
        <v>IMPOSTOS</v>
      </c>
    </row>
    <row r="11" spans="1:24" ht="19.5" customHeight="1" thickTop="1" thickBot="1" x14ac:dyDescent="0.3">
      <c r="A11" s="210"/>
      <c r="C11" s="43">
        <v>2</v>
      </c>
      <c r="D11" s="139">
        <v>42857</v>
      </c>
      <c r="E11" s="43" t="s">
        <v>318</v>
      </c>
      <c r="F11" s="196" t="s">
        <v>799</v>
      </c>
      <c r="G11" s="43" t="s">
        <v>383</v>
      </c>
      <c r="H11" s="43" t="s">
        <v>349</v>
      </c>
      <c r="I11" s="43"/>
      <c r="J11" s="229">
        <v>0</v>
      </c>
      <c r="K11" s="229">
        <v>2877.3</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241364.77000000162</v>
      </c>
      <c r="P11" s="258" t="s">
        <v>27</v>
      </c>
      <c r="Q11" s="259">
        <f>Q7-Q9</f>
        <v>-2276.1999999999998</v>
      </c>
      <c r="R11" s="17"/>
      <c r="S11" s="233" t="str">
        <f t="shared" si="0"/>
        <v/>
      </c>
      <c r="T11" s="234" t="str">
        <f t="shared" si="1"/>
        <v>Despesa</v>
      </c>
      <c r="U11" s="234" t="str">
        <f t="shared" si="2"/>
        <v/>
      </c>
      <c r="V11" s="234" t="str">
        <f t="shared" si="3"/>
        <v>Despesa</v>
      </c>
      <c r="W11" s="235" t="str">
        <f>VLOOKUP(E11,'PC Receitas'!$N$4:$P$25,3,FALSE)</f>
        <v>DESPESAS_COM_PRODUTOS</v>
      </c>
    </row>
    <row r="12" spans="1:24" ht="19.5" customHeight="1" thickTop="1" thickBot="1" x14ac:dyDescent="0.3">
      <c r="A12" s="210"/>
      <c r="C12" s="43">
        <v>2</v>
      </c>
      <c r="D12" s="139">
        <v>42857</v>
      </c>
      <c r="E12" s="43" t="s">
        <v>319</v>
      </c>
      <c r="F12" s="196" t="s">
        <v>801</v>
      </c>
      <c r="G12" s="23" t="s">
        <v>380</v>
      </c>
      <c r="H12" s="23" t="s">
        <v>348</v>
      </c>
      <c r="I12" s="23"/>
      <c r="J12" s="229">
        <v>0</v>
      </c>
      <c r="K12" s="229">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241362.67000000161</v>
      </c>
      <c r="P12" s="258"/>
      <c r="Q12" s="260"/>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42857</v>
      </c>
      <c r="E13" s="43" t="s">
        <v>319</v>
      </c>
      <c r="F13" s="196">
        <v>15237</v>
      </c>
      <c r="G13" s="23" t="s">
        <v>380</v>
      </c>
      <c r="H13" s="23" t="s">
        <v>348</v>
      </c>
      <c r="I13" s="23"/>
      <c r="J13" s="229">
        <v>0</v>
      </c>
      <c r="K13" s="229">
        <v>2.1</v>
      </c>
      <c r="L13" s="44" t="s">
        <v>325</v>
      </c>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241360.57000000161</v>
      </c>
      <c r="P13" s="258" t="s">
        <v>46</v>
      </c>
      <c r="Q13" s="259">
        <f>N586</f>
        <v>228622.17000000158</v>
      </c>
      <c r="R13" s="17"/>
      <c r="S13" s="233" t="str">
        <f t="shared" si="0"/>
        <v>Despesa</v>
      </c>
      <c r="T13" s="234" t="str">
        <f t="shared" si="1"/>
        <v/>
      </c>
      <c r="U13" s="234" t="str">
        <f t="shared" si="2"/>
        <v/>
      </c>
      <c r="V13" s="234" t="str">
        <f t="shared" si="3"/>
        <v>Despesa</v>
      </c>
      <c r="W13" s="235" t="str">
        <f>VLOOKUP(E13,'PC Receitas'!$N$4:$P$25,3,FALSE)</f>
        <v>DESPESAS_OPERACIONAIS</v>
      </c>
    </row>
    <row r="14" spans="1:24" ht="19.5" customHeight="1" thickTop="1" thickBot="1" x14ac:dyDescent="0.3">
      <c r="A14" s="210"/>
      <c r="C14" s="43">
        <v>2</v>
      </c>
      <c r="D14" s="139">
        <v>42857</v>
      </c>
      <c r="E14" s="43" t="s">
        <v>319</v>
      </c>
      <c r="F14" s="196">
        <v>15228</v>
      </c>
      <c r="G14" s="43" t="s">
        <v>380</v>
      </c>
      <c r="H14" s="43" t="s">
        <v>348</v>
      </c>
      <c r="I14" s="43"/>
      <c r="J14" s="229">
        <v>0</v>
      </c>
      <c r="K14" s="229">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241358.4700000016</v>
      </c>
      <c r="P14" s="258"/>
      <c r="Q14" s="263"/>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2</v>
      </c>
      <c r="D15" s="139">
        <v>42857</v>
      </c>
      <c r="E15" s="43" t="s">
        <v>319</v>
      </c>
      <c r="F15" s="196">
        <v>15233</v>
      </c>
      <c r="G15" s="23" t="s">
        <v>380</v>
      </c>
      <c r="H15" s="23" t="s">
        <v>348</v>
      </c>
      <c r="I15" s="2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241356.3700000016</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2</v>
      </c>
      <c r="D16" s="139">
        <v>42857</v>
      </c>
      <c r="E16" s="43" t="s">
        <v>319</v>
      </c>
      <c r="F16" s="196" t="s">
        <v>803</v>
      </c>
      <c r="G16" s="43" t="s">
        <v>380</v>
      </c>
      <c r="H16" s="43" t="s">
        <v>348</v>
      </c>
      <c r="I16" s="43"/>
      <c r="J16" s="229">
        <v>0</v>
      </c>
      <c r="K16" s="229">
        <v>2.1</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241354.27000000159</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42858</v>
      </c>
      <c r="E17" s="43" t="s">
        <v>97</v>
      </c>
      <c r="F17" s="196" t="s">
        <v>808</v>
      </c>
      <c r="G17" s="43" t="s">
        <v>381</v>
      </c>
      <c r="H17" s="43" t="s">
        <v>349</v>
      </c>
      <c r="I17" s="43"/>
      <c r="J17" s="229">
        <v>0</v>
      </c>
      <c r="K17" s="229">
        <v>1357.6</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239996.67000000158</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43">
        <v>3</v>
      </c>
      <c r="D18" s="139">
        <v>42858</v>
      </c>
      <c r="E18" s="43" t="s">
        <v>97</v>
      </c>
      <c r="F18" s="196" t="s">
        <v>809</v>
      </c>
      <c r="G18" s="23" t="s">
        <v>381</v>
      </c>
      <c r="H18" s="23" t="s">
        <v>349</v>
      </c>
      <c r="I18" s="23"/>
      <c r="J18" s="229">
        <v>0</v>
      </c>
      <c r="K18" s="229">
        <v>796.15</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239200.52000000159</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42858</v>
      </c>
      <c r="E19" s="43" t="s">
        <v>319</v>
      </c>
      <c r="F19" s="196">
        <v>15213</v>
      </c>
      <c r="G19" s="43" t="s">
        <v>380</v>
      </c>
      <c r="H19" s="43" t="s">
        <v>348</v>
      </c>
      <c r="I19" s="43"/>
      <c r="J19" s="229">
        <v>0</v>
      </c>
      <c r="K19" s="229">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239198.42000000158</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43">
        <v>3</v>
      </c>
      <c r="D20" s="139">
        <v>42858</v>
      </c>
      <c r="E20" s="43" t="s">
        <v>319</v>
      </c>
      <c r="F20" s="196">
        <v>15244454632</v>
      </c>
      <c r="G20" s="43" t="s">
        <v>380</v>
      </c>
      <c r="H20" s="43" t="s">
        <v>348</v>
      </c>
      <c r="I20" s="43"/>
      <c r="J20" s="229">
        <v>0</v>
      </c>
      <c r="K20" s="229">
        <v>8.4</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239190.02000000159</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3</v>
      </c>
      <c r="D21" s="139">
        <v>42858</v>
      </c>
      <c r="E21" s="43" t="s">
        <v>319</v>
      </c>
      <c r="F21" s="196" t="s">
        <v>812</v>
      </c>
      <c r="G21" s="23" t="s">
        <v>384</v>
      </c>
      <c r="H21" s="23" t="s">
        <v>348</v>
      </c>
      <c r="I21" s="23"/>
      <c r="J21" s="229">
        <v>0</v>
      </c>
      <c r="K21" s="229">
        <v>30</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239160.02000000159</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42859</v>
      </c>
      <c r="E22" s="43" t="s">
        <v>319</v>
      </c>
      <c r="F22" s="196">
        <v>15039</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239157.92000000158</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42859</v>
      </c>
      <c r="E23" s="43" t="s">
        <v>319</v>
      </c>
      <c r="F23" s="196">
        <v>15260576741</v>
      </c>
      <c r="G23" s="43" t="s">
        <v>380</v>
      </c>
      <c r="H23" s="43" t="s">
        <v>348</v>
      </c>
      <c r="I23" s="43"/>
      <c r="J23" s="229">
        <v>0</v>
      </c>
      <c r="K23" s="229">
        <v>10.5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239147.42000000158</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42859</v>
      </c>
      <c r="E24" s="43" t="s">
        <v>319</v>
      </c>
      <c r="F24" s="196">
        <v>15439</v>
      </c>
      <c r="G24" s="43" t="s">
        <v>380</v>
      </c>
      <c r="H24" s="43" t="s">
        <v>348</v>
      </c>
      <c r="I24" s="43"/>
      <c r="J24" s="229">
        <v>0</v>
      </c>
      <c r="K24" s="229">
        <v>2.1</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239145.32000000158</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5</v>
      </c>
      <c r="D25" s="139">
        <v>42860</v>
      </c>
      <c r="E25" s="43" t="s">
        <v>97</v>
      </c>
      <c r="F25" s="196" t="s">
        <v>804</v>
      </c>
      <c r="G25" s="43" t="s">
        <v>381</v>
      </c>
      <c r="H25" s="43" t="s">
        <v>349</v>
      </c>
      <c r="I25" s="43"/>
      <c r="J25" s="229">
        <v>0</v>
      </c>
      <c r="K25" s="229">
        <v>2053.15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237092.17000000158</v>
      </c>
      <c r="P25" s="109" t="str">
        <f>'PC Receitas'!P13</f>
        <v>IMPOSTOS</v>
      </c>
      <c r="S25" s="233" t="str">
        <f t="shared" si="0"/>
        <v>Despesa</v>
      </c>
      <c r="T25" s="234" t="str">
        <f t="shared" si="1"/>
        <v/>
      </c>
      <c r="U25" s="234" t="str">
        <f t="shared" si="2"/>
        <v/>
      </c>
      <c r="V25" s="234" t="str">
        <f t="shared" si="3"/>
        <v>Despesa</v>
      </c>
      <c r="W25" s="235" t="str">
        <f>VLOOKUP(E25,'PC Receitas'!$N$4:$P$25,3,FALSE)</f>
        <v>DESPESAS_COM_RH</v>
      </c>
    </row>
    <row r="26" spans="1:23" ht="19.5" customHeight="1" thickTop="1" thickBot="1" x14ac:dyDescent="0.3">
      <c r="A26" s="210"/>
      <c r="C26" s="43">
        <v>5</v>
      </c>
      <c r="D26" s="139">
        <v>42860</v>
      </c>
      <c r="E26" s="43" t="s">
        <v>97</v>
      </c>
      <c r="F26" s="196" t="s">
        <v>805</v>
      </c>
      <c r="G26" s="43" t="s">
        <v>381</v>
      </c>
      <c r="H26" s="43" t="s">
        <v>349</v>
      </c>
      <c r="I26" s="43"/>
      <c r="J26" s="229">
        <v>0</v>
      </c>
      <c r="K26" s="229">
        <v>1600.15</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235492.02000000159</v>
      </c>
      <c r="P26" s="109" t="str">
        <f>'PC Receitas'!P14</f>
        <v>INVESTIMENTOS</v>
      </c>
      <c r="S26" s="233" t="str">
        <f t="shared" si="0"/>
        <v>Despesa</v>
      </c>
      <c r="T26" s="234" t="str">
        <f t="shared" si="1"/>
        <v/>
      </c>
      <c r="U26" s="234" t="str">
        <f t="shared" si="2"/>
        <v/>
      </c>
      <c r="V26" s="234" t="str">
        <f t="shared" si="3"/>
        <v>Despesa</v>
      </c>
      <c r="W26" s="235" t="str">
        <f>VLOOKUP(E26,'PC Receitas'!$N$4:$P$25,3,FALSE)</f>
        <v>DESPESAS_COM_RH</v>
      </c>
    </row>
    <row r="27" spans="1:23" ht="19.5" customHeight="1" thickTop="1" thickBot="1" x14ac:dyDescent="0.3">
      <c r="A27" s="210"/>
      <c r="C27" s="43">
        <v>5</v>
      </c>
      <c r="D27" s="139">
        <v>42860</v>
      </c>
      <c r="E27" s="43" t="s">
        <v>97</v>
      </c>
      <c r="F27" s="196" t="s">
        <v>806</v>
      </c>
      <c r="G27" s="43" t="s">
        <v>381</v>
      </c>
      <c r="H27" s="43" t="s">
        <v>349</v>
      </c>
      <c r="I27" s="43"/>
      <c r="J27" s="229">
        <v>0</v>
      </c>
      <c r="K27" s="229">
        <v>1505.9</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233986.1200000016</v>
      </c>
      <c r="S27" s="233" t="str">
        <f t="shared" si="0"/>
        <v>Despesa</v>
      </c>
      <c r="T27" s="234" t="str">
        <f t="shared" si="1"/>
        <v/>
      </c>
      <c r="U27" s="234" t="str">
        <f t="shared" si="2"/>
        <v/>
      </c>
      <c r="V27" s="234" t="str">
        <f t="shared" si="3"/>
        <v>Despesa</v>
      </c>
      <c r="W27" s="235" t="str">
        <f>VLOOKUP(E27,'PC Receitas'!$N$4:$P$25,3,FALSE)</f>
        <v>DESPESAS_COM_RH</v>
      </c>
    </row>
    <row r="28" spans="1:23" ht="19.5" customHeight="1" thickTop="1" thickBot="1" x14ac:dyDescent="0.3">
      <c r="A28" s="210"/>
      <c r="C28" s="43">
        <v>5</v>
      </c>
      <c r="D28" s="139">
        <v>42860</v>
      </c>
      <c r="E28" s="43" t="s">
        <v>319</v>
      </c>
      <c r="F28" s="196" t="s">
        <v>807</v>
      </c>
      <c r="G28" s="43" t="s">
        <v>402</v>
      </c>
      <c r="H28" s="43" t="s">
        <v>349</v>
      </c>
      <c r="I28" s="43"/>
      <c r="J28" s="229">
        <v>0</v>
      </c>
      <c r="K28" s="229">
        <v>937.5</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233048.6200000016</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42860</v>
      </c>
      <c r="E29" s="43" t="s">
        <v>97</v>
      </c>
      <c r="F29" s="196" t="s">
        <v>810</v>
      </c>
      <c r="G29" s="43" t="s">
        <v>381</v>
      </c>
      <c r="H29" s="43" t="s">
        <v>349</v>
      </c>
      <c r="I29" s="43"/>
      <c r="J29" s="229">
        <v>0</v>
      </c>
      <c r="K29" s="229">
        <v>1125.8</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231922.82000000161</v>
      </c>
      <c r="S29" s="233" t="str">
        <f t="shared" si="0"/>
        <v>Despesa</v>
      </c>
      <c r="T29" s="234" t="str">
        <f t="shared" si="1"/>
        <v/>
      </c>
      <c r="U29" s="234" t="str">
        <f t="shared" si="2"/>
        <v/>
      </c>
      <c r="V29" s="234" t="str">
        <f t="shared" si="3"/>
        <v>Despesa</v>
      </c>
      <c r="W29" s="235" t="str">
        <f>VLOOKUP(E29,'PC Receitas'!$N$4:$P$25,3,FALSE)</f>
        <v>DESPESAS_COM_RH</v>
      </c>
    </row>
    <row r="30" spans="1:23" ht="19.5" customHeight="1" thickTop="1" thickBot="1" x14ac:dyDescent="0.3">
      <c r="A30" s="210"/>
      <c r="C30" s="43">
        <v>5</v>
      </c>
      <c r="D30" s="139">
        <v>42860</v>
      </c>
      <c r="E30" s="43" t="s">
        <v>97</v>
      </c>
      <c r="F30" s="196" t="s">
        <v>811</v>
      </c>
      <c r="G30" s="23" t="s">
        <v>381</v>
      </c>
      <c r="H30" s="23" t="s">
        <v>349</v>
      </c>
      <c r="I30" s="23"/>
      <c r="J30" s="229">
        <v>0</v>
      </c>
      <c r="K30" s="229">
        <v>1910.05</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230012.77000000162</v>
      </c>
      <c r="S30" s="233" t="str">
        <f t="shared" si="0"/>
        <v>Despesa</v>
      </c>
      <c r="T30" s="234" t="str">
        <f t="shared" si="1"/>
        <v/>
      </c>
      <c r="U30" s="234" t="str">
        <f t="shared" si="2"/>
        <v/>
      </c>
      <c r="V30" s="234" t="str">
        <f t="shared" si="3"/>
        <v>Despesa</v>
      </c>
      <c r="W30" s="235" t="str">
        <f>VLOOKUP(E30,'PC Receitas'!$N$4:$P$25,3,FALSE)</f>
        <v>DESPESAS_COM_RH</v>
      </c>
    </row>
    <row r="31" spans="1:23" ht="19.5" customHeight="1" thickTop="1" thickBot="1" x14ac:dyDescent="0.3">
      <c r="A31" s="210"/>
      <c r="C31" s="43">
        <v>5</v>
      </c>
      <c r="D31" s="139">
        <v>42860</v>
      </c>
      <c r="E31" s="43" t="s">
        <v>97</v>
      </c>
      <c r="F31" s="196" t="s">
        <v>813</v>
      </c>
      <c r="G31" s="23" t="s">
        <v>381</v>
      </c>
      <c r="H31" s="23" t="s">
        <v>349</v>
      </c>
      <c r="I31" s="23"/>
      <c r="J31" s="229">
        <v>0</v>
      </c>
      <c r="K31" s="229">
        <v>31</v>
      </c>
      <c r="L31" s="44" t="s">
        <v>325</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229981.77000000162</v>
      </c>
      <c r="S31" s="233" t="str">
        <f t="shared" si="0"/>
        <v>Despesa</v>
      </c>
      <c r="T31" s="234" t="str">
        <f t="shared" si="1"/>
        <v/>
      </c>
      <c r="U31" s="234" t="str">
        <f t="shared" si="2"/>
        <v/>
      </c>
      <c r="V31" s="234" t="str">
        <f t="shared" si="3"/>
        <v>Despesa</v>
      </c>
      <c r="W31" s="235" t="str">
        <f>VLOOKUP(E31,'PC Receitas'!$N$4:$P$25,3,FALSE)</f>
        <v>DESPESAS_COM_RH</v>
      </c>
    </row>
    <row r="32" spans="1:23" ht="19.5" customHeight="1" thickTop="1" thickBot="1" x14ac:dyDescent="0.3">
      <c r="A32" s="210"/>
      <c r="C32" s="43">
        <v>5</v>
      </c>
      <c r="D32" s="139">
        <v>42860</v>
      </c>
      <c r="E32" s="43" t="s">
        <v>319</v>
      </c>
      <c r="F32" s="196">
        <v>15174265248</v>
      </c>
      <c r="G32" s="43" t="s">
        <v>380</v>
      </c>
      <c r="H32" s="43" t="s">
        <v>348</v>
      </c>
      <c r="I32" s="43"/>
      <c r="J32" s="229">
        <v>0</v>
      </c>
      <c r="K32" s="229">
        <v>6.3</v>
      </c>
      <c r="L32" s="44" t="s">
        <v>325</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229975.47000000163</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42860</v>
      </c>
      <c r="E33" s="43" t="s">
        <v>319</v>
      </c>
      <c r="F33" s="196" t="s">
        <v>815</v>
      </c>
      <c r="G33" s="43" t="s">
        <v>380</v>
      </c>
      <c r="H33" s="43" t="s">
        <v>348</v>
      </c>
      <c r="I33" s="43"/>
      <c r="J33" s="229">
        <v>0</v>
      </c>
      <c r="K33" s="229">
        <v>2.1</v>
      </c>
      <c r="L33" s="44" t="s">
        <v>325</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229973.37000000163</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43">
        <v>7</v>
      </c>
      <c r="D34" s="139">
        <v>42862</v>
      </c>
      <c r="E34" s="43" t="s">
        <v>97</v>
      </c>
      <c r="F34" s="196" t="s">
        <v>814</v>
      </c>
      <c r="G34" s="43" t="s">
        <v>324</v>
      </c>
      <c r="H34" s="43" t="s">
        <v>348</v>
      </c>
      <c r="I34" s="43"/>
      <c r="J34" s="229">
        <v>0</v>
      </c>
      <c r="K34" s="229">
        <v>1052.8399999999999</v>
      </c>
      <c r="L34" s="44" t="s">
        <v>325</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228920.53000000163</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8</v>
      </c>
      <c r="D35" s="139">
        <v>42863</v>
      </c>
      <c r="E35" s="43" t="s">
        <v>319</v>
      </c>
      <c r="F35" s="196">
        <v>845261</v>
      </c>
      <c r="G35" s="43" t="s">
        <v>385</v>
      </c>
      <c r="H35" s="43" t="s">
        <v>350</v>
      </c>
      <c r="I35" s="43"/>
      <c r="J35" s="229">
        <v>0</v>
      </c>
      <c r="K35" s="229">
        <v>283.66000000000003</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228636.87000000163</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43">
        <v>13</v>
      </c>
      <c r="D36" s="139">
        <v>42868</v>
      </c>
      <c r="E36" s="43" t="s">
        <v>319</v>
      </c>
      <c r="F36" s="196">
        <v>15115</v>
      </c>
      <c r="G36" s="23" t="s">
        <v>380</v>
      </c>
      <c r="H36" s="23" t="s">
        <v>348</v>
      </c>
      <c r="I36" s="23"/>
      <c r="J36" s="229">
        <v>0</v>
      </c>
      <c r="K36" s="229">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228634.77000000162</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23</v>
      </c>
      <c r="D37" s="139">
        <v>42878</v>
      </c>
      <c r="E37" s="43" t="s">
        <v>319</v>
      </c>
      <c r="F37" s="196">
        <v>15187</v>
      </c>
      <c r="G37" s="23" t="s">
        <v>380</v>
      </c>
      <c r="H37" s="23" t="s">
        <v>348</v>
      </c>
      <c r="I37" s="23"/>
      <c r="J37" s="229">
        <v>0</v>
      </c>
      <c r="K37" s="229">
        <v>2.1</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228632.67000000161</v>
      </c>
      <c r="S37" s="233" t="str">
        <f t="shared" si="0"/>
        <v>Despesa</v>
      </c>
      <c r="T37" s="234" t="str">
        <f t="shared" si="1"/>
        <v/>
      </c>
      <c r="U37" s="234" t="str">
        <f t="shared" si="2"/>
        <v/>
      </c>
      <c r="V37" s="234" t="str">
        <f t="shared" si="3"/>
        <v>Despesa</v>
      </c>
      <c r="W37" s="235" t="str">
        <f>VLOOKUP(E37,'PC Receitas'!$N$4:$P$25,3,FALSE)</f>
        <v>DESPESAS_OPERACIONAIS</v>
      </c>
    </row>
    <row r="38" spans="1:23" ht="19.5" customHeight="1" thickTop="1" thickBot="1" x14ac:dyDescent="0.3">
      <c r="A38" s="210"/>
      <c r="C38" s="43">
        <v>24</v>
      </c>
      <c r="D38" s="139">
        <v>42879</v>
      </c>
      <c r="E38" s="43" t="s">
        <v>319</v>
      </c>
      <c r="F38" s="196">
        <v>14994</v>
      </c>
      <c r="G38" s="43" t="s">
        <v>380</v>
      </c>
      <c r="H38" s="43" t="s">
        <v>348</v>
      </c>
      <c r="I38" s="43"/>
      <c r="J38" s="229">
        <v>0</v>
      </c>
      <c r="K38" s="229">
        <v>2.1</v>
      </c>
      <c r="L38" s="44" t="s">
        <v>325</v>
      </c>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228630.57000000161</v>
      </c>
      <c r="S38" s="233" t="str">
        <f t="shared" si="0"/>
        <v>Despesa</v>
      </c>
      <c r="T38" s="234" t="str">
        <f t="shared" si="1"/>
        <v/>
      </c>
      <c r="U38" s="234" t="str">
        <f t="shared" si="2"/>
        <v/>
      </c>
      <c r="V38" s="234" t="str">
        <f t="shared" si="3"/>
        <v>Despesa</v>
      </c>
      <c r="W38" s="235" t="str">
        <f>VLOOKUP(E38,'PC Receitas'!$N$4:$P$25,3,FALSE)</f>
        <v>DESPESAS_OPERACIONAIS</v>
      </c>
    </row>
    <row r="39" spans="1:23" ht="19.5" customHeight="1" thickTop="1" thickBot="1" x14ac:dyDescent="0.3">
      <c r="A39" s="210"/>
      <c r="C39" s="43">
        <v>25</v>
      </c>
      <c r="D39" s="139">
        <v>42880</v>
      </c>
      <c r="E39" s="43" t="s">
        <v>319</v>
      </c>
      <c r="F39" s="196">
        <v>15207</v>
      </c>
      <c r="G39" s="43" t="s">
        <v>380</v>
      </c>
      <c r="H39" s="43" t="s">
        <v>348</v>
      </c>
      <c r="I39" s="43"/>
      <c r="J39" s="229">
        <v>0</v>
      </c>
      <c r="K39" s="229">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228628.4700000016</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30</v>
      </c>
      <c r="D40" s="139">
        <v>42885</v>
      </c>
      <c r="E40" s="43" t="s">
        <v>319</v>
      </c>
      <c r="F40" s="196">
        <v>15222</v>
      </c>
      <c r="G40" s="43" t="s">
        <v>380</v>
      </c>
      <c r="H40" s="43" t="s">
        <v>348</v>
      </c>
      <c r="I40" s="43"/>
      <c r="J40" s="229">
        <v>0</v>
      </c>
      <c r="K40" s="229">
        <v>2.1</v>
      </c>
      <c r="L40" s="44" t="s">
        <v>325</v>
      </c>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228626.3700000016</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30</v>
      </c>
      <c r="D41" s="139">
        <v>42885</v>
      </c>
      <c r="E41" s="43" t="s">
        <v>319</v>
      </c>
      <c r="F41" s="196">
        <v>15226</v>
      </c>
      <c r="G41" s="43" t="s">
        <v>380</v>
      </c>
      <c r="H41" s="43" t="s">
        <v>348</v>
      </c>
      <c r="I41" s="43"/>
      <c r="J41" s="229">
        <v>0</v>
      </c>
      <c r="K41" s="229">
        <v>2.1</v>
      </c>
      <c r="L41" s="44" t="s">
        <v>325</v>
      </c>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228624.27000000159</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30</v>
      </c>
      <c r="D42" s="139">
        <v>42885</v>
      </c>
      <c r="E42" s="43" t="s">
        <v>319</v>
      </c>
      <c r="F42" s="196" t="s">
        <v>802</v>
      </c>
      <c r="G42" s="43" t="s">
        <v>380</v>
      </c>
      <c r="H42" s="43" t="s">
        <v>348</v>
      </c>
      <c r="I42" s="43"/>
      <c r="J42" s="229">
        <v>0</v>
      </c>
      <c r="K42" s="229">
        <v>2.1</v>
      </c>
      <c r="L42" s="44" t="s">
        <v>325</v>
      </c>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228622.17000000158</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228622.17000000158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228622.17000000158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228622.17000000158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228622.17000000158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228622.17000000158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228622.17000000158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228622.17000000158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228622.17000000158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228622.17000000158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228622.17000000158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228622.17000000158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228622.17000000158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228622.17000000158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228622.17000000158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228622.17000000158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228622.17000000158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228622.17000000158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228622.17000000158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228622.17000000158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228622.17000000158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228622.17000000158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228622.17000000158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228622.17000000158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228622.17000000158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228622.17000000158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228622.17000000158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228622.17000000158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228622.17000000158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228622.17000000158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228622.17000000158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228622.17000000158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228622.17000000158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228622.17000000158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228622.17000000158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228622.17000000158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228622.17000000158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228622.17000000158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228622.17000000158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228622.17000000158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228622.17000000158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228622.17000000158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228622.17000000158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228622.17000000158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228622.17000000158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228622.17000000158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228622.17000000158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228622.17000000158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228622.17000000158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228622.17000000158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228622.17000000158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228622.17000000158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228622.17000000158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228622.17000000158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228622.17000000158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228622.17000000158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228622.17000000158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228622.17000000158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228622.17000000158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228622.17000000158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228622.17000000158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228622.17000000158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228622.17000000158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228622.17000000158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228622.17000000158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228622.17000000158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228622.17000000158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228622.17000000158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228622.17000000158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228622.17000000158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228622.17000000158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228622.17000000158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228622.17000000158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228622.17000000158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228622.17000000158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228622.17000000158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228622.17000000158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228622.17000000158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228622.17000000158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228622.17000000158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228622.17000000158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228622.17000000158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228622.17000000158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228622.17000000158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228622.17000000158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228622.17000000158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228622.17000000158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228622.17000000158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228622.17000000158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228622.17000000158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228622.17000000158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228622.17000000158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228622.17000000158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228622.17000000158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228622.17000000158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228622.17000000158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228622.17000000158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228622.17000000158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228622.17000000158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228622.17000000158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228622.17000000158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228622.17000000158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228622.17000000158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228622.17000000158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228622.17000000158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228622.17000000158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228622.17000000158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228622.17000000158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228622.17000000158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228622.17000000158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228622.17000000158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228622.17000000158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228622.17000000158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228622.17000000158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228622.17000000158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228622.17000000158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228622.17000000158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228622.17000000158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228622.17000000158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228622.17000000158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228622.17000000158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228622.17000000158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228622.17000000158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228622.17000000158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228622.17000000158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228622.17000000158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228622.17000000158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228622.17000000158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228622.17000000158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228622.17000000158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228622.17000000158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228622.17000000158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228622.17000000158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228622.17000000158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228622.17000000158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228622.17000000158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228622.17000000158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228622.17000000158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228622.17000000158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228622.17000000158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228622.17000000158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228622.17000000158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228622.17000000158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228622.17000000158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228622.17000000158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228622.17000000158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228622.17000000158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228622.17000000158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228622.17000000158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228622.17000000158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228622.17000000158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228622.17000000158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228622.17000000158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228622.17000000158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228622.17000000158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228622.17000000158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228622.17000000158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228622.17000000158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228622.17000000158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228622.17000000158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228622.17000000158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228622.17000000158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228622.17000000158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228622.17000000158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228622.17000000158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228622.17000000158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228622.17000000158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228622.17000000158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228622.17000000158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228622.17000000158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228622.17000000158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228622.17000000158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228622.17000000158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228622.17000000158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228622.17000000158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228622.17000000158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228622.17000000158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228622.17000000158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228622.17000000158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228622.17000000158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228622.17000000158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228622.17000000158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228622.17000000158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228622.17000000158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228622.17000000158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228622.17000000158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228622.17000000158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228622.17000000158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228622.17000000158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228622.17000000158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228622.17000000158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228622.17000000158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228622.17000000158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228622.17000000158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228622.17000000158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228622.17000000158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228622.17000000158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228622.17000000158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228622.17000000158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228622.17000000158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228622.17000000158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228622.17000000158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228622.17000000158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228622.17000000158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228622.17000000158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228622.17000000158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228622.17000000158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228622.17000000158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228622.17000000158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228622.17000000158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228622.17000000158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228622.17000000158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228622.17000000158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228622.17000000158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228622.17000000158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228622.17000000158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228622.17000000158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228622.17000000158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228622.17000000158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228622.17000000158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228622.17000000158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228622.17000000158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228622.17000000158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228622.17000000158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228622.17000000158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228622.17000000158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228622.17000000158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228622.17000000158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228622.17000000158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228622.17000000158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228622.17000000158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228622.17000000158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228622.17000000158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228622.17000000158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228622.17000000158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228622.17000000158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228622.17000000158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228622.17000000158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228622.17000000158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228622.17000000158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228622.17000000158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228622.17000000158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228622.17000000158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228622.17000000158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228622.17000000158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228622.17000000158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228622.17000000158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228622.17000000158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228622.17000000158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228622.17000000158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228622.17000000158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228622.17000000158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228622.17000000158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228622.17000000158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228622.17000000158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228622.17000000158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228622.17000000158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228622.17000000158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228622.17000000158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228622.17000000158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228622.17000000158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228622.17000000158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228622.17000000158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228622.17000000158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228622.17000000158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228622.17000000158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228622.17000000158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228622.17000000158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228622.17000000158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228622.17000000158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228622.17000000158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228622.17000000158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228622.17000000158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228622.17000000158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228622.17000000158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228622.17000000158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228622.17000000158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228622.17000000158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228622.17000000158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228622.17000000158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228622.17000000158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228622.17000000158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228622.17000000158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228622.17000000158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228622.17000000158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228622.17000000158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228622.17000000158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228622.17000000158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228622.17000000158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228622.17000000158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228622.17000000158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228622.17000000158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228622.17000000158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228622.17000000158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228622.17000000158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228622.17000000158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228622.17000000158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228622.17000000158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228622.17000000158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228622.17000000158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228622.17000000158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228622.17000000158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228622.17000000158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228622.17000000158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228622.17000000158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228622.17000000158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228622.17000000158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228622.17000000158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228622.17000000158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228622.17000000158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228622.17000000158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228622.17000000158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228622.17000000158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228622.17000000158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228622.17000000158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228622.17000000158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228622.17000000158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228622.17000000158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228622.17000000158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228622.17000000158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228622.17000000158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228622.17000000158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228622.17000000158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228622.17000000158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228622.17000000158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228622.17000000158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228622.17000000158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228622.17000000158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228622.17000000158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228622.17000000158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228622.17000000158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228622.17000000158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228622.17000000158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228622.17000000158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228622.17000000158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228622.17000000158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228622.17000000158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228622.17000000158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228622.17000000158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228622.17000000158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228622.17000000158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228622.17000000158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228622.17000000158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228622.17000000158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228622.17000000158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228622.17000000158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228622.17000000158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228622.17000000158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228622.17000000158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228622.17000000158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228622.17000000158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228622.17000000158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228622.17000000158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228622.17000000158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228622.17000000158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228622.17000000158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228622.17000000158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228622.17000000158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228622.17000000158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228622.17000000158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228622.17000000158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228622.17000000158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228622.17000000158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228622.17000000158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228622.17000000158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228622.17000000158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228622.17000000158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228622.17000000158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228622.17000000158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228622.17000000158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228622.17000000158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228622.17000000158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228622.17000000158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228622.17000000158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228622.17000000158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228622.17000000158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228622.17000000158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228622.17000000158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228622.17000000158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228622.17000000158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228622.17000000158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228622.17000000158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228622.17000000158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228622.17000000158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228622.17000000158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228622.17000000158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228622.17000000158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228622.17000000158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228622.17000000158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228622.17000000158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228622.17000000158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228622.17000000158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228622.17000000158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228622.17000000158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228622.17000000158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228622.17000000158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228622.17000000158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228622.17000000158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228622.17000000158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228622.17000000158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228622.17000000158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228622.17000000158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228622.17000000158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228622.17000000158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228622.17000000158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228622.17000000158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228622.17000000158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228622.17000000158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228622.17000000158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228622.17000000158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228622.17000000158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228622.17000000158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228622.17000000158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228622.17000000158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228622.17000000158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228622.17000000158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228622.17000000158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228622.17000000158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228622.17000000158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228622.17000000158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228622.17000000158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228622.17000000158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228622.17000000158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228622.17000000158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228622.17000000158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228622.17000000158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228622.17000000158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228622.17000000158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228622.17000000158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228622.17000000158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228622.17000000158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228622.17000000158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228622.17000000158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228622.17000000158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228622.17000000158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228622.17000000158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228622.17000000158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228622.17000000158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228622.17000000158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228622.17000000158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228622.17000000158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228622.17000000158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228622.17000000158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228622.17000000158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228622.17000000158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228622.17000000158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228622.17000000158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228622.17000000158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228622.17000000158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228622.17000000158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228622.17000000158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228622.17000000158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228622.17000000158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228622.17000000158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228622.17000000158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228622.17000000158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228622.17000000158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228622.17000000158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228622.17000000158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228622.17000000158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228622.17000000158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228622.17000000158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228622.17000000158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228622.17000000158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228622.17000000158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228622.17000000158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228622.17000000158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228622.17000000158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228622.17000000158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228622.17000000158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228622.17000000158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228622.17000000158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228622.17000000158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228622.17000000158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228622.17000000158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228622.17000000158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228622.17000000158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228622.17000000158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228622.17000000158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228622.17000000158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228622.17000000158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228622.17000000158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228622.17000000158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228622.17000000158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228622.17000000158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228622.17000000158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228622.17000000158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228622.17000000158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228622.17000000158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228622.17000000158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228622.17000000158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228622.17000000158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228622.17000000158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228622.17000000158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228622.17000000158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228622.17000000158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228622.17000000158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228622.17000000158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228622.17000000158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228622.17000000158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228622.17000000158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228622.17000000158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228622.17000000158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228622.17000000158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228622.17000000158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228622.17000000158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228622.17000000158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228622.17000000158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228622.17000000158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228622.17000000158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228622.17000000158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228622.17000000158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228622.17000000158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228622.17000000158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228622.17000000158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228622.17000000158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228622.17000000158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228622.17000000158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228622.17000000158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228622.17000000158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228622.17000000158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228622.17000000158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228622.17000000158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228622.17000000158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228622.17000000158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228622.17000000158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228622.17000000158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228622.17000000158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228622.17000000158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228622.17000000158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228622.17000000158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228622.17000000158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228622.17000000158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228622.17000000158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228622.17000000158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228622.17000000158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228622.17000000158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228622.17000000158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228622.17000000158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228622.17000000158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228622.17000000158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228622.17000000158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228622.17000000158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228622.17000000158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228622.17000000158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228622.17000000158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228622.17000000158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228622.17000000158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228622.17000000158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228622.17000000158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228622.17000000158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228622.17000000158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228622.17000000158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228622.17000000158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228622.17000000158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228622.17000000158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228622.17000000158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228622.17000000158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228622.17000000158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228622.17000000158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228622.17000000158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228622.17000000158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228622.17000000158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228622.17000000158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431" priority="167" operator="lessThan">
      <formula>0</formula>
    </cfRule>
    <cfRule type="cellIs" dxfId="430" priority="168" operator="greaterThan">
      <formula>0</formula>
    </cfRule>
    <cfRule type="cellIs" dxfId="429" priority="169" operator="greaterThan">
      <formula>0</formula>
    </cfRule>
  </conditionalFormatting>
  <conditionalFormatting sqref="M101:M605">
    <cfRule type="containsText" dxfId="428" priority="61" operator="containsText" text="Não Pago">
      <formula>NOT(ISERROR(SEARCH("Não Pago",M101)))</formula>
    </cfRule>
    <cfRule type="containsText" dxfId="427" priority="62" operator="containsText" text="Pago">
      <formula>NOT(ISERROR(SEARCH("Pago",M101)))</formula>
    </cfRule>
  </conditionalFormatting>
  <conditionalFormatting sqref="M21:M100">
    <cfRule type="containsText" dxfId="426" priority="59" operator="containsText" text="Não Pago">
      <formula>NOT(ISERROR(SEARCH("Não Pago",M21)))</formula>
    </cfRule>
    <cfRule type="containsText" dxfId="425" priority="60" operator="containsText" text="Pago">
      <formula>NOT(ISERROR(SEARCH("Pago",M21)))</formula>
    </cfRule>
  </conditionalFormatting>
  <conditionalFormatting sqref="M5:M19">
    <cfRule type="containsText" dxfId="424" priority="57" operator="containsText" text="Não Pago">
      <formula>NOT(ISERROR(SEARCH("Não Pago",M5)))</formula>
    </cfRule>
    <cfRule type="containsText" dxfId="423" priority="58" operator="containsText" text="Pago">
      <formula>NOT(ISERROR(SEARCH("Pago",M5)))</formula>
    </cfRule>
  </conditionalFormatting>
  <conditionalFormatting sqref="M20">
    <cfRule type="containsText" dxfId="422" priority="55" operator="containsText" text="Não Pago">
      <formula>NOT(ISERROR(SEARCH("Não Pago",M20)))</formula>
    </cfRule>
    <cfRule type="containsText" dxfId="421" priority="56" operator="containsText" text="Pago">
      <formula>NOT(ISERROR(SEARCH("Pago",M20)))</formula>
    </cfRule>
  </conditionalFormatting>
  <conditionalFormatting sqref="N5:N605">
    <cfRule type="cellIs" dxfId="420" priority="36" operator="greaterThan">
      <formula>0</formula>
    </cfRule>
    <cfRule type="cellIs" dxfId="419" priority="37" operator="lessThan">
      <formula>0</formula>
    </cfRule>
  </conditionalFormatting>
  <conditionalFormatting sqref="E21:E586 E603:E605">
    <cfRule type="containsText" dxfId="418" priority="31" operator="containsText" text="Despesa">
      <formula>NOT(ISERROR(SEARCH("Despesa",E21)))</formula>
    </cfRule>
    <cfRule type="containsText" dxfId="417" priority="32" operator="containsText" text="Receita">
      <formula>NOT(ISERROR(SEARCH("Receita",E21)))</formula>
    </cfRule>
  </conditionalFormatting>
  <conditionalFormatting sqref="E21:E586 E603:E605">
    <cfRule type="expression" dxfId="416" priority="33" stopIfTrue="1">
      <formula>NOT(ISERROR(SEARCH("Investimentos",E21)))</formula>
    </cfRule>
  </conditionalFormatting>
  <conditionalFormatting sqref="E5:E605">
    <cfRule type="containsText" dxfId="415" priority="20" operator="containsText" text="INVESTIMENTOS">
      <formula>NOT(ISERROR(SEARCH("INVESTIMENTOS",E5)))</formula>
    </cfRule>
    <cfRule type="containsText" dxfId="414" priority="21" operator="containsText" text="DESPESAS DE MARKETING">
      <formula>NOT(ISERROR(SEARCH("DESPESAS DE MARKETING",E5)))</formula>
    </cfRule>
    <cfRule type="containsText" dxfId="413" priority="22" operator="containsText" text="DESPESAS NÃO OPERACIONAIS">
      <formula>NOT(ISERROR(SEARCH("DESPESAS NÃO OPERACIONAIS",E5)))</formula>
    </cfRule>
    <cfRule type="containsText" dxfId="412" priority="23" operator="containsText" text="DESPESAS COM RH">
      <formula>NOT(ISERROR(SEARCH("DESPESAS COM RH",E5)))</formula>
    </cfRule>
    <cfRule type="containsText" dxfId="411" priority="24" operator="containsText" text="DESPESAS COM SERVIÇOS">
      <formula>NOT(ISERROR(SEARCH("DESPESAS COM SERVIÇOS",E5)))</formula>
    </cfRule>
    <cfRule type="containsText" dxfId="410" priority="25" operator="containsText" text="DESPESAS COM PRODUTOS">
      <formula>NOT(ISERROR(SEARCH("DESPESAS COM PRODUTOS",E5)))</formula>
    </cfRule>
    <cfRule type="containsText" dxfId="409" priority="26" operator="containsText" text="IMPOSTOS">
      <formula>NOT(ISERROR(SEARCH("IMPOSTOS",E5)))</formula>
    </cfRule>
    <cfRule type="containsText" dxfId="408" priority="29" operator="containsText" text="Despesa">
      <formula>NOT(ISERROR(SEARCH("Despesa",E5)))</formula>
    </cfRule>
    <cfRule type="containsText" dxfId="407" priority="30" operator="containsText" text="Receita">
      <formula>NOT(ISERROR(SEARCH("Receita",E5)))</formula>
    </cfRule>
  </conditionalFormatting>
  <conditionalFormatting sqref="E5:E605">
    <cfRule type="expression" dxfId="406" priority="34" stopIfTrue="1">
      <formula>NOT(ISERROR(SEARCH("Investimentos",E5)))</formula>
    </cfRule>
  </conditionalFormatting>
  <conditionalFormatting sqref="E20 E602">
    <cfRule type="containsText" dxfId="405" priority="27" operator="containsText" text="Despesa">
      <formula>NOT(ISERROR(SEARCH("Despesa",E20)))</formula>
    </cfRule>
    <cfRule type="containsText" dxfId="404" priority="28" operator="containsText" text="Receita">
      <formula>NOT(ISERROR(SEARCH("Receita",E20)))</formula>
    </cfRule>
  </conditionalFormatting>
  <conditionalFormatting sqref="E20 E602">
    <cfRule type="expression" dxfId="403" priority="35" stopIfTrue="1">
      <formula>NOT(ISERROR(SEARCH("Investimentos",E20)))</formula>
    </cfRule>
  </conditionalFormatting>
  <conditionalFormatting sqref="L21:L586 L603:L605">
    <cfRule type="containsText" dxfId="402" priority="18" operator="containsText" text="Não Pago">
      <formula>NOT(ISERROR(SEARCH("Não Pago",L21)))</formula>
    </cfRule>
    <cfRule type="containsText" dxfId="401" priority="19" operator="containsText" text="Pago">
      <formula>NOT(ISERROR(SEARCH("Pago",L21)))</formula>
    </cfRule>
  </conditionalFormatting>
  <conditionalFormatting sqref="L5:L605">
    <cfRule type="containsText" dxfId="400" priority="16" operator="containsText" text="Não Pago">
      <formula>NOT(ISERROR(SEARCH("Não Pago",L5)))</formula>
    </cfRule>
    <cfRule type="containsText" dxfId="399" priority="17" operator="containsText" text="Pago">
      <formula>NOT(ISERROR(SEARCH("Pago",L5)))</formula>
    </cfRule>
  </conditionalFormatting>
  <conditionalFormatting sqref="L20 L602">
    <cfRule type="containsText" dxfId="398" priority="14" operator="containsText" text="Não Pago">
      <formula>NOT(ISERROR(SEARCH("Não Pago",L20)))</formula>
    </cfRule>
    <cfRule type="containsText" dxfId="397" priority="15" operator="containsText" text="Pago">
      <formula>NOT(ISERROR(SEARCH("Pago",L20)))</formula>
    </cfRule>
  </conditionalFormatting>
  <conditionalFormatting sqref="L5:L605">
    <cfRule type="cellIs" dxfId="396" priority="13" operator="equal">
      <formula>"Realizado"</formula>
    </cfRule>
  </conditionalFormatting>
  <conditionalFormatting sqref="L22 L604">
    <cfRule type="containsText" dxfId="395" priority="11" operator="containsText" text="Não Pago">
      <formula>NOT(ISERROR(SEARCH("Não Pago",L22)))</formula>
    </cfRule>
    <cfRule type="containsText" dxfId="394" priority="12" operator="containsText" text="Pago">
      <formula>NOT(ISERROR(SEARCH("Pago",L22)))</formula>
    </cfRule>
  </conditionalFormatting>
  <conditionalFormatting sqref="L27">
    <cfRule type="containsText" dxfId="393" priority="9" operator="containsText" text="Não Pago">
      <formula>NOT(ISERROR(SEARCH("Não Pago",L27)))</formula>
    </cfRule>
    <cfRule type="containsText" dxfId="392" priority="10" operator="containsText" text="Pago">
      <formula>NOT(ISERROR(SEARCH("Pago",L27)))</formula>
    </cfRule>
  </conditionalFormatting>
  <conditionalFormatting sqref="L34">
    <cfRule type="containsText" dxfId="391" priority="7" operator="containsText" text="Não Pago">
      <formula>NOT(ISERROR(SEARCH("Não Pago",L34)))</formula>
    </cfRule>
    <cfRule type="containsText" dxfId="390" priority="8" operator="containsText" text="Pago">
      <formula>NOT(ISERROR(SEARCH("Pago",L34)))</formula>
    </cfRule>
  </conditionalFormatting>
  <conditionalFormatting sqref="Q7:Q8">
    <cfRule type="cellIs" dxfId="389" priority="6" operator="greaterThan">
      <formula>0</formula>
    </cfRule>
  </conditionalFormatting>
  <conditionalFormatting sqref="Q9:Q10">
    <cfRule type="cellIs" dxfId="388" priority="5" operator="greaterThan">
      <formula>0</formula>
    </cfRule>
  </conditionalFormatting>
  <conditionalFormatting sqref="Q11:Q12">
    <cfRule type="cellIs" dxfId="387" priority="3" operator="greaterThan">
      <formula>0</formula>
    </cfRule>
    <cfRule type="cellIs" dxfId="386" priority="4" operator="lessThan">
      <formula>0</formula>
    </cfRule>
  </conditionalFormatting>
  <conditionalFormatting sqref="Q13:Q14">
    <cfRule type="cellIs" dxfId="385" priority="1" operator="lessThan">
      <formula>0</formula>
    </cfRule>
    <cfRule type="cellIs" dxfId="38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1" sqref="C1:N1"/>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137">
        <v>5</v>
      </c>
      <c r="D5" s="139">
        <v>43256</v>
      </c>
      <c r="E5" s="43" t="s">
        <v>97</v>
      </c>
      <c r="F5" s="196" t="s">
        <v>427</v>
      </c>
      <c r="G5" s="43" t="s">
        <v>403</v>
      </c>
      <c r="H5" s="139" t="s">
        <v>349</v>
      </c>
      <c r="I5" s="139"/>
      <c r="J5" s="229">
        <v>0</v>
      </c>
      <c r="K5" s="229">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218421.25000000157</v>
      </c>
      <c r="P5" s="268" t="s">
        <v>133</v>
      </c>
      <c r="Q5" s="269">
        <f>Mai!Q13</f>
        <v>228622.17000000158</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43252</v>
      </c>
      <c r="E6" s="43" t="s">
        <v>319</v>
      </c>
      <c r="F6" s="137" t="s">
        <v>432</v>
      </c>
      <c r="G6" s="43" t="s">
        <v>380</v>
      </c>
      <c r="H6" s="139" t="s">
        <v>348</v>
      </c>
      <c r="I6" s="139"/>
      <c r="J6" s="229">
        <v>0</v>
      </c>
      <c r="K6" s="229">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218419.15000000157</v>
      </c>
      <c r="P6" s="268"/>
      <c r="Q6" s="269"/>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137">
        <v>2</v>
      </c>
      <c r="D7" s="139">
        <v>43253</v>
      </c>
      <c r="E7" s="43" t="s">
        <v>319</v>
      </c>
      <c r="F7" s="196" t="s">
        <v>430</v>
      </c>
      <c r="G7" s="43" t="s">
        <v>379</v>
      </c>
      <c r="H7" s="43" t="s">
        <v>348</v>
      </c>
      <c r="I7" s="43"/>
      <c r="J7" s="229">
        <v>0</v>
      </c>
      <c r="K7" s="229">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218028.22000000157</v>
      </c>
      <c r="P7" s="258" t="s">
        <v>24</v>
      </c>
      <c r="Q7" s="261">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43253</v>
      </c>
      <c r="E8" s="43" t="s">
        <v>319</v>
      </c>
      <c r="F8" s="196" t="s">
        <v>435</v>
      </c>
      <c r="G8" s="43" t="s">
        <v>380</v>
      </c>
      <c r="H8" s="43" t="s">
        <v>348</v>
      </c>
      <c r="I8" s="43"/>
      <c r="J8" s="229">
        <v>0</v>
      </c>
      <c r="K8" s="229">
        <v>2.1</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218026.12000000157</v>
      </c>
      <c r="P8" s="258"/>
      <c r="Q8" s="262"/>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218026.12000000157</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218026.12000000157</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218026.12000000157</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218026.12000000157</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218026.12000000157</v>
      </c>
      <c r="P13" s="258" t="s">
        <v>46</v>
      </c>
      <c r="Q13" s="259">
        <f>N586</f>
        <v>218026.12000000157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218026.12000000157</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218026.12000000157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218026.12000000157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218026.12000000157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218026.12000000157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218026.12000000157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218026.12000000157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218026.12000000157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218026.12000000157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218026.12000000157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218026.12000000157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218026.12000000157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218026.12000000157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218026.12000000157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218026.12000000157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218026.12000000157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218026.12000000157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218026.12000000157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218026.12000000157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218026.12000000157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218026.12000000157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218026.12000000157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218026.12000000157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218026.12000000157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218026.12000000157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218026.12000000157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218026.12000000157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218026.12000000157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218026.12000000157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218026.12000000157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218026.12000000157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218026.12000000157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218026.12000000157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218026.12000000157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218026.12000000157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218026.12000000157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218026.12000000157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218026.12000000157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218026.12000000157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218026.12000000157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218026.12000000157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218026.12000000157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218026.12000000157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218026.12000000157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218026.12000000157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218026.12000000157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218026.12000000157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218026.12000000157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218026.12000000157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218026.12000000157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218026.12000000157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218026.12000000157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218026.12000000157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218026.12000000157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218026.12000000157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218026.12000000157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218026.12000000157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218026.12000000157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218026.12000000157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218026.12000000157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218026.12000000157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218026.12000000157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218026.12000000157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218026.12000000157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218026.12000000157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218026.12000000157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218026.12000000157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218026.12000000157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218026.12000000157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218026.12000000157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218026.12000000157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218026.12000000157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218026.12000000157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218026.12000000157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218026.12000000157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218026.12000000157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218026.12000000157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218026.12000000157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218026.12000000157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218026.12000000157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218026.12000000157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218026.12000000157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218026.12000000157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218026.12000000157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218026.12000000157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218026.12000000157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218026.12000000157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218026.12000000157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218026.12000000157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218026.12000000157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218026.12000000157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218026.12000000157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218026.12000000157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218026.12000000157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218026.12000000157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218026.12000000157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218026.12000000157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218026.12000000157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218026.12000000157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218026.12000000157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218026.12000000157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218026.12000000157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218026.12000000157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218026.12000000157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218026.12000000157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218026.12000000157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218026.12000000157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218026.12000000157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218026.12000000157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218026.12000000157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218026.12000000157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218026.12000000157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218026.12000000157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218026.12000000157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218026.12000000157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218026.12000000157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218026.12000000157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218026.12000000157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218026.12000000157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218026.12000000157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218026.12000000157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218026.12000000157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218026.12000000157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218026.12000000157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218026.12000000157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218026.12000000157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218026.12000000157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218026.12000000157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218026.12000000157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218026.12000000157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218026.12000000157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218026.12000000157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218026.12000000157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218026.12000000157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218026.12000000157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218026.12000000157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218026.12000000157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218026.12000000157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218026.12000000157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218026.12000000157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218026.12000000157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218026.12000000157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218026.12000000157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218026.12000000157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218026.12000000157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218026.12000000157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218026.12000000157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218026.12000000157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218026.12000000157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218026.12000000157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218026.12000000157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218026.12000000157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218026.12000000157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218026.12000000157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218026.12000000157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218026.12000000157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218026.12000000157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218026.12000000157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218026.12000000157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218026.12000000157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218026.12000000157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218026.12000000157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218026.12000000157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218026.12000000157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218026.12000000157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218026.12000000157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218026.12000000157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218026.12000000157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218026.12000000157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218026.12000000157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218026.12000000157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218026.12000000157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218026.12000000157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218026.12000000157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218026.12000000157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218026.12000000157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218026.12000000157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218026.12000000157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218026.12000000157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218026.12000000157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218026.12000000157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218026.12000000157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218026.12000000157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218026.12000000157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218026.12000000157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218026.12000000157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218026.12000000157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218026.12000000157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218026.12000000157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218026.12000000157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218026.12000000157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218026.12000000157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218026.12000000157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218026.12000000157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218026.12000000157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218026.12000000157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218026.12000000157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218026.12000000157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218026.12000000157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218026.12000000157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218026.12000000157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218026.12000000157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218026.12000000157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218026.12000000157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218026.12000000157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218026.12000000157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218026.12000000157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218026.12000000157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218026.12000000157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218026.12000000157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218026.12000000157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218026.12000000157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218026.12000000157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218026.12000000157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218026.12000000157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218026.12000000157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218026.12000000157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218026.12000000157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218026.12000000157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218026.12000000157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218026.12000000157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218026.12000000157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218026.12000000157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218026.12000000157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218026.12000000157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218026.12000000157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218026.12000000157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218026.12000000157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218026.12000000157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218026.12000000157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218026.12000000157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218026.12000000157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218026.12000000157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218026.12000000157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218026.12000000157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218026.12000000157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218026.12000000157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218026.12000000157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218026.12000000157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218026.12000000157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218026.12000000157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218026.12000000157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218026.12000000157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218026.12000000157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218026.12000000157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218026.12000000157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218026.12000000157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218026.12000000157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218026.12000000157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218026.12000000157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218026.12000000157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218026.12000000157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218026.12000000157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218026.12000000157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218026.12000000157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218026.12000000157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218026.12000000157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218026.12000000157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218026.12000000157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218026.12000000157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218026.12000000157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218026.12000000157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218026.12000000157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218026.12000000157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218026.12000000157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218026.12000000157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218026.12000000157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218026.12000000157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218026.12000000157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218026.12000000157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218026.12000000157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218026.12000000157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218026.12000000157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218026.12000000157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218026.12000000157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218026.12000000157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218026.12000000157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218026.12000000157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218026.12000000157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218026.12000000157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218026.12000000157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218026.12000000157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218026.12000000157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218026.12000000157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218026.12000000157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218026.12000000157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218026.12000000157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218026.12000000157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218026.12000000157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218026.12000000157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218026.12000000157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218026.12000000157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218026.12000000157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218026.12000000157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218026.12000000157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218026.12000000157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218026.12000000157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218026.12000000157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218026.12000000157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218026.12000000157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218026.12000000157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218026.12000000157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218026.12000000157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218026.12000000157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218026.12000000157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218026.12000000157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218026.12000000157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218026.12000000157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218026.12000000157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218026.12000000157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218026.12000000157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218026.12000000157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218026.12000000157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218026.12000000157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218026.12000000157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218026.12000000157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218026.12000000157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218026.12000000157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218026.12000000157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218026.12000000157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218026.12000000157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218026.12000000157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218026.12000000157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218026.12000000157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218026.12000000157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218026.12000000157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218026.12000000157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218026.12000000157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218026.12000000157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218026.12000000157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218026.12000000157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218026.12000000157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218026.12000000157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218026.12000000157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218026.12000000157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218026.12000000157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218026.12000000157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218026.12000000157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218026.12000000157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218026.12000000157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218026.12000000157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218026.12000000157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218026.12000000157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218026.12000000157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218026.12000000157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218026.12000000157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218026.12000000157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218026.12000000157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218026.12000000157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218026.12000000157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218026.12000000157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218026.12000000157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218026.12000000157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218026.12000000157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218026.12000000157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218026.12000000157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218026.12000000157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218026.12000000157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218026.12000000157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218026.12000000157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218026.12000000157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218026.12000000157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218026.12000000157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218026.12000000157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218026.12000000157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218026.12000000157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218026.12000000157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218026.12000000157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218026.12000000157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218026.12000000157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218026.12000000157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218026.12000000157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218026.12000000157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218026.12000000157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218026.12000000157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218026.12000000157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218026.12000000157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218026.12000000157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218026.12000000157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218026.12000000157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218026.12000000157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218026.12000000157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218026.12000000157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218026.12000000157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218026.12000000157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218026.12000000157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218026.12000000157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218026.12000000157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218026.12000000157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218026.12000000157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218026.12000000157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218026.12000000157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218026.12000000157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218026.12000000157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218026.12000000157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218026.12000000157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218026.12000000157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218026.12000000157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218026.12000000157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218026.12000000157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218026.12000000157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218026.12000000157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218026.12000000157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218026.12000000157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218026.12000000157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218026.12000000157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218026.12000000157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218026.12000000157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218026.12000000157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218026.12000000157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218026.12000000157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218026.12000000157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218026.12000000157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218026.12000000157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218026.12000000157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218026.12000000157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218026.12000000157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218026.12000000157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218026.12000000157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218026.12000000157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218026.12000000157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218026.12000000157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218026.12000000157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218026.12000000157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218026.12000000157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218026.12000000157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218026.12000000157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218026.12000000157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218026.12000000157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218026.12000000157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218026.12000000157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218026.12000000157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218026.12000000157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218026.12000000157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218026.12000000157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218026.12000000157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218026.12000000157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218026.12000000157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218026.12000000157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218026.12000000157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218026.12000000157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218026.12000000157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218026.12000000157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218026.12000000157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218026.12000000157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218026.12000000157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218026.12000000157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218026.12000000157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218026.12000000157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218026.12000000157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218026.12000000157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218026.12000000157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218026.12000000157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218026.12000000157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218026.12000000157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218026.12000000157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218026.12000000157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218026.12000000157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218026.12000000157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218026.12000000157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218026.12000000157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218026.12000000157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218026.12000000157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218026.12000000157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218026.12000000157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218026.12000000157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218026.12000000157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218026.12000000157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218026.12000000157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218026.12000000157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218026.12000000157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218026.12000000157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218026.12000000157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218026.12000000157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218026.12000000157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218026.12000000157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218026.12000000157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218026.12000000157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218026.12000000157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218026.12000000157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218026.12000000157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218026.12000000157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218026.12000000157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218026.12000000157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218026.12000000157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218026.12000000157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218026.12000000157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218026.12000000157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218026.12000000157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218026.12000000157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218026.12000000157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218026.12000000157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218026.12000000157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218026.12000000157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218026.12000000157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218026.12000000157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218026.12000000157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218026.12000000157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218026.12000000157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218026.12000000157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218026.12000000157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218026.12000000157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218026.12000000157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218026.12000000157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218026.12000000157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218026.12000000157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218026.12000000157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218026.12000000157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218026.12000000157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218026.12000000157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218026.12000000157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218026.12000000157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218026.12000000157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218026.12000000157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218026.12000000157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218026.12000000157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218026.12000000157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218026.12000000157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218026.12000000157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218026.12000000157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218026.12000000157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218026.12000000157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218026.12000000157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218026.12000000157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218026.12000000157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218026.12000000157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218026.12000000157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218026.12000000157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218026.12000000157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218026.12000000157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218026.12000000157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218026.12000000157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218026.12000000157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218026.12000000157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218026.12000000157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218026.12000000157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218026.12000000157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218026.12000000157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218026.12000000157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218026.12000000157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218026.12000000157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218026.12000000157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218026.12000000157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218026.12000000157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218026.12000000157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218026.12000000157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218026.12000000157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218026.12000000157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218026.12000000157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218026.12000000157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218026.12000000157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218026.12000000157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218026.12000000157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218026.12000000157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218026.12000000157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218026.12000000157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218026.12000000157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218026.12000000157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218026.12000000157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218026.12000000157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218026.12000000157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218026.12000000157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218026.12000000157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218026.12000000157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218026.12000000157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218026.12000000157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218026.12000000157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218026.12000000157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218026.12000000157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218026.12000000157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218026.12000000157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218026.12000000157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218026.12000000157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218026.12000000157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218026.12000000157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218026.12000000157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218026.12000000157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218026.12000000157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218026.12000000157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218026.12000000157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218026.12000000157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218026.12000000157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218026.12000000157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218026.12000000157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218026.12000000157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218026.12000000157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218026.12000000157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218026.12000000157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218026.12000000157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218026.12000000157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218026.12000000157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218026.12000000157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383" priority="198" operator="lessThan">
      <formula>0</formula>
    </cfRule>
    <cfRule type="cellIs" dxfId="382" priority="199" operator="greaterThan">
      <formula>0</formula>
    </cfRule>
    <cfRule type="cellIs" dxfId="381" priority="200" operator="greaterThan">
      <formula>0</formula>
    </cfRule>
  </conditionalFormatting>
  <conditionalFormatting sqref="M100:M605">
    <cfRule type="containsText" dxfId="380" priority="98" operator="containsText" text="Não Pago">
      <formula>NOT(ISERROR(SEARCH("Não Pago",M100)))</formula>
    </cfRule>
    <cfRule type="containsText" dxfId="379" priority="99" operator="containsText" text="Pago">
      <formula>NOT(ISERROR(SEARCH("Pago",M100)))</formula>
    </cfRule>
  </conditionalFormatting>
  <conditionalFormatting sqref="M22:M99">
    <cfRule type="containsText" dxfId="378" priority="96" operator="containsText" text="Não Pago">
      <formula>NOT(ISERROR(SEARCH("Não Pago",M22)))</formula>
    </cfRule>
    <cfRule type="containsText" dxfId="377" priority="97" operator="containsText" text="Pago">
      <formula>NOT(ISERROR(SEARCH("Pago",M22)))</formula>
    </cfRule>
  </conditionalFormatting>
  <conditionalFormatting sqref="M9:M20">
    <cfRule type="containsText" dxfId="376" priority="92" operator="containsText" text="Não Pago">
      <formula>NOT(ISERROR(SEARCH("Não Pago",M9)))</formula>
    </cfRule>
    <cfRule type="containsText" dxfId="375" priority="93" operator="containsText" text="Pago">
      <formula>NOT(ISERROR(SEARCH("Pago",M9)))</formula>
    </cfRule>
  </conditionalFormatting>
  <conditionalFormatting sqref="M21">
    <cfRule type="containsText" dxfId="374" priority="90" operator="containsText" text="Não Pago">
      <formula>NOT(ISERROR(SEARCH("Não Pago",M21)))</formula>
    </cfRule>
    <cfRule type="containsText" dxfId="373" priority="91" operator="containsText" text="Pago">
      <formula>NOT(ISERROR(SEARCH("Pago",M21)))</formula>
    </cfRule>
  </conditionalFormatting>
  <conditionalFormatting sqref="E21:E586 E603:E605">
    <cfRule type="containsText" dxfId="372" priority="48" operator="containsText" text="Despesa">
      <formula>NOT(ISERROR(SEARCH("Despesa",E21)))</formula>
    </cfRule>
    <cfRule type="containsText" dxfId="371" priority="49" operator="containsText" text="Receita">
      <formula>NOT(ISERROR(SEARCH("Receita",E21)))</formula>
    </cfRule>
  </conditionalFormatting>
  <conditionalFormatting sqref="E21:E586 E603:E605">
    <cfRule type="expression" dxfId="370" priority="50" stopIfTrue="1">
      <formula>NOT(ISERROR(SEARCH("Investimentos",E21)))</formula>
    </cfRule>
  </conditionalFormatting>
  <conditionalFormatting sqref="E9:E605">
    <cfRule type="containsText" dxfId="369" priority="37" operator="containsText" text="INVESTIMENTOS">
      <formula>NOT(ISERROR(SEARCH("INVESTIMENTOS",E9)))</formula>
    </cfRule>
    <cfRule type="containsText" dxfId="368" priority="38" operator="containsText" text="DESPESAS DE MARKETING">
      <formula>NOT(ISERROR(SEARCH("DESPESAS DE MARKETING",E9)))</formula>
    </cfRule>
    <cfRule type="containsText" dxfId="367" priority="39" operator="containsText" text="DESPESAS NÃO OPERACIONAIS">
      <formula>NOT(ISERROR(SEARCH("DESPESAS NÃO OPERACIONAIS",E9)))</formula>
    </cfRule>
    <cfRule type="containsText" dxfId="366" priority="40" operator="containsText" text="DESPESAS COM RH">
      <formula>NOT(ISERROR(SEARCH("DESPESAS COM RH",E9)))</formula>
    </cfRule>
    <cfRule type="containsText" dxfId="365" priority="41" operator="containsText" text="DESPESAS COM SERVIÇOS">
      <formula>NOT(ISERROR(SEARCH("DESPESAS COM SERVIÇOS",E9)))</formula>
    </cfRule>
    <cfRule type="containsText" dxfId="364" priority="42" operator="containsText" text="DESPESAS COM PRODUTOS">
      <formula>NOT(ISERROR(SEARCH("DESPESAS COM PRODUTOS",E9)))</formula>
    </cfRule>
    <cfRule type="containsText" dxfId="363" priority="43" operator="containsText" text="IMPOSTOS">
      <formula>NOT(ISERROR(SEARCH("IMPOSTOS",E9)))</formula>
    </cfRule>
    <cfRule type="containsText" dxfId="362" priority="46" operator="containsText" text="Despesa">
      <formula>NOT(ISERROR(SEARCH("Despesa",E9)))</formula>
    </cfRule>
    <cfRule type="containsText" dxfId="361" priority="47" operator="containsText" text="Receita">
      <formula>NOT(ISERROR(SEARCH("Receita",E9)))</formula>
    </cfRule>
  </conditionalFormatting>
  <conditionalFormatting sqref="E9:E605">
    <cfRule type="expression" dxfId="360" priority="51" stopIfTrue="1">
      <formula>NOT(ISERROR(SEARCH("Investimentos",E9)))</formula>
    </cfRule>
  </conditionalFormatting>
  <conditionalFormatting sqref="E20 E602">
    <cfRule type="containsText" dxfId="359" priority="44" operator="containsText" text="Despesa">
      <formula>NOT(ISERROR(SEARCH("Despesa",E20)))</formula>
    </cfRule>
    <cfRule type="containsText" dxfId="358" priority="45" operator="containsText" text="Receita">
      <formula>NOT(ISERROR(SEARCH("Receita",E20)))</formula>
    </cfRule>
  </conditionalFormatting>
  <conditionalFormatting sqref="E20 E602">
    <cfRule type="expression" dxfId="357" priority="52" stopIfTrue="1">
      <formula>NOT(ISERROR(SEARCH("Investimentos",E20)))</formula>
    </cfRule>
  </conditionalFormatting>
  <conditionalFormatting sqref="L21:L586 L603:L605">
    <cfRule type="containsText" dxfId="356" priority="35" operator="containsText" text="Não Pago">
      <formula>NOT(ISERROR(SEARCH("Não Pago",L21)))</formula>
    </cfRule>
    <cfRule type="containsText" dxfId="355" priority="36" operator="containsText" text="Pago">
      <formula>NOT(ISERROR(SEARCH("Pago",L21)))</formula>
    </cfRule>
  </conditionalFormatting>
  <conditionalFormatting sqref="L9:L605">
    <cfRule type="containsText" dxfId="354" priority="33" operator="containsText" text="Não Pago">
      <formula>NOT(ISERROR(SEARCH("Não Pago",L9)))</formula>
    </cfRule>
    <cfRule type="containsText" dxfId="353" priority="34" operator="containsText" text="Pago">
      <formula>NOT(ISERROR(SEARCH("Pago",L9)))</formula>
    </cfRule>
  </conditionalFormatting>
  <conditionalFormatting sqref="L20 L602">
    <cfRule type="containsText" dxfId="352" priority="31" operator="containsText" text="Não Pago">
      <formula>NOT(ISERROR(SEARCH("Não Pago",L20)))</formula>
    </cfRule>
    <cfRule type="containsText" dxfId="351" priority="32" operator="containsText" text="Pago">
      <formula>NOT(ISERROR(SEARCH("Pago",L20)))</formula>
    </cfRule>
  </conditionalFormatting>
  <conditionalFormatting sqref="L9:L605">
    <cfRule type="cellIs" dxfId="350" priority="30" operator="equal">
      <formula>"Realizado"</formula>
    </cfRule>
  </conditionalFormatting>
  <conditionalFormatting sqref="L22 L604">
    <cfRule type="containsText" dxfId="349" priority="28" operator="containsText" text="Não Pago">
      <formula>NOT(ISERROR(SEARCH("Não Pago",L22)))</formula>
    </cfRule>
    <cfRule type="containsText" dxfId="348" priority="29" operator="containsText" text="Pago">
      <formula>NOT(ISERROR(SEARCH("Pago",L22)))</formula>
    </cfRule>
  </conditionalFormatting>
  <conditionalFormatting sqref="L27">
    <cfRule type="containsText" dxfId="347" priority="26" operator="containsText" text="Não Pago">
      <formula>NOT(ISERROR(SEARCH("Não Pago",L27)))</formula>
    </cfRule>
    <cfRule type="containsText" dxfId="346" priority="27" operator="containsText" text="Pago">
      <formula>NOT(ISERROR(SEARCH("Pago",L27)))</formula>
    </cfRule>
  </conditionalFormatting>
  <conditionalFormatting sqref="L34">
    <cfRule type="containsText" dxfId="345" priority="24" operator="containsText" text="Não Pago">
      <formula>NOT(ISERROR(SEARCH("Não Pago",L34)))</formula>
    </cfRule>
    <cfRule type="containsText" dxfId="344" priority="25" operator="containsText" text="Pago">
      <formula>NOT(ISERROR(SEARCH("Pago",L34)))</formula>
    </cfRule>
  </conditionalFormatting>
  <conditionalFormatting sqref="Q7:Q8">
    <cfRule type="cellIs" dxfId="343" priority="23" operator="greaterThan">
      <formula>0</formula>
    </cfRule>
  </conditionalFormatting>
  <conditionalFormatting sqref="Q9:Q10">
    <cfRule type="cellIs" dxfId="342" priority="22" operator="greaterThan">
      <formula>0</formula>
    </cfRule>
  </conditionalFormatting>
  <conditionalFormatting sqref="Q11:Q12">
    <cfRule type="cellIs" dxfId="341" priority="20" operator="greaterThan">
      <formula>0</formula>
    </cfRule>
    <cfRule type="cellIs" dxfId="340" priority="21" operator="lessThan">
      <formula>0</formula>
    </cfRule>
  </conditionalFormatting>
  <conditionalFormatting sqref="Q13:Q14">
    <cfRule type="cellIs" dxfId="339" priority="18" operator="lessThan">
      <formula>0</formula>
    </cfRule>
    <cfRule type="cellIs" dxfId="338" priority="19" operator="greaterThan">
      <formula>0</formula>
    </cfRule>
  </conditionalFormatting>
  <conditionalFormatting sqref="N5:N605">
    <cfRule type="cellIs" dxfId="337" priority="15" operator="greaterThan">
      <formula>0</formula>
    </cfRule>
    <cfRule type="cellIs" dxfId="336" priority="16" operator="lessThan">
      <formula>0</formula>
    </cfRule>
  </conditionalFormatting>
  <conditionalFormatting sqref="E5:E8">
    <cfRule type="containsText" dxfId="335" priority="1" operator="containsText" text="INVESTIMENTOS">
      <formula>NOT(ISERROR(SEARCH("INVESTIMENTOS",E5)))</formula>
    </cfRule>
    <cfRule type="containsText" dxfId="334" priority="2" operator="containsText" text="DESPESAS DE MARKETING">
      <formula>NOT(ISERROR(SEARCH("DESPESAS DE MARKETING",E5)))</formula>
    </cfRule>
    <cfRule type="containsText" dxfId="333" priority="3" operator="containsText" text="DESPESAS NÃO OPERACIONAIS">
      <formula>NOT(ISERROR(SEARCH("DESPESAS NÃO OPERACIONAIS",E5)))</formula>
    </cfRule>
    <cfRule type="containsText" dxfId="332" priority="4" operator="containsText" text="DESPESAS COM RH">
      <formula>NOT(ISERROR(SEARCH("DESPESAS COM RH",E5)))</formula>
    </cfRule>
    <cfRule type="containsText" dxfId="331" priority="5" operator="containsText" text="DESPESAS COM SERVIÇOS">
      <formula>NOT(ISERROR(SEARCH("DESPESAS COM SERVIÇOS",E5)))</formula>
    </cfRule>
    <cfRule type="containsText" dxfId="330" priority="6" operator="containsText" text="DESPESAS COM PRODUTOS">
      <formula>NOT(ISERROR(SEARCH("DESPESAS COM PRODUTOS",E5)))</formula>
    </cfRule>
    <cfRule type="containsText" dxfId="329" priority="7" operator="containsText" text="IMPOSTOS">
      <formula>NOT(ISERROR(SEARCH("IMPOSTOS",E5)))</formula>
    </cfRule>
    <cfRule type="containsText" dxfId="328" priority="13" operator="containsText" text="Despesa">
      <formula>NOT(ISERROR(SEARCH("Despesa",E5)))</formula>
    </cfRule>
    <cfRule type="containsText" dxfId="327" priority="14" operator="containsText" text="Receita">
      <formula>NOT(ISERROR(SEARCH("Receita",E5)))</formula>
    </cfRule>
  </conditionalFormatting>
  <conditionalFormatting sqref="E5:E8">
    <cfRule type="expression" dxfId="326" priority="17" stopIfTrue="1">
      <formula>NOT(ISERROR(SEARCH("Investimentos",E5)))</formula>
    </cfRule>
  </conditionalFormatting>
  <conditionalFormatting sqref="M5:M8">
    <cfRule type="containsText" dxfId="325" priority="11" operator="containsText" text="Não Pago">
      <formula>NOT(ISERROR(SEARCH("Não Pago",M5)))</formula>
    </cfRule>
    <cfRule type="containsText" dxfId="324" priority="12" operator="containsText" text="Pago">
      <formula>NOT(ISERROR(SEARCH("Pago",M5)))</formula>
    </cfRule>
  </conditionalFormatting>
  <conditionalFormatting sqref="L5:L8">
    <cfRule type="containsText" dxfId="323" priority="9" operator="containsText" text="Não Pago">
      <formula>NOT(ISERROR(SEARCH("Não Pago",L5)))</formula>
    </cfRule>
    <cfRule type="containsText" dxfId="322" priority="10" operator="containsText" text="Pago">
      <formula>NOT(ISERROR(SEARCH("Pago",L5)))</formula>
    </cfRule>
  </conditionalFormatting>
  <conditionalFormatting sqref="L5:L8">
    <cfRule type="cellIs" dxfId="321"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1" sqref="C1:N1"/>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137">
        <v>6</v>
      </c>
      <c r="D5" s="139">
        <v>43287</v>
      </c>
      <c r="E5" s="43" t="s">
        <v>97</v>
      </c>
      <c r="F5" s="196" t="s">
        <v>427</v>
      </c>
      <c r="G5" s="43" t="s">
        <v>868</v>
      </c>
      <c r="H5" s="139" t="s">
        <v>349</v>
      </c>
      <c r="I5" s="139"/>
      <c r="J5" s="229">
        <v>0</v>
      </c>
      <c r="K5" s="229">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218421.25000000157</v>
      </c>
      <c r="P5" s="268" t="s">
        <v>133</v>
      </c>
      <c r="Q5" s="269">
        <f>Mai!Q13</f>
        <v>228622.17000000158</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43282</v>
      </c>
      <c r="E6" s="43" t="s">
        <v>319</v>
      </c>
      <c r="F6" s="137" t="s">
        <v>432</v>
      </c>
      <c r="G6" s="43" t="s">
        <v>380</v>
      </c>
      <c r="H6" s="139" t="s">
        <v>348</v>
      </c>
      <c r="I6" s="139"/>
      <c r="J6" s="229">
        <v>0</v>
      </c>
      <c r="K6" s="229">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218419.15000000157</v>
      </c>
      <c r="P6" s="268"/>
      <c r="Q6" s="269"/>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137">
        <v>2</v>
      </c>
      <c r="D7" s="139">
        <v>43283</v>
      </c>
      <c r="E7" s="43" t="s">
        <v>319</v>
      </c>
      <c r="F7" s="196" t="s">
        <v>430</v>
      </c>
      <c r="G7" s="43" t="s">
        <v>379</v>
      </c>
      <c r="H7" s="43" t="s">
        <v>348</v>
      </c>
      <c r="I7" s="43"/>
      <c r="J7" s="229">
        <v>0</v>
      </c>
      <c r="K7" s="229">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218028.22000000157</v>
      </c>
      <c r="P7" s="258" t="s">
        <v>24</v>
      </c>
      <c r="Q7" s="261">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43283</v>
      </c>
      <c r="E8" s="43" t="s">
        <v>319</v>
      </c>
      <c r="F8" s="196" t="s">
        <v>435</v>
      </c>
      <c r="G8" s="43" t="s">
        <v>380</v>
      </c>
      <c r="H8" s="43" t="s">
        <v>348</v>
      </c>
      <c r="I8" s="43"/>
      <c r="J8" s="229">
        <v>0</v>
      </c>
      <c r="K8" s="229">
        <v>2.1</v>
      </c>
      <c r="L8" s="44" t="s">
        <v>2286</v>
      </c>
      <c r="M8" s="123"/>
      <c r="N8" s="41">
        <f>IF(AND(J8&gt;0,K8&gt;0),N7,  IF(AND(K8&lt;&gt;"",K8&lt;&gt;0),IF(AND(L8="Pago",OR(E8='PC Receitas'!$N$7,E8='PC Receitas'!$N$8,E8='PC Receitas'!$N$9,E8='PC Receitas'!$N$10,E8='PC Receitas'!$N$11,E8='PC Receitas'!$N$12,E8='PC Receitas'!$N$13,E8='PC Receitas'!$N$14)),N7-K8,N7),IF(AND(L8="Pago",OR(E8='PC Receitas'!$N$4,E8='PC Receitas'!$N$5,E8='PC Receitas'!$N$6)),N7+J8,N7)))</f>
        <v>218028.22000000157</v>
      </c>
      <c r="P8" s="258"/>
      <c r="Q8" s="262"/>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218028.22000000157</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218028.22000000157</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218028.22000000157</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218028.22000000157</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218028.22000000157</v>
      </c>
      <c r="P13" s="258" t="s">
        <v>46</v>
      </c>
      <c r="Q13" s="259">
        <f>N586</f>
        <v>218028.22000000157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218028.22000000157</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218028.22000000157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218028.22000000157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218028.22000000157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218028.22000000157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218028.22000000157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218028.22000000157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218028.22000000157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218028.22000000157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218028.22000000157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218028.22000000157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218028.22000000157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218028.22000000157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218028.22000000157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218028.22000000157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218028.22000000157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218028.22000000157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218028.22000000157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218028.22000000157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218028.22000000157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218028.22000000157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218028.22000000157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218028.22000000157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218028.22000000157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218028.22000000157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218028.22000000157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218028.22000000157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218028.22000000157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218028.22000000157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218028.22000000157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218028.22000000157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218028.22000000157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218028.22000000157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218028.22000000157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218028.22000000157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218028.22000000157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218028.22000000157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218028.22000000157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218028.22000000157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218028.22000000157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218028.22000000157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218028.22000000157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218028.22000000157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218028.22000000157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218028.22000000157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218028.22000000157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218028.22000000157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218028.22000000157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218028.22000000157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218028.22000000157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218028.22000000157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218028.22000000157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218028.22000000157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218028.22000000157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218028.22000000157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218028.22000000157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218028.22000000157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218028.22000000157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218028.22000000157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218028.22000000157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218028.22000000157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218028.22000000157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218028.22000000157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218028.22000000157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218028.22000000157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218028.22000000157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218028.22000000157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218028.22000000157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218028.22000000157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218028.22000000157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218028.22000000157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218028.22000000157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218028.22000000157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218028.22000000157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218028.22000000157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218028.22000000157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218028.22000000157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218028.22000000157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218028.22000000157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218028.22000000157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218028.22000000157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218028.22000000157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218028.22000000157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218028.22000000157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218028.22000000157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218028.22000000157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218028.22000000157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218028.22000000157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218028.22000000157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218028.22000000157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218028.22000000157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218028.22000000157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218028.22000000157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218028.22000000157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218028.22000000157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218028.22000000157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218028.22000000157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218028.22000000157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218028.22000000157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218028.22000000157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218028.22000000157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218028.22000000157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218028.22000000157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218028.22000000157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218028.22000000157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218028.22000000157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218028.22000000157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218028.22000000157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218028.22000000157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218028.22000000157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218028.22000000157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218028.22000000157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218028.22000000157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218028.22000000157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218028.22000000157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218028.22000000157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218028.22000000157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218028.22000000157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218028.22000000157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218028.22000000157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218028.22000000157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218028.22000000157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218028.22000000157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218028.22000000157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218028.22000000157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218028.22000000157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218028.22000000157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218028.22000000157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218028.22000000157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218028.22000000157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218028.22000000157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218028.22000000157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218028.22000000157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218028.22000000157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218028.22000000157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218028.22000000157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218028.22000000157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218028.22000000157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218028.22000000157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218028.22000000157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218028.22000000157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218028.22000000157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218028.22000000157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218028.22000000157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218028.22000000157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218028.22000000157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218028.22000000157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218028.22000000157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218028.22000000157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218028.22000000157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218028.22000000157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218028.22000000157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218028.22000000157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218028.22000000157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218028.22000000157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218028.22000000157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218028.22000000157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218028.22000000157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218028.22000000157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218028.22000000157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218028.22000000157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218028.22000000157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218028.22000000157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218028.22000000157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218028.22000000157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218028.22000000157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218028.22000000157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218028.22000000157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218028.22000000157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218028.22000000157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218028.22000000157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218028.22000000157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218028.22000000157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218028.22000000157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218028.22000000157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218028.22000000157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218028.22000000157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218028.22000000157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218028.22000000157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218028.22000000157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218028.22000000157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218028.22000000157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218028.22000000157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218028.22000000157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218028.22000000157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218028.22000000157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218028.22000000157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218028.22000000157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218028.22000000157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218028.22000000157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218028.22000000157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218028.22000000157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218028.22000000157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218028.22000000157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218028.22000000157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218028.22000000157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218028.22000000157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218028.22000000157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218028.22000000157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218028.22000000157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218028.22000000157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218028.22000000157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218028.22000000157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218028.22000000157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218028.22000000157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218028.22000000157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218028.22000000157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218028.22000000157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218028.22000000157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218028.22000000157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218028.22000000157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218028.22000000157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218028.22000000157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218028.22000000157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218028.22000000157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218028.22000000157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218028.22000000157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218028.22000000157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218028.22000000157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218028.22000000157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218028.22000000157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218028.22000000157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218028.22000000157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218028.22000000157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218028.22000000157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218028.22000000157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218028.22000000157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218028.22000000157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218028.22000000157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218028.22000000157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218028.22000000157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218028.22000000157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218028.22000000157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218028.22000000157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218028.22000000157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218028.22000000157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218028.22000000157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218028.22000000157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218028.22000000157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218028.22000000157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218028.22000000157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218028.22000000157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218028.22000000157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218028.22000000157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218028.22000000157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218028.22000000157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218028.22000000157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218028.22000000157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218028.22000000157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218028.22000000157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218028.22000000157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218028.22000000157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218028.22000000157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218028.22000000157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218028.22000000157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218028.22000000157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218028.22000000157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218028.22000000157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218028.22000000157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218028.22000000157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218028.22000000157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218028.22000000157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218028.22000000157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218028.22000000157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218028.22000000157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218028.22000000157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218028.22000000157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218028.22000000157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218028.22000000157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218028.22000000157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218028.22000000157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218028.22000000157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218028.22000000157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218028.22000000157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218028.22000000157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218028.22000000157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218028.22000000157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218028.22000000157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218028.22000000157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218028.22000000157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218028.22000000157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218028.22000000157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218028.22000000157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218028.22000000157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218028.22000000157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218028.22000000157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218028.22000000157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218028.22000000157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218028.22000000157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218028.22000000157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218028.22000000157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218028.22000000157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218028.22000000157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218028.22000000157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218028.22000000157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218028.22000000157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218028.22000000157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218028.22000000157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218028.22000000157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218028.22000000157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218028.22000000157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218028.22000000157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218028.22000000157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218028.22000000157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218028.22000000157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218028.22000000157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218028.22000000157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218028.22000000157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218028.22000000157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218028.22000000157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218028.22000000157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218028.22000000157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218028.22000000157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218028.22000000157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218028.22000000157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218028.22000000157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218028.22000000157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218028.22000000157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218028.22000000157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218028.22000000157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218028.22000000157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218028.22000000157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218028.22000000157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218028.22000000157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218028.22000000157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218028.22000000157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218028.22000000157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218028.22000000157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218028.22000000157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218028.22000000157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218028.22000000157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218028.22000000157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218028.22000000157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218028.22000000157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218028.22000000157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218028.22000000157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218028.22000000157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218028.22000000157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218028.22000000157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218028.22000000157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218028.22000000157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218028.22000000157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218028.22000000157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218028.22000000157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218028.22000000157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218028.22000000157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218028.22000000157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218028.22000000157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218028.22000000157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218028.22000000157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218028.22000000157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218028.22000000157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218028.22000000157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218028.22000000157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218028.22000000157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218028.22000000157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218028.22000000157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218028.22000000157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218028.22000000157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218028.22000000157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218028.22000000157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218028.22000000157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218028.22000000157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218028.22000000157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218028.22000000157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218028.22000000157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218028.22000000157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218028.22000000157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218028.22000000157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218028.22000000157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218028.22000000157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218028.22000000157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218028.22000000157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218028.22000000157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218028.22000000157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218028.22000000157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218028.22000000157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218028.22000000157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218028.22000000157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218028.22000000157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218028.22000000157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218028.22000000157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218028.22000000157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218028.22000000157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218028.22000000157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218028.22000000157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218028.22000000157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218028.22000000157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218028.22000000157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218028.22000000157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218028.22000000157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218028.22000000157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218028.22000000157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218028.22000000157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218028.22000000157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218028.22000000157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218028.22000000157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218028.22000000157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218028.22000000157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218028.22000000157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218028.22000000157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218028.22000000157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218028.22000000157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218028.22000000157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218028.22000000157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218028.22000000157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218028.22000000157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218028.22000000157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218028.22000000157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218028.22000000157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218028.22000000157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218028.22000000157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218028.22000000157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218028.22000000157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218028.22000000157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218028.22000000157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218028.22000000157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218028.22000000157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218028.22000000157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218028.22000000157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218028.22000000157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218028.22000000157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218028.22000000157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218028.22000000157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218028.22000000157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218028.22000000157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218028.22000000157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218028.22000000157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218028.22000000157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218028.22000000157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218028.22000000157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218028.22000000157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218028.22000000157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218028.22000000157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218028.22000000157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218028.22000000157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218028.22000000157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218028.22000000157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218028.22000000157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218028.22000000157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218028.22000000157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218028.22000000157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218028.22000000157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218028.22000000157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218028.22000000157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218028.22000000157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218028.22000000157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218028.22000000157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218028.22000000157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218028.22000000157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218028.22000000157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218028.22000000157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218028.22000000157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218028.22000000157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218028.22000000157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218028.22000000157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218028.22000000157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218028.22000000157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218028.22000000157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218028.22000000157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218028.22000000157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218028.22000000157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218028.22000000157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218028.22000000157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218028.22000000157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218028.22000000157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218028.22000000157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218028.22000000157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218028.22000000157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218028.22000000157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218028.22000000157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218028.22000000157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218028.22000000157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218028.22000000157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218028.22000000157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218028.22000000157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218028.22000000157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218028.22000000157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218028.22000000157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218028.22000000157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218028.22000000157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218028.22000000157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218028.22000000157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218028.22000000157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218028.22000000157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218028.22000000157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218028.22000000157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218028.22000000157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218028.22000000157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218028.22000000157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218028.22000000157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218028.22000000157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218028.22000000157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218028.22000000157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218028.22000000157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218028.22000000157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218028.22000000157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218028.22000000157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218028.22000000157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218028.22000000157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218028.22000000157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218028.22000000157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218028.22000000157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218028.22000000157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218028.22000000157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218028.22000000157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218028.22000000157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218028.22000000157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218028.22000000157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218028.22000000157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218028.22000000157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218028.22000000157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218028.22000000157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218028.22000000157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218028.22000000157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218028.22000000157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218028.22000000157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218028.22000000157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218028.22000000157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218028.22000000157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218028.22000000157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218028.22000000157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218028.22000000157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218028.22000000157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218028.22000000157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218028.22000000157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218028.22000000157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218028.22000000157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218028.22000000157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218028.22000000157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218028.22000000157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218028.22000000157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218028.22000000157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218028.22000000157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218028.22000000157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218028.22000000157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218028.22000000157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218028.22000000157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218028.22000000157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218028.22000000157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218028.22000000157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218028.22000000157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218028.22000000157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218028.22000000157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218028.22000000157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218028.22000000157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218028.22000000157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218028.22000000157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218028.22000000157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218028.22000000157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218028.22000000157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218028.22000000157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218028.22000000157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218028.22000000157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218028.22000000157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218028.22000000157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218028.22000000157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218028.22000000157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218028.22000000157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218028.22000000157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218028.22000000157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218028.22000000157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218028.22000000157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218028.22000000157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218028.22000000157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218028.22000000157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218028.22000000157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218028.22000000157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218028.22000000157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218028.22000000157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218028.22000000157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218028.22000000157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218028.22000000157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218028.22000000157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218028.22000000157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218028.22000000157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218028.22000000157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218028.22000000157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218028.22000000157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218028.22000000157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218028.22000000157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218028.22000000157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218028.22000000157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218028.22000000157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218028.22000000157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218028.22000000157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218028.22000000157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218028.22000000157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218028.22000000157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218028.22000000157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218028.22000000157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218028.22000000157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320" priority="63" operator="lessThan">
      <formula>0</formula>
    </cfRule>
    <cfRule type="cellIs" dxfId="319" priority="64" operator="greaterThan">
      <formula>0</formula>
    </cfRule>
    <cfRule type="cellIs" dxfId="318" priority="65" operator="greaterThan">
      <formula>0</formula>
    </cfRule>
  </conditionalFormatting>
  <conditionalFormatting sqref="M100:M605">
    <cfRule type="containsText" dxfId="317" priority="61" operator="containsText" text="Não Pago">
      <formula>NOT(ISERROR(SEARCH("Não Pago",M100)))</formula>
    </cfRule>
    <cfRule type="containsText" dxfId="316" priority="62" operator="containsText" text="Pago">
      <formula>NOT(ISERROR(SEARCH("Pago",M100)))</formula>
    </cfRule>
  </conditionalFormatting>
  <conditionalFormatting sqref="M22:M99">
    <cfRule type="containsText" dxfId="315" priority="59" operator="containsText" text="Não Pago">
      <formula>NOT(ISERROR(SEARCH("Não Pago",M22)))</formula>
    </cfRule>
    <cfRule type="containsText" dxfId="314" priority="60" operator="containsText" text="Pago">
      <formula>NOT(ISERROR(SEARCH("Pago",M22)))</formula>
    </cfRule>
  </conditionalFormatting>
  <conditionalFormatting sqref="M9:M20">
    <cfRule type="containsText" dxfId="313" priority="57" operator="containsText" text="Não Pago">
      <formula>NOT(ISERROR(SEARCH("Não Pago",M9)))</formula>
    </cfRule>
    <cfRule type="containsText" dxfId="312" priority="58" operator="containsText" text="Pago">
      <formula>NOT(ISERROR(SEARCH("Pago",M9)))</formula>
    </cfRule>
  </conditionalFormatting>
  <conditionalFormatting sqref="M21">
    <cfRule type="containsText" dxfId="311" priority="55" operator="containsText" text="Não Pago">
      <formula>NOT(ISERROR(SEARCH("Não Pago",M21)))</formula>
    </cfRule>
    <cfRule type="containsText" dxfId="310" priority="56" operator="containsText" text="Pago">
      <formula>NOT(ISERROR(SEARCH("Pago",M21)))</formula>
    </cfRule>
  </conditionalFormatting>
  <conditionalFormatting sqref="E21:E586 E603:E605">
    <cfRule type="containsText" dxfId="309" priority="48" operator="containsText" text="Despesa">
      <formula>NOT(ISERROR(SEARCH("Despesa",E21)))</formula>
    </cfRule>
    <cfRule type="containsText" dxfId="308" priority="49" operator="containsText" text="Receita">
      <formula>NOT(ISERROR(SEARCH("Receita",E21)))</formula>
    </cfRule>
  </conditionalFormatting>
  <conditionalFormatting sqref="E21:E586 E603:E605">
    <cfRule type="expression" dxfId="307" priority="50" stopIfTrue="1">
      <formula>NOT(ISERROR(SEARCH("Investimentos",E21)))</formula>
    </cfRule>
  </conditionalFormatting>
  <conditionalFormatting sqref="E9:E605">
    <cfRule type="containsText" dxfId="306" priority="37" operator="containsText" text="INVESTIMENTOS">
      <formula>NOT(ISERROR(SEARCH("INVESTIMENTOS",E9)))</formula>
    </cfRule>
    <cfRule type="containsText" dxfId="305" priority="38" operator="containsText" text="DESPESAS DE MARKETING">
      <formula>NOT(ISERROR(SEARCH("DESPESAS DE MARKETING",E9)))</formula>
    </cfRule>
    <cfRule type="containsText" dxfId="304" priority="39" operator="containsText" text="DESPESAS NÃO OPERACIONAIS">
      <formula>NOT(ISERROR(SEARCH("DESPESAS NÃO OPERACIONAIS",E9)))</formula>
    </cfRule>
    <cfRule type="containsText" dxfId="303" priority="40" operator="containsText" text="DESPESAS COM RH">
      <formula>NOT(ISERROR(SEARCH("DESPESAS COM RH",E9)))</formula>
    </cfRule>
    <cfRule type="containsText" dxfId="302" priority="41" operator="containsText" text="DESPESAS COM SERVIÇOS">
      <formula>NOT(ISERROR(SEARCH("DESPESAS COM SERVIÇOS",E9)))</formula>
    </cfRule>
    <cfRule type="containsText" dxfId="301" priority="42" operator="containsText" text="DESPESAS COM PRODUTOS">
      <formula>NOT(ISERROR(SEARCH("DESPESAS COM PRODUTOS",E9)))</formula>
    </cfRule>
    <cfRule type="containsText" dxfId="300" priority="43" operator="containsText" text="IMPOSTOS">
      <formula>NOT(ISERROR(SEARCH("IMPOSTOS",E9)))</formula>
    </cfRule>
    <cfRule type="containsText" dxfId="299" priority="46" operator="containsText" text="Despesa">
      <formula>NOT(ISERROR(SEARCH("Despesa",E9)))</formula>
    </cfRule>
    <cfRule type="containsText" dxfId="298" priority="47" operator="containsText" text="Receita">
      <formula>NOT(ISERROR(SEARCH("Receita",E9)))</formula>
    </cfRule>
  </conditionalFormatting>
  <conditionalFormatting sqref="E9:E605">
    <cfRule type="expression" dxfId="297" priority="51" stopIfTrue="1">
      <formula>NOT(ISERROR(SEARCH("Investimentos",E9)))</formula>
    </cfRule>
  </conditionalFormatting>
  <conditionalFormatting sqref="E20 E602">
    <cfRule type="containsText" dxfId="296" priority="44" operator="containsText" text="Despesa">
      <formula>NOT(ISERROR(SEARCH("Despesa",E20)))</formula>
    </cfRule>
    <cfRule type="containsText" dxfId="295" priority="45" operator="containsText" text="Receita">
      <formula>NOT(ISERROR(SEARCH("Receita",E20)))</formula>
    </cfRule>
  </conditionalFormatting>
  <conditionalFormatting sqref="E20 E602">
    <cfRule type="expression" dxfId="294" priority="52" stopIfTrue="1">
      <formula>NOT(ISERROR(SEARCH("Investimentos",E20)))</formula>
    </cfRule>
  </conditionalFormatting>
  <conditionalFormatting sqref="L21:L586 L603:L605">
    <cfRule type="containsText" dxfId="293" priority="35" operator="containsText" text="Não Pago">
      <formula>NOT(ISERROR(SEARCH("Não Pago",L21)))</formula>
    </cfRule>
    <cfRule type="containsText" dxfId="292" priority="36" operator="containsText" text="Pago">
      <formula>NOT(ISERROR(SEARCH("Pago",L21)))</formula>
    </cfRule>
  </conditionalFormatting>
  <conditionalFormatting sqref="L9:L605">
    <cfRule type="containsText" dxfId="291" priority="33" operator="containsText" text="Não Pago">
      <formula>NOT(ISERROR(SEARCH("Não Pago",L9)))</formula>
    </cfRule>
    <cfRule type="containsText" dxfId="290" priority="34" operator="containsText" text="Pago">
      <formula>NOT(ISERROR(SEARCH("Pago",L9)))</formula>
    </cfRule>
  </conditionalFormatting>
  <conditionalFormatting sqref="L20 L602">
    <cfRule type="containsText" dxfId="289" priority="31" operator="containsText" text="Não Pago">
      <formula>NOT(ISERROR(SEARCH("Não Pago",L20)))</formula>
    </cfRule>
    <cfRule type="containsText" dxfId="288" priority="32" operator="containsText" text="Pago">
      <formula>NOT(ISERROR(SEARCH("Pago",L20)))</formula>
    </cfRule>
  </conditionalFormatting>
  <conditionalFormatting sqref="L9:L605">
    <cfRule type="cellIs" dxfId="287" priority="30" operator="equal">
      <formula>"Realizado"</formula>
    </cfRule>
  </conditionalFormatting>
  <conditionalFormatting sqref="L22 L604">
    <cfRule type="containsText" dxfId="286" priority="28" operator="containsText" text="Não Pago">
      <formula>NOT(ISERROR(SEARCH("Não Pago",L22)))</formula>
    </cfRule>
    <cfRule type="containsText" dxfId="285" priority="29" operator="containsText" text="Pago">
      <formula>NOT(ISERROR(SEARCH("Pago",L22)))</formula>
    </cfRule>
  </conditionalFormatting>
  <conditionalFormatting sqref="L27">
    <cfRule type="containsText" dxfId="284" priority="26" operator="containsText" text="Não Pago">
      <formula>NOT(ISERROR(SEARCH("Não Pago",L27)))</formula>
    </cfRule>
    <cfRule type="containsText" dxfId="283" priority="27" operator="containsText" text="Pago">
      <formula>NOT(ISERROR(SEARCH("Pago",L27)))</formula>
    </cfRule>
  </conditionalFormatting>
  <conditionalFormatting sqref="L34">
    <cfRule type="containsText" dxfId="282" priority="24" operator="containsText" text="Não Pago">
      <formula>NOT(ISERROR(SEARCH("Não Pago",L34)))</formula>
    </cfRule>
    <cfRule type="containsText" dxfId="281" priority="25" operator="containsText" text="Pago">
      <formula>NOT(ISERROR(SEARCH("Pago",L34)))</formula>
    </cfRule>
  </conditionalFormatting>
  <conditionalFormatting sqref="Q7:Q8">
    <cfRule type="cellIs" dxfId="280" priority="23" operator="greaterThan">
      <formula>0</formula>
    </cfRule>
  </conditionalFormatting>
  <conditionalFormatting sqref="Q9:Q10">
    <cfRule type="cellIs" dxfId="279" priority="22" operator="greaterThan">
      <formula>0</formula>
    </cfRule>
  </conditionalFormatting>
  <conditionalFormatting sqref="Q11:Q12">
    <cfRule type="cellIs" dxfId="278" priority="20" operator="greaterThan">
      <formula>0</formula>
    </cfRule>
    <cfRule type="cellIs" dxfId="277" priority="21" operator="lessThan">
      <formula>0</formula>
    </cfRule>
  </conditionalFormatting>
  <conditionalFormatting sqref="Q13:Q14">
    <cfRule type="cellIs" dxfId="276" priority="18" operator="lessThan">
      <formula>0</formula>
    </cfRule>
    <cfRule type="cellIs" dxfId="275" priority="19" operator="greaterThan">
      <formula>0</formula>
    </cfRule>
  </conditionalFormatting>
  <conditionalFormatting sqref="N5:N605">
    <cfRule type="cellIs" dxfId="274" priority="15" operator="greaterThan">
      <formula>0</formula>
    </cfRule>
    <cfRule type="cellIs" dxfId="273" priority="16" operator="lessThan">
      <formula>0</formula>
    </cfRule>
  </conditionalFormatting>
  <conditionalFormatting sqref="E5:E8">
    <cfRule type="containsText" dxfId="272" priority="1" operator="containsText" text="INVESTIMENTOS">
      <formula>NOT(ISERROR(SEARCH("INVESTIMENTOS",E5)))</formula>
    </cfRule>
    <cfRule type="containsText" dxfId="271" priority="2" operator="containsText" text="DESPESAS DE MARKETING">
      <formula>NOT(ISERROR(SEARCH("DESPESAS DE MARKETING",E5)))</formula>
    </cfRule>
    <cfRule type="containsText" dxfId="270" priority="3" operator="containsText" text="DESPESAS NÃO OPERACIONAIS">
      <formula>NOT(ISERROR(SEARCH("DESPESAS NÃO OPERACIONAIS",E5)))</formula>
    </cfRule>
    <cfRule type="containsText" dxfId="269" priority="4" operator="containsText" text="DESPESAS COM RH">
      <formula>NOT(ISERROR(SEARCH("DESPESAS COM RH",E5)))</formula>
    </cfRule>
    <cfRule type="containsText" dxfId="268" priority="5" operator="containsText" text="DESPESAS COM SERVIÇOS">
      <formula>NOT(ISERROR(SEARCH("DESPESAS COM SERVIÇOS",E5)))</formula>
    </cfRule>
    <cfRule type="containsText" dxfId="267" priority="6" operator="containsText" text="DESPESAS COM PRODUTOS">
      <formula>NOT(ISERROR(SEARCH("DESPESAS COM PRODUTOS",E5)))</formula>
    </cfRule>
    <cfRule type="containsText" dxfId="266" priority="7" operator="containsText" text="IMPOSTOS">
      <formula>NOT(ISERROR(SEARCH("IMPOSTOS",E5)))</formula>
    </cfRule>
    <cfRule type="containsText" dxfId="265" priority="13" operator="containsText" text="Despesa">
      <formula>NOT(ISERROR(SEARCH("Despesa",E5)))</formula>
    </cfRule>
    <cfRule type="containsText" dxfId="264" priority="14" operator="containsText" text="Receita">
      <formula>NOT(ISERROR(SEARCH("Receita",E5)))</formula>
    </cfRule>
  </conditionalFormatting>
  <conditionalFormatting sqref="E5:E8">
    <cfRule type="expression" dxfId="263" priority="17" stopIfTrue="1">
      <formula>NOT(ISERROR(SEARCH("Investimentos",E5)))</formula>
    </cfRule>
  </conditionalFormatting>
  <conditionalFormatting sqref="M5:M8">
    <cfRule type="containsText" dxfId="262" priority="11" operator="containsText" text="Não Pago">
      <formula>NOT(ISERROR(SEARCH("Não Pago",M5)))</formula>
    </cfRule>
    <cfRule type="containsText" dxfId="261" priority="12" operator="containsText" text="Pago">
      <formula>NOT(ISERROR(SEARCH("Pago",M5)))</formula>
    </cfRule>
  </conditionalFormatting>
  <conditionalFormatting sqref="L5:L8">
    <cfRule type="containsText" dxfId="260" priority="9" operator="containsText" text="Não Pago">
      <formula>NOT(ISERROR(SEARCH("Não Pago",L5)))</formula>
    </cfRule>
    <cfRule type="containsText" dxfId="259" priority="10" operator="containsText" text="Pago">
      <formula>NOT(ISERROR(SEARCH("Pago",L5)))</formula>
    </cfRule>
  </conditionalFormatting>
  <conditionalFormatting sqref="L5:L8">
    <cfRule type="cellIs" dxfId="258"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v>1</v>
      </c>
      <c r="D5" s="139">
        <v>43313</v>
      </c>
      <c r="E5" s="43" t="s">
        <v>314</v>
      </c>
      <c r="F5" s="196">
        <v>1</v>
      </c>
      <c r="G5" s="43" t="s">
        <v>389</v>
      </c>
      <c r="H5" s="43" t="s">
        <v>941</v>
      </c>
      <c r="I5" s="43"/>
      <c r="J5" s="229">
        <v>1000</v>
      </c>
      <c r="K5" s="229">
        <v>0</v>
      </c>
      <c r="L5" s="44" t="s">
        <v>325</v>
      </c>
      <c r="M5" s="43"/>
      <c r="N5" s="41">
        <f>IF(AND(J5&gt;0,K5&gt;0),Q5,  IF(AND(K5&lt;&gt;"",K5&lt;&gt;0),IF(AND(L5="Pago",OR(E5='PC Receitas'!$N$7,E5='PC Receitas'!$N$8,E5='PC Receitas'!$N$9,E5='PC Receitas'!$N$10,E5='PC Receitas'!$N$11,E5='PC Receitas'!$N$12,E5='PC Receitas'!$N$13,E5='PC Receitas'!$N$14)),Q5-K5,Q5),IF(AND(L5="Pago",OR(E5='PC Receitas'!$N$4,E5='PC Receitas'!$N$5,E5='PC Receitas'!$N$6)),Q5+J5,Q5)))</f>
        <v>219028.22000000157</v>
      </c>
      <c r="P5" s="268" t="s">
        <v>134</v>
      </c>
      <c r="Q5" s="269">
        <f>Jul!Q13</f>
        <v>218028.22000000157</v>
      </c>
      <c r="R5" s="17"/>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219028.22000000157</v>
      </c>
      <c r="P6" s="268"/>
      <c r="Q6" s="269"/>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219028.22000000157</v>
      </c>
      <c r="P7" s="258" t="s">
        <v>24</v>
      </c>
      <c r="Q7" s="261">
        <f>SUMIFS($J$5:$J$586,$E$5:$E$586,'PC Receitas'!P4,$L$5:$L$586,"Pago")+SUMIFS($J$5:$J$586,$E$5:$E$586,'PC Receitas'!P5,$L$5:$L$586,"Pago")+SUMIFS($J$5:$J$586,$E$5:$E$586,'PC Receitas'!P6,$L$5:$L$586,"Pago")</f>
        <v>0</v>
      </c>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219028.22000000157</v>
      </c>
      <c r="P8" s="258"/>
      <c r="Q8" s="262"/>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219028.22000000157</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219028.22000000157</v>
      </c>
      <c r="P10" s="258"/>
      <c r="Q10" s="260"/>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219028.22000000157</v>
      </c>
      <c r="P11" s="258" t="s">
        <v>27</v>
      </c>
      <c r="Q11" s="259">
        <f>Q7-Q9</f>
        <v>0</v>
      </c>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219028.22000000157</v>
      </c>
      <c r="P12" s="258"/>
      <c r="Q12" s="260"/>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219028.22000000157</v>
      </c>
      <c r="P13" s="258" t="s">
        <v>46</v>
      </c>
      <c r="Q13" s="259">
        <f>N586</f>
        <v>219028.22000000157</v>
      </c>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219028.22000000157</v>
      </c>
      <c r="P14" s="258"/>
      <c r="Q14" s="263"/>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219028.22000000157</v>
      </c>
      <c r="P15" s="109" t="str">
        <f>'PC Receitas'!P12</f>
        <v>DESPESAS_DE_MARKETING</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219028.22000000157</v>
      </c>
      <c r="P16" s="109" t="str">
        <f>'PC Receitas'!P13</f>
        <v>IMPOSTOS</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219028.22000000157</v>
      </c>
      <c r="P17" s="109" t="str">
        <f>'PC Receitas'!P14</f>
        <v>INVESTIMENTOS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219028.22000000157</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219028.22000000157</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219028.22000000157</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219028.22000000157</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219028.22000000157</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219028.22000000157</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219028.22000000157</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219028.22000000157</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219028.22000000157</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219028.22000000157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219028.22000000157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219028.22000000157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219028.22000000157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219028.22000000157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219028.22000000157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219028.22000000157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219028.22000000157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219028.22000000157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219028.22000000157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219028.22000000157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219028.22000000157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219028.22000000157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219028.22000000157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219028.22000000157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219028.22000000157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219028.22000000157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219028.22000000157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219028.22000000157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219028.22000000157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219028.22000000157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219028.22000000157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219028.22000000157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219028.22000000157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219028.22000000157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219028.22000000157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219028.22000000157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219028.22000000157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219028.22000000157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219028.22000000157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219028.22000000157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219028.22000000157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219028.22000000157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219028.22000000157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219028.22000000157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219028.22000000157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219028.22000000157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219028.22000000157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219028.22000000157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219028.22000000157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219028.22000000157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219028.22000000157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219028.22000000157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219028.22000000157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219028.22000000157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219028.22000000157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219028.22000000157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219028.22000000157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219028.22000000157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219028.22000000157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219028.22000000157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219028.22000000157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219028.22000000157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219028.22000000157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219028.22000000157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219028.22000000157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219028.22000000157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219028.22000000157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219028.22000000157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219028.22000000157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219028.22000000157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219028.22000000157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219028.22000000157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219028.22000000157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219028.22000000157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219028.22000000157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219028.22000000157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219028.22000000157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219028.22000000157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219028.22000000157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219028.22000000157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219028.22000000157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219028.22000000157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219028.22000000157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219028.22000000157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219028.22000000157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219028.22000000157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219028.22000000157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219028.22000000157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219028.22000000157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219028.22000000157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219028.22000000157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219028.22000000157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219028.22000000157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219028.22000000157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219028.22000000157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219028.22000000157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219028.22000000157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219028.22000000157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219028.22000000157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219028.22000000157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219028.22000000157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219028.22000000157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219028.22000000157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219028.22000000157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219028.22000000157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219028.22000000157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219028.22000000157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219028.22000000157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219028.22000000157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219028.22000000157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219028.22000000157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219028.22000000157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219028.22000000157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219028.22000000157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219028.22000000157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219028.22000000157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219028.22000000157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219028.22000000157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219028.22000000157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219028.22000000157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219028.22000000157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219028.22000000157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219028.22000000157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219028.22000000157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219028.22000000157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219028.22000000157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219028.22000000157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219028.22000000157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219028.22000000157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219028.22000000157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219028.22000000157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219028.22000000157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219028.22000000157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219028.22000000157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219028.22000000157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219028.22000000157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219028.22000000157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219028.22000000157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219028.22000000157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219028.22000000157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219028.22000000157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219028.22000000157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219028.22000000157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219028.22000000157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219028.22000000157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219028.22000000157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219028.22000000157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219028.22000000157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219028.22000000157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219028.22000000157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219028.22000000157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219028.22000000157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219028.22000000157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219028.22000000157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219028.22000000157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219028.22000000157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219028.22000000157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219028.22000000157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219028.22000000157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219028.22000000157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219028.22000000157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219028.22000000157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219028.22000000157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219028.22000000157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219028.22000000157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219028.22000000157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219028.22000000157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219028.22000000157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219028.22000000157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219028.22000000157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219028.22000000157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219028.22000000157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219028.22000000157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219028.22000000157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219028.22000000157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219028.22000000157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219028.22000000157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219028.22000000157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219028.22000000157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219028.22000000157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219028.22000000157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219028.22000000157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219028.22000000157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219028.22000000157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219028.22000000157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219028.22000000157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219028.22000000157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219028.22000000157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219028.22000000157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219028.22000000157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219028.22000000157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219028.22000000157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219028.22000000157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219028.22000000157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219028.22000000157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219028.22000000157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219028.22000000157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219028.22000000157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219028.22000000157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219028.22000000157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219028.22000000157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219028.22000000157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219028.22000000157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219028.22000000157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219028.22000000157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219028.22000000157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219028.22000000157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219028.22000000157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219028.22000000157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219028.22000000157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219028.22000000157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219028.22000000157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219028.22000000157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219028.22000000157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219028.22000000157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219028.22000000157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219028.22000000157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219028.22000000157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219028.22000000157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219028.22000000157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219028.22000000157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219028.22000000157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219028.22000000157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219028.22000000157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219028.22000000157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219028.22000000157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219028.22000000157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219028.22000000157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219028.22000000157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219028.22000000157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219028.22000000157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219028.22000000157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219028.22000000157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219028.22000000157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219028.22000000157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219028.22000000157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219028.22000000157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219028.22000000157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219028.22000000157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219028.22000000157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219028.22000000157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219028.22000000157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219028.22000000157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219028.22000000157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219028.22000000157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219028.22000000157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219028.22000000157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219028.22000000157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219028.22000000157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219028.22000000157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219028.22000000157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219028.22000000157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219028.22000000157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219028.22000000157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219028.22000000157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219028.22000000157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219028.22000000157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219028.22000000157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219028.22000000157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219028.22000000157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219028.22000000157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219028.22000000157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219028.22000000157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219028.22000000157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219028.22000000157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219028.22000000157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219028.22000000157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219028.22000000157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219028.22000000157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219028.22000000157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219028.22000000157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219028.22000000157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219028.22000000157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219028.22000000157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219028.22000000157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219028.22000000157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219028.22000000157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219028.22000000157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219028.22000000157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219028.22000000157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219028.22000000157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219028.22000000157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219028.22000000157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219028.22000000157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219028.22000000157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219028.22000000157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219028.22000000157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219028.22000000157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219028.22000000157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219028.22000000157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219028.22000000157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219028.22000000157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219028.22000000157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219028.22000000157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219028.22000000157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219028.22000000157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219028.22000000157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219028.22000000157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219028.22000000157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219028.22000000157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219028.22000000157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219028.22000000157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219028.22000000157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219028.22000000157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219028.22000000157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219028.22000000157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219028.22000000157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219028.22000000157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219028.22000000157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219028.22000000157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219028.22000000157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219028.22000000157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219028.22000000157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219028.22000000157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219028.22000000157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219028.22000000157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219028.22000000157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219028.22000000157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219028.22000000157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219028.22000000157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219028.22000000157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219028.22000000157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219028.22000000157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219028.22000000157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219028.22000000157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219028.22000000157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219028.22000000157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219028.22000000157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219028.22000000157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219028.22000000157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219028.22000000157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219028.22000000157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219028.22000000157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219028.22000000157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219028.22000000157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219028.22000000157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219028.22000000157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219028.22000000157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219028.22000000157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219028.22000000157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219028.22000000157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219028.22000000157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219028.22000000157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219028.22000000157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219028.22000000157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219028.22000000157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219028.22000000157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219028.22000000157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219028.22000000157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219028.22000000157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219028.22000000157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219028.22000000157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219028.22000000157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219028.22000000157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219028.22000000157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219028.22000000157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219028.22000000157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219028.22000000157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219028.22000000157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219028.22000000157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219028.22000000157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219028.22000000157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219028.22000000157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219028.22000000157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219028.22000000157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219028.22000000157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219028.22000000157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219028.22000000157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219028.22000000157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219028.22000000157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219028.22000000157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219028.22000000157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219028.22000000157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219028.22000000157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219028.22000000157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219028.22000000157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219028.22000000157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219028.22000000157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219028.22000000157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219028.22000000157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219028.22000000157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219028.22000000157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219028.22000000157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219028.22000000157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219028.22000000157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219028.22000000157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219028.22000000157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219028.22000000157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219028.22000000157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219028.22000000157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219028.22000000157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219028.22000000157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219028.22000000157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219028.22000000157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219028.22000000157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219028.22000000157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219028.22000000157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219028.22000000157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219028.22000000157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219028.22000000157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219028.22000000157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219028.22000000157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219028.22000000157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219028.22000000157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219028.22000000157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219028.22000000157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219028.22000000157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219028.22000000157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219028.22000000157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219028.22000000157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219028.22000000157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219028.22000000157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219028.22000000157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219028.22000000157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219028.22000000157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219028.22000000157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219028.22000000157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219028.22000000157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219028.22000000157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219028.22000000157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219028.22000000157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219028.22000000157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219028.22000000157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219028.22000000157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219028.22000000157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219028.22000000157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219028.22000000157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219028.22000000157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219028.22000000157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219028.22000000157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219028.22000000157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219028.22000000157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219028.22000000157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219028.22000000157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219028.22000000157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219028.22000000157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219028.22000000157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219028.22000000157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219028.22000000157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219028.22000000157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219028.22000000157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219028.22000000157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219028.22000000157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219028.22000000157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219028.22000000157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219028.22000000157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219028.22000000157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219028.22000000157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219028.22000000157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219028.22000000157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219028.22000000157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219028.22000000157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219028.22000000157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219028.22000000157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219028.22000000157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219028.22000000157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219028.22000000157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219028.22000000157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219028.22000000157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219028.22000000157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219028.22000000157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219028.22000000157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219028.22000000157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219028.22000000157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219028.22000000157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219028.22000000157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219028.22000000157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219028.22000000157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219028.22000000157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219028.22000000157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219028.22000000157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219028.22000000157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219028.22000000157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219028.22000000157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219028.22000000157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219028.22000000157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219028.22000000157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219028.22000000157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219028.22000000157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219028.22000000157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219028.22000000157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219028.22000000157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219028.22000000157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219028.22000000157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219028.22000000157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219028.22000000157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219028.22000000157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219028.22000000157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219028.22000000157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219028.22000000157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219028.22000000157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219028.22000000157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219028.22000000157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219028.22000000157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219028.22000000157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219028.22000000157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219028.22000000157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219028.22000000157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219028.22000000157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219028.22000000157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219028.22000000157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219028.22000000157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219028.22000000157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219028.22000000157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219028.22000000157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219028.22000000157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219028.22000000157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219028.22000000157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219028.22000000157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219028.22000000157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219028.22000000157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219028.22000000157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219028.22000000157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219028.22000000157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219028.22000000157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219028.22000000157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219028.22000000157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219028.22000000157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219028.22000000157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219028.22000000157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219028.22000000157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219028.22000000157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219028.22000000157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219028.22000000157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219028.22000000157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219028.22000000157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219028.22000000157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219028.22000000157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219028.22000000157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219028.22000000157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219028.22000000157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219028.22000000157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219028.22000000157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219028.22000000157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219028.22000000157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219028.22000000157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219028.22000000157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219028.22000000157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219028.22000000157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219028.22000000157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219028.22000000157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219028.22000000157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219028.22000000157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219028.22000000157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219028.22000000157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219028.22000000157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219028.22000000157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219028.22000000157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219028.22000000157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219028.22000000157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219028.22000000157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219028.22000000157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219028.22000000157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219028.22000000157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219028.22000000157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219028.22000000157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219028.22000000157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219028.22000000157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219028.22000000157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219028.22000000157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219028.22000000157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219028.22000000157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219028.22000000157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219028.22000000157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219028.22000000157</v>
      </c>
      <c r="S582" s="233" t="e">
        <f t="shared" ref="S582:S596" si="36">IF(W582="DESPESAS_COM_RH","Despesa",IF(W582="DESPESAS_OPERACIONAIS","Despesa",IF(W582="DESPESAS_DE_MARKETING","Despesa",IF(W582="IMPOSTOS","Despesa",IF(W582="INVESTIMENTOS","Despesa","")))))</f>
        <v>#N/A</v>
      </c>
      <c r="T582" s="234" t="e">
        <f t="shared" ref="T582:T596" si="37">IF(W582="DESPESAS_COM_PRODUTOS","Despesa",IF(W582="DESPESAS_COM_SERVICOS","Despesa",IF(W582="DESPESAS_NAO_OPERACIONAIS","Despesa","")))</f>
        <v>#N/A</v>
      </c>
      <c r="U582" s="234" t="e">
        <f t="shared" ref="U582:U596" si="38">IF(W582="RECEITAS_COM_PRODUTO","Receita",IF(W582="RECEITAS_COM_SERVICOS","Receita",IF(W582="RECEITAS_NAO_OPERACIONAIS","Receita","")))</f>
        <v>#N/A</v>
      </c>
      <c r="V582" s="234" t="e">
        <f t="shared" ref="V582:V596"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219028.22000000157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219028.22000000157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219028.22000000157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219028.22000000157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219028.22000000157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219028.22000000157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219028.22000000157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219028.22000000157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219028.22000000157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219028.22000000157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219028.22000000157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219028.22000000157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219028.22000000157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219028.22000000157</v>
      </c>
      <c r="S596" s="233" t="e">
        <f t="shared" si="36"/>
        <v>#N/A</v>
      </c>
      <c r="T596" s="234" t="e">
        <f t="shared" si="37"/>
        <v>#N/A</v>
      </c>
      <c r="U596" s="234" t="e">
        <f t="shared" si="38"/>
        <v>#N/A</v>
      </c>
      <c r="V596" s="234" t="e">
        <f t="shared" si="39"/>
        <v>#N/A</v>
      </c>
      <c r="W596" s="235"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P9:P10"/>
    <mergeCell ref="Q9:Q10"/>
    <mergeCell ref="P11:P12"/>
    <mergeCell ref="Q11:Q12"/>
    <mergeCell ref="P13:P14"/>
    <mergeCell ref="Q13:Q14"/>
    <mergeCell ref="C1:N1"/>
    <mergeCell ref="P4:Q4"/>
    <mergeCell ref="P5:P6"/>
    <mergeCell ref="Q5:Q6"/>
    <mergeCell ref="P7:P8"/>
    <mergeCell ref="Q7:Q8"/>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v>1</v>
      </c>
      <c r="D5" s="139">
        <v>43344</v>
      </c>
      <c r="E5" s="43" t="s">
        <v>824</v>
      </c>
      <c r="F5" s="196">
        <v>1</v>
      </c>
      <c r="G5" s="23" t="s">
        <v>388</v>
      </c>
      <c r="H5" s="23" t="s">
        <v>941</v>
      </c>
      <c r="I5" s="23"/>
      <c r="J5" s="229">
        <v>1000</v>
      </c>
      <c r="K5" s="229"/>
      <c r="L5" s="44" t="s">
        <v>325</v>
      </c>
      <c r="M5" s="131"/>
      <c r="N5" s="41">
        <f>IF(AND(J5&gt;0,K5&gt;0),Q5,  IF(AND(K5&lt;&gt;"",K5&lt;&gt;0),IF(AND(L5="Pago",OR(E5='PC Receitas'!$N$7,E5='PC Receitas'!$N$8,E5='PC Receitas'!$N$9,E5='PC Receitas'!$N$10,E5='PC Receitas'!$N$11,E5='PC Receitas'!$N$12,E5='PC Receitas'!$N$13,E5='PC Receitas'!$N$14)),Q5-K5,Q5),IF(AND(L5="Pago",OR(E5='PC Receitas'!$N$4,E5='PC Receitas'!$N$5,E5='PC Receitas'!$N$6)),Q5+J5,Q5)))</f>
        <v>220028.22000000157</v>
      </c>
      <c r="P5" s="270" t="s">
        <v>135</v>
      </c>
      <c r="Q5" s="272">
        <f>Ago!Q13</f>
        <v>219028.22000000157</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RECEITAS_NAO_OPERACIONAIS</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220028.22000000157</v>
      </c>
      <c r="P6" s="271"/>
      <c r="Q6" s="273"/>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220028.22000000157</v>
      </c>
      <c r="P7" s="270" t="s">
        <v>24</v>
      </c>
      <c r="Q7" s="274">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220028.22000000157</v>
      </c>
      <c r="P8" s="271"/>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220028.22000000157</v>
      </c>
      <c r="P9" s="270"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220028.22000000157</v>
      </c>
      <c r="P10" s="271"/>
      <c r="Q10" s="262"/>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220028.22000000157</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220028.22000000157</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220028.22000000157</v>
      </c>
      <c r="P13" s="258" t="s">
        <v>46</v>
      </c>
      <c r="Q13" s="259">
        <f>N586</f>
        <v>220028.22000000157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220028.22000000157</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220028.22000000157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220028.22000000157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220028.22000000157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220028.22000000157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220028.22000000157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220028.22000000157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220028.22000000157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220028.22000000157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220028.22000000157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220028.22000000157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220028.22000000157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220028.22000000157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220028.22000000157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220028.22000000157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220028.22000000157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220028.22000000157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220028.22000000157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220028.22000000157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220028.22000000157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220028.22000000157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220028.22000000157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220028.22000000157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220028.22000000157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220028.22000000157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220028.22000000157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220028.22000000157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220028.22000000157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220028.22000000157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220028.22000000157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220028.22000000157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220028.22000000157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220028.22000000157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220028.22000000157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220028.22000000157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220028.22000000157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220028.22000000157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220028.22000000157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220028.22000000157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220028.22000000157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220028.22000000157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220028.22000000157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220028.22000000157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220028.22000000157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220028.22000000157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220028.22000000157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220028.22000000157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220028.22000000157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220028.22000000157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220028.22000000157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220028.22000000157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220028.22000000157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220028.22000000157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220028.22000000157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220028.22000000157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220028.22000000157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220028.22000000157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220028.22000000157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220028.22000000157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220028.22000000157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220028.22000000157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220028.22000000157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220028.22000000157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220028.22000000157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220028.22000000157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220028.22000000157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220028.22000000157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220028.22000000157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220028.22000000157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220028.22000000157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220028.22000000157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220028.22000000157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220028.22000000157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220028.22000000157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220028.22000000157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220028.22000000157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220028.22000000157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220028.22000000157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220028.22000000157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220028.22000000157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220028.22000000157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220028.22000000157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220028.22000000157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220028.22000000157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220028.22000000157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220028.22000000157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220028.22000000157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220028.22000000157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220028.22000000157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220028.22000000157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220028.22000000157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220028.22000000157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220028.22000000157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220028.22000000157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220028.22000000157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220028.22000000157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220028.22000000157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220028.22000000157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220028.22000000157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220028.22000000157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220028.22000000157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220028.22000000157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220028.22000000157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220028.22000000157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220028.22000000157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220028.22000000157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220028.22000000157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220028.22000000157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220028.22000000157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220028.22000000157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220028.22000000157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220028.22000000157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220028.22000000157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220028.22000000157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220028.22000000157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220028.22000000157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220028.22000000157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220028.22000000157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220028.22000000157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220028.22000000157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220028.22000000157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220028.22000000157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220028.22000000157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220028.22000000157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220028.22000000157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220028.22000000157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220028.22000000157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220028.22000000157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220028.22000000157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220028.22000000157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220028.22000000157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220028.22000000157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220028.22000000157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220028.22000000157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220028.22000000157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220028.22000000157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220028.22000000157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220028.22000000157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220028.22000000157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220028.22000000157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220028.22000000157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220028.22000000157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220028.22000000157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220028.22000000157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220028.22000000157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220028.22000000157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220028.22000000157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220028.22000000157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220028.22000000157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220028.22000000157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220028.22000000157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220028.22000000157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220028.22000000157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220028.22000000157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220028.22000000157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220028.22000000157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220028.22000000157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220028.22000000157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220028.22000000157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220028.22000000157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220028.22000000157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220028.22000000157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220028.22000000157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220028.22000000157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220028.22000000157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220028.22000000157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220028.22000000157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220028.22000000157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220028.22000000157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220028.22000000157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220028.22000000157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220028.22000000157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220028.22000000157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220028.22000000157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220028.22000000157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220028.22000000157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220028.22000000157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220028.22000000157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220028.22000000157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220028.22000000157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220028.22000000157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220028.22000000157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220028.22000000157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220028.22000000157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220028.22000000157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220028.22000000157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220028.22000000157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220028.22000000157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220028.22000000157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220028.22000000157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220028.22000000157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220028.22000000157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220028.22000000157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220028.22000000157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220028.22000000157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220028.22000000157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220028.22000000157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220028.22000000157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220028.22000000157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220028.22000000157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220028.22000000157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220028.22000000157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220028.22000000157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220028.22000000157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220028.22000000157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220028.22000000157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220028.22000000157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220028.22000000157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220028.22000000157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220028.22000000157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220028.22000000157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220028.22000000157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220028.22000000157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220028.22000000157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220028.22000000157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220028.22000000157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220028.22000000157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220028.22000000157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220028.22000000157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220028.22000000157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220028.22000000157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220028.22000000157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220028.22000000157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220028.22000000157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220028.22000000157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220028.22000000157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220028.22000000157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220028.22000000157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220028.22000000157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220028.22000000157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220028.22000000157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220028.22000000157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220028.22000000157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220028.22000000157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220028.22000000157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220028.22000000157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220028.22000000157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220028.22000000157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220028.22000000157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220028.22000000157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220028.22000000157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220028.22000000157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220028.22000000157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220028.22000000157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220028.22000000157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220028.22000000157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220028.22000000157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220028.22000000157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220028.22000000157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220028.22000000157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220028.22000000157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220028.22000000157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220028.22000000157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220028.22000000157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220028.22000000157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220028.22000000157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220028.22000000157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220028.22000000157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220028.22000000157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220028.22000000157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220028.22000000157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220028.22000000157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220028.22000000157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220028.22000000157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220028.22000000157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220028.22000000157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220028.22000000157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220028.22000000157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220028.22000000157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220028.22000000157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220028.22000000157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220028.22000000157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220028.22000000157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220028.22000000157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220028.22000000157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220028.22000000157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220028.22000000157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220028.22000000157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220028.22000000157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220028.22000000157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220028.22000000157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220028.22000000157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220028.22000000157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220028.22000000157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220028.22000000157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220028.22000000157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220028.22000000157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220028.22000000157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220028.22000000157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220028.22000000157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220028.22000000157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220028.22000000157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220028.22000000157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220028.22000000157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220028.22000000157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220028.22000000157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220028.22000000157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220028.22000000157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220028.22000000157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220028.22000000157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220028.22000000157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220028.22000000157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220028.22000000157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220028.22000000157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220028.22000000157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220028.22000000157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220028.22000000157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220028.22000000157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220028.22000000157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220028.22000000157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220028.22000000157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220028.22000000157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220028.22000000157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220028.22000000157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220028.22000000157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220028.22000000157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220028.22000000157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220028.22000000157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220028.22000000157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220028.22000000157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220028.22000000157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220028.22000000157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220028.22000000157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220028.22000000157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220028.22000000157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220028.22000000157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220028.22000000157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220028.22000000157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220028.22000000157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220028.22000000157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220028.22000000157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220028.22000000157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220028.22000000157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220028.22000000157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220028.22000000157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220028.22000000157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220028.22000000157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220028.22000000157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220028.22000000157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220028.22000000157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220028.22000000157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220028.22000000157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220028.22000000157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220028.22000000157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220028.22000000157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220028.22000000157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220028.22000000157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220028.22000000157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220028.22000000157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220028.22000000157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220028.22000000157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220028.22000000157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220028.22000000157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220028.22000000157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220028.22000000157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220028.22000000157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220028.22000000157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220028.22000000157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220028.22000000157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220028.22000000157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220028.22000000157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220028.22000000157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220028.22000000157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220028.22000000157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220028.22000000157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220028.22000000157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220028.22000000157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220028.22000000157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220028.22000000157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220028.22000000157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220028.22000000157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220028.22000000157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220028.22000000157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220028.22000000157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220028.22000000157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220028.22000000157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220028.22000000157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220028.22000000157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220028.22000000157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220028.22000000157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220028.22000000157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220028.22000000157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220028.22000000157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220028.22000000157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220028.22000000157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220028.22000000157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220028.22000000157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220028.22000000157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220028.22000000157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220028.22000000157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220028.22000000157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220028.22000000157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220028.22000000157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220028.22000000157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220028.22000000157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220028.22000000157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220028.22000000157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220028.22000000157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220028.22000000157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220028.22000000157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220028.22000000157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220028.22000000157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220028.22000000157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220028.22000000157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220028.22000000157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220028.22000000157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220028.22000000157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220028.22000000157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220028.22000000157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220028.22000000157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220028.22000000157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220028.22000000157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220028.22000000157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220028.22000000157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220028.22000000157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220028.22000000157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220028.22000000157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220028.22000000157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220028.22000000157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220028.22000000157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220028.22000000157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220028.22000000157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220028.22000000157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220028.22000000157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220028.22000000157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220028.22000000157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220028.22000000157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220028.22000000157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220028.22000000157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220028.22000000157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220028.22000000157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220028.22000000157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220028.22000000157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220028.22000000157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220028.22000000157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220028.22000000157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220028.22000000157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220028.22000000157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220028.22000000157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220028.22000000157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220028.22000000157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220028.22000000157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220028.22000000157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220028.22000000157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220028.22000000157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220028.22000000157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220028.22000000157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220028.22000000157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220028.22000000157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220028.22000000157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220028.22000000157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220028.22000000157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220028.22000000157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220028.22000000157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220028.22000000157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220028.22000000157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220028.22000000157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220028.22000000157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220028.22000000157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220028.22000000157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220028.22000000157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220028.22000000157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220028.22000000157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220028.22000000157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220028.22000000157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220028.22000000157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220028.22000000157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220028.22000000157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220028.22000000157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220028.22000000157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220028.22000000157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220028.22000000157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220028.22000000157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220028.22000000157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220028.22000000157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220028.22000000157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220028.22000000157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220028.22000000157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220028.22000000157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220028.22000000157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220028.22000000157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220028.22000000157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220028.22000000157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220028.22000000157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220028.22000000157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220028.22000000157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220028.22000000157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220028.22000000157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220028.22000000157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220028.22000000157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220028.22000000157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220028.22000000157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220028.22000000157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220028.22000000157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220028.22000000157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220028.22000000157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220028.22000000157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220028.22000000157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220028.22000000157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220028.22000000157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220028.22000000157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220028.22000000157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220028.22000000157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220028.22000000157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220028.22000000157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220028.22000000157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220028.22000000157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220028.22000000157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220028.22000000157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220028.22000000157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220028.22000000157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220028.22000000157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220028.22000000157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220028.22000000157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220028.22000000157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220028.22000000157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220028.22000000157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220028.22000000157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220028.22000000157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220028.22000000157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220028.22000000157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220028.22000000157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220028.22000000157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220028.22000000157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220028.22000000157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220028.22000000157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220028.22000000157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220028.22000000157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220028.22000000157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220028.22000000157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220028.22000000157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220028.22000000157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220028.22000000157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220028.22000000157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220028.22000000157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220028.22000000157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220028.22000000157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220028.22000000157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220028.22000000157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220028.22000000157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220028.22000000157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220028.22000000157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220028.22000000157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220028.22000000157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220028.22000000157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220028.22000000157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220028.22000000157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220028.22000000157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220028.22000000157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220028.22000000157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220028.22000000157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220028.22000000157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220028.22000000157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220028.22000000157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220028.22000000157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220028.22000000157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220028.22000000157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220028.22000000157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220028.22000000157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220028.22000000157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220028.22000000157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220028.22000000157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220028.22000000157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220028.22000000157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220028.22000000157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220028.22000000157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220028.22000000157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220028.22000000157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220028.22000000157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220028.22000000157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220028.22000000157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220028.22000000157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220028.22000000157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220028.22000000157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220028.22000000157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220028.22000000157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220028.22000000157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220028.22000000157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220028.22000000157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220028.22000000157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220028.22000000157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220028.22000000157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220028.22000000157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220028.22000000157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220028.22000000157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220028.22000000157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220028.22000000157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220028.22000000157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220028.22000000157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220028.22000000157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220028.22000000157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220028.22000000157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v>1</v>
      </c>
      <c r="D5" s="139">
        <v>43374</v>
      </c>
      <c r="E5" s="43" t="s">
        <v>314</v>
      </c>
      <c r="F5" s="196">
        <v>1</v>
      </c>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220028.22000000157</v>
      </c>
      <c r="P5" s="268" t="s">
        <v>136</v>
      </c>
      <c r="Q5" s="275">
        <f>Set!Q13</f>
        <v>220028.22000000157</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220028.22000000157</v>
      </c>
      <c r="P6" s="268"/>
      <c r="Q6" s="275"/>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220028.22000000157</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220028.22000000157</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220028.22000000157</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220028.22000000157</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220028.22000000157</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220028.22000000157</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220028.22000000157</v>
      </c>
      <c r="P13" s="258" t="s">
        <v>46</v>
      </c>
      <c r="Q13" s="259">
        <f>N586</f>
        <v>220028.22000000157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220028.22000000157</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220028.22000000157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220028.22000000157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220028.22000000157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220028.22000000157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220028.22000000157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220028.22000000157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220028.22000000157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220028.22000000157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220028.22000000157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220028.22000000157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220028.22000000157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220028.22000000157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220028.22000000157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220028.22000000157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220028.22000000157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220028.22000000157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220028.22000000157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220028.22000000157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220028.22000000157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220028.22000000157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220028.22000000157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220028.22000000157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220028.22000000157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220028.22000000157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220028.22000000157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220028.22000000157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220028.22000000157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220028.22000000157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220028.22000000157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220028.22000000157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220028.22000000157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220028.22000000157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220028.22000000157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220028.22000000157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220028.22000000157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220028.22000000157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220028.22000000157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220028.22000000157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220028.22000000157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220028.22000000157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220028.22000000157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220028.22000000157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220028.22000000157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220028.22000000157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220028.22000000157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220028.22000000157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220028.22000000157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220028.22000000157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220028.22000000157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220028.22000000157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220028.22000000157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220028.22000000157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220028.22000000157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220028.22000000157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220028.22000000157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220028.22000000157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220028.22000000157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220028.22000000157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220028.22000000157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220028.22000000157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220028.22000000157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220028.22000000157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220028.22000000157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220028.22000000157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220028.22000000157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220028.22000000157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220028.22000000157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220028.22000000157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220028.22000000157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220028.22000000157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220028.22000000157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220028.22000000157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220028.22000000157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220028.22000000157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220028.22000000157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220028.22000000157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220028.22000000157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220028.22000000157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220028.22000000157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220028.22000000157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220028.22000000157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220028.22000000157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220028.22000000157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220028.22000000157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220028.22000000157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220028.22000000157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220028.22000000157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220028.22000000157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220028.22000000157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220028.22000000157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220028.22000000157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220028.22000000157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220028.22000000157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220028.22000000157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220028.22000000157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220028.22000000157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220028.22000000157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220028.22000000157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220028.22000000157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220028.22000000157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220028.22000000157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220028.22000000157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220028.22000000157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220028.22000000157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220028.22000000157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220028.22000000157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220028.22000000157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220028.22000000157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220028.22000000157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220028.22000000157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220028.22000000157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220028.22000000157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220028.22000000157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220028.22000000157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220028.22000000157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220028.22000000157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220028.22000000157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220028.22000000157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220028.22000000157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220028.22000000157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220028.22000000157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220028.22000000157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220028.22000000157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220028.22000000157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220028.22000000157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220028.22000000157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220028.22000000157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220028.22000000157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220028.22000000157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220028.22000000157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220028.22000000157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220028.22000000157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220028.22000000157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220028.22000000157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220028.22000000157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220028.22000000157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220028.22000000157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220028.22000000157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220028.22000000157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220028.22000000157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220028.22000000157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220028.22000000157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220028.22000000157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220028.22000000157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220028.22000000157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220028.22000000157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220028.22000000157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220028.22000000157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220028.22000000157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220028.22000000157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220028.22000000157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220028.22000000157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220028.22000000157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220028.22000000157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220028.22000000157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220028.22000000157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220028.22000000157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220028.22000000157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220028.22000000157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220028.22000000157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220028.22000000157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220028.22000000157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220028.22000000157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220028.22000000157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220028.22000000157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220028.22000000157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220028.22000000157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220028.22000000157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220028.22000000157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220028.22000000157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220028.22000000157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220028.22000000157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220028.22000000157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220028.22000000157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220028.22000000157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220028.22000000157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220028.22000000157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220028.22000000157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220028.22000000157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220028.22000000157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220028.22000000157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220028.22000000157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220028.22000000157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220028.22000000157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220028.22000000157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220028.22000000157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220028.22000000157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220028.22000000157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220028.22000000157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220028.22000000157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220028.22000000157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220028.22000000157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220028.22000000157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220028.22000000157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220028.22000000157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220028.22000000157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220028.22000000157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220028.22000000157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220028.22000000157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220028.22000000157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220028.22000000157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220028.22000000157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220028.22000000157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220028.22000000157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220028.22000000157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220028.22000000157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220028.22000000157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220028.22000000157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220028.22000000157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220028.22000000157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220028.22000000157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220028.22000000157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220028.22000000157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220028.22000000157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220028.22000000157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220028.22000000157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220028.22000000157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220028.22000000157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220028.22000000157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220028.22000000157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220028.22000000157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220028.22000000157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220028.22000000157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220028.22000000157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220028.22000000157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220028.22000000157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220028.22000000157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220028.22000000157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220028.22000000157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220028.22000000157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220028.22000000157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220028.22000000157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220028.22000000157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220028.22000000157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220028.22000000157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220028.22000000157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220028.22000000157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220028.22000000157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220028.22000000157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220028.22000000157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220028.22000000157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220028.22000000157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220028.22000000157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220028.22000000157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220028.22000000157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220028.22000000157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220028.22000000157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220028.22000000157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220028.22000000157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220028.22000000157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220028.22000000157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220028.22000000157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220028.22000000157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220028.22000000157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220028.22000000157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220028.22000000157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220028.22000000157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220028.22000000157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220028.22000000157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220028.22000000157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220028.22000000157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220028.22000000157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220028.22000000157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220028.22000000157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220028.22000000157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220028.22000000157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220028.22000000157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220028.22000000157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220028.22000000157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220028.22000000157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220028.22000000157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220028.22000000157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220028.22000000157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220028.22000000157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220028.22000000157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220028.22000000157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220028.22000000157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220028.22000000157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220028.22000000157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220028.22000000157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220028.22000000157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220028.22000000157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220028.22000000157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220028.22000000157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220028.22000000157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220028.22000000157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220028.22000000157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220028.22000000157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220028.22000000157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220028.22000000157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220028.22000000157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220028.22000000157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220028.22000000157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220028.22000000157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220028.22000000157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220028.22000000157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220028.22000000157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220028.22000000157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220028.22000000157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220028.22000000157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220028.22000000157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220028.22000000157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220028.22000000157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220028.22000000157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220028.22000000157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220028.22000000157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220028.22000000157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220028.22000000157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220028.22000000157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220028.22000000157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220028.22000000157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220028.22000000157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220028.22000000157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220028.22000000157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220028.22000000157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220028.22000000157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220028.22000000157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220028.22000000157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220028.22000000157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220028.22000000157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220028.22000000157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220028.22000000157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220028.22000000157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220028.22000000157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220028.22000000157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220028.22000000157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220028.22000000157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220028.22000000157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220028.22000000157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220028.22000000157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220028.22000000157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220028.22000000157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220028.22000000157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220028.22000000157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220028.22000000157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220028.22000000157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220028.22000000157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220028.22000000157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220028.22000000157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220028.22000000157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220028.22000000157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220028.22000000157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220028.22000000157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220028.22000000157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220028.22000000157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220028.22000000157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220028.22000000157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220028.22000000157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220028.22000000157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220028.22000000157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220028.22000000157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220028.22000000157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220028.22000000157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220028.22000000157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220028.22000000157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220028.22000000157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220028.22000000157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220028.22000000157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220028.22000000157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220028.22000000157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220028.22000000157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220028.22000000157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220028.22000000157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220028.22000000157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220028.22000000157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220028.22000000157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220028.22000000157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220028.22000000157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220028.22000000157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220028.22000000157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220028.22000000157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220028.22000000157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220028.22000000157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220028.22000000157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220028.22000000157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220028.22000000157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220028.22000000157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220028.22000000157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220028.22000000157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220028.22000000157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220028.22000000157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220028.22000000157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220028.22000000157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220028.22000000157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220028.22000000157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220028.22000000157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220028.22000000157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220028.22000000157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220028.22000000157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220028.22000000157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220028.22000000157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220028.22000000157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220028.22000000157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220028.22000000157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220028.22000000157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220028.22000000157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220028.22000000157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220028.22000000157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220028.22000000157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220028.22000000157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220028.22000000157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220028.22000000157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220028.22000000157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220028.22000000157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220028.22000000157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220028.22000000157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220028.22000000157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220028.22000000157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220028.22000000157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220028.22000000157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220028.22000000157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220028.22000000157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220028.22000000157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220028.22000000157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220028.22000000157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220028.22000000157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220028.22000000157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220028.22000000157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220028.22000000157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220028.22000000157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220028.22000000157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220028.22000000157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220028.22000000157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220028.22000000157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220028.22000000157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220028.22000000157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220028.22000000157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220028.22000000157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220028.22000000157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220028.22000000157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220028.22000000157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220028.22000000157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220028.22000000157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220028.22000000157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220028.22000000157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220028.22000000157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220028.22000000157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220028.22000000157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220028.22000000157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220028.22000000157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220028.22000000157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220028.22000000157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220028.22000000157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220028.22000000157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220028.22000000157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220028.22000000157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220028.22000000157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220028.22000000157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220028.22000000157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220028.22000000157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220028.22000000157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220028.22000000157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220028.22000000157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220028.22000000157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220028.22000000157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220028.22000000157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220028.22000000157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220028.22000000157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220028.22000000157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220028.22000000157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220028.22000000157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220028.22000000157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220028.22000000157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220028.22000000157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220028.22000000157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220028.22000000157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220028.22000000157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220028.22000000157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220028.22000000157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220028.22000000157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220028.22000000157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220028.22000000157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220028.22000000157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220028.22000000157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220028.22000000157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220028.22000000157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220028.22000000157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220028.22000000157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220028.22000000157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220028.22000000157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220028.22000000157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220028.22000000157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220028.22000000157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220028.22000000157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220028.22000000157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220028.22000000157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220028.22000000157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220028.22000000157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220028.22000000157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220028.22000000157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220028.22000000157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220028.22000000157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220028.22000000157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220028.22000000157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220028.22000000157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220028.22000000157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220028.22000000157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220028.22000000157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220028.22000000157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220028.22000000157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220028.22000000157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220028.22000000157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220028.22000000157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220028.22000000157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220028.22000000157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220028.22000000157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220028.22000000157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220028.22000000157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220028.22000000157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220028.22000000157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220028.22000000157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220028.22000000157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220028.22000000157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220028.22000000157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220028.22000000157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220028.22000000157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220028.22000000157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220028.22000000157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220028.22000000157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220028.22000000157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220028.22000000157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220028.22000000157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220028.22000000157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220028.22000000157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220028.22000000157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220028.22000000157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220028.22000000157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220028.22000000157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220028.22000000157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220028.22000000157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220028.22000000157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220028.22000000157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220028.22000000157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220028.22000000157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220028.22000000157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220028.22000000157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220028.22000000157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220028.22000000157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220028.22000000157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220028.22000000157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220028.22000000157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220028.22000000157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220028.22000000157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220028.22000000157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220028.22000000157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220028.22000000157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220028.22000000157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220028.22000000157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220028.22000000157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220028.22000000157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220028.22000000157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220028.22000000157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220028.22000000157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220028.22000000157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220028.22000000157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220028.22000000157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220028.22000000157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220028.22000000157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220028.22000000157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220028.22000000157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220028.22000000157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220028.22000000157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220028.22000000157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220028.22000000157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220028.22000000157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220028.22000000157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220028.22000000157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220028.22000000157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220028.22000000157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220028.22000000157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220028.22000000157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220028.22000000157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220028.22000000157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220028.22000000157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220028.22000000157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220028.22000000157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220028.22000000157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220028.22000000157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220028.22000000157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220028.22000000157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220028.22000000157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220028.22000000157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220028.22000000157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220028.22000000157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220028.22000000157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220028.22000000157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220028.22000000157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220028.22000000157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220028.22000000157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220028.22000000157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220028.22000000157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v>10</v>
      </c>
      <c r="D5" s="139">
        <v>43414</v>
      </c>
      <c r="E5" s="43" t="s">
        <v>318</v>
      </c>
      <c r="F5" s="196" t="s">
        <v>938</v>
      </c>
      <c r="G5" s="23" t="s">
        <v>396</v>
      </c>
      <c r="H5" s="23" t="s">
        <v>938</v>
      </c>
      <c r="I5" s="23"/>
      <c r="J5" s="197"/>
      <c r="K5" s="197">
        <v>1000</v>
      </c>
      <c r="L5" s="44" t="s">
        <v>2286</v>
      </c>
      <c r="M5" s="131"/>
      <c r="N5" s="41">
        <f>IF(AND(J5&gt;0,K5&gt;0),Q5,  IF(AND(K5&lt;&gt;"",K5&lt;&gt;0),IF(AND(L5="Pago",OR(E5='PC Receitas'!$N$7,E5='PC Receitas'!$N$8,E5='PC Receitas'!$N$9,E5='PC Receitas'!$N$10,E5='PC Receitas'!$N$11,E5='PC Receitas'!$N$12,E5='PC Receitas'!$N$13,E5='PC Receitas'!$N$14)),Q5-K5,Q5),IF(AND(L5="Pago",OR(E5='PC Receitas'!$N$4,E5='PC Receitas'!$N$5,E5='PC Receitas'!$N$6)),Q5+J5,Q5)))</f>
        <v>220028.22000000157</v>
      </c>
      <c r="P5" s="268" t="s">
        <v>137</v>
      </c>
      <c r="Q5" s="269">
        <f>Out!Q13</f>
        <v>220028.22000000157</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Despesa</v>
      </c>
      <c r="U5" s="234" t="str">
        <f>IF(W5="RECEITAS_COM_PRODUTO","Receita",IF(W5="RECEITAS_COM_SERVICOS","Receita",IF(W5="RECEITAS_NAO_OPERACIONAIS","Receita","")))</f>
        <v/>
      </c>
      <c r="V5" s="234" t="str">
        <f>IF(S5&lt;&gt;"",S5,IF(T5&lt;&gt;"",T5,IF(U5&lt;&gt;"",U5,"")))</f>
        <v>Despesa</v>
      </c>
      <c r="W5" s="235" t="str">
        <f>VLOOKUP(E5,'PC Receitas'!$N$4:$P$25,3,FALSE)</f>
        <v>DESPESAS_COM_PRODUTOS</v>
      </c>
    </row>
    <row r="6" spans="1:24" ht="19.5" customHeight="1" thickTop="1" thickBot="1" x14ac:dyDescent="0.3">
      <c r="A6" s="210"/>
      <c r="C6" s="43">
        <v>10</v>
      </c>
      <c r="D6" s="139">
        <v>43414</v>
      </c>
      <c r="E6" s="43" t="s">
        <v>314</v>
      </c>
      <c r="F6" s="196" t="s">
        <v>938</v>
      </c>
      <c r="G6" s="23" t="s">
        <v>389</v>
      </c>
      <c r="H6" s="23" t="s">
        <v>938</v>
      </c>
      <c r="I6" s="23"/>
      <c r="J6" s="197">
        <v>1000</v>
      </c>
      <c r="K6" s="197"/>
      <c r="L6" s="44" t="s">
        <v>325</v>
      </c>
      <c r="M6" s="131"/>
      <c r="N6" s="41">
        <f>IF(AND(J6&gt;0,K6&gt;0),N5,  IF(AND(K6&lt;&gt;"",K6&lt;&gt;0),IF(AND(L6="Pago",OR(E6='PC Receitas'!$N$7,E6='PC Receitas'!$N$8,E6='PC Receitas'!$N$9,E6='PC Receitas'!$N$10,E6='PC Receitas'!$N$11,E6='PC Receitas'!$N$12,E6='PC Receitas'!$N$13,E6='PC Receitas'!$N$14)),N5-K6,N5),IF(AND(L6="Pago",OR(E6='PC Receitas'!$N$4,E6='PC Receitas'!$N$5,E6='PC Receitas'!$N$6)),N5+J6,N5)))</f>
        <v>221028.22000000157</v>
      </c>
      <c r="P6" s="268"/>
      <c r="Q6" s="269"/>
      <c r="R6" s="42"/>
      <c r="S6" s="233" t="str">
        <f t="shared" ref="S6:S69" si="0">IF(W6="DESPESAS_COM_RH","Despesa",IF(W6="DESPESAS_OPERACIONAIS","Despesa",IF(W6="DESPESAS_DE_MARKETING","Despesa",IF(W6="IMPOSTOS","Despesa",IF(W6="INVESTIMENTOS","Despesa","")))))</f>
        <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Receita</v>
      </c>
      <c r="V6" s="234" t="str">
        <f t="shared" ref="V6:V69" si="3">IF(S6&lt;&gt;"",S6,IF(T6&lt;&gt;"",T6,IF(U6&lt;&gt;"",U6,"")))</f>
        <v>Receita</v>
      </c>
      <c r="W6" s="235" t="str">
        <f>VLOOKUP(E6,'PC Receitas'!$N$4:$P$25,3,FALSE)</f>
        <v>RECEITAS_COM_PRODUTO</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221028.22000000157</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221028.22000000157</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221028.22000000157</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221028.22000000157</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221028.22000000157</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221028.22000000157</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221028.22000000157</v>
      </c>
      <c r="P13" s="258" t="s">
        <v>46</v>
      </c>
      <c r="Q13" s="259">
        <f>N586</f>
        <v>221028.22000000157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221028.22000000157</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221028.22000000157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221028.22000000157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221028.22000000157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221028.22000000157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221028.22000000157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221028.22000000157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221028.22000000157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221028.22000000157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221028.22000000157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221028.22000000157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221028.22000000157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221028.22000000157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221028.22000000157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221028.22000000157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221028.22000000157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221028.22000000157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221028.22000000157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221028.22000000157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221028.22000000157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221028.22000000157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221028.22000000157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221028.22000000157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221028.22000000157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221028.22000000157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221028.22000000157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221028.22000000157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221028.22000000157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221028.22000000157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221028.22000000157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221028.22000000157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221028.22000000157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221028.22000000157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221028.22000000157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221028.22000000157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221028.22000000157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221028.22000000157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221028.22000000157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221028.22000000157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221028.22000000157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221028.22000000157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221028.22000000157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221028.22000000157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221028.22000000157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221028.22000000157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221028.22000000157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221028.22000000157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221028.22000000157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221028.22000000157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221028.22000000157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221028.22000000157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221028.22000000157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221028.22000000157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221028.22000000157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221028.22000000157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221028.22000000157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221028.22000000157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221028.22000000157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221028.22000000157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221028.22000000157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221028.22000000157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221028.22000000157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221028.22000000157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221028.22000000157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221028.22000000157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221028.22000000157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221028.22000000157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221028.22000000157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221028.22000000157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221028.22000000157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221028.22000000157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221028.22000000157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221028.22000000157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221028.22000000157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221028.22000000157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221028.22000000157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221028.22000000157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221028.22000000157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221028.22000000157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221028.22000000157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221028.22000000157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221028.22000000157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221028.22000000157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221028.22000000157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221028.22000000157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221028.22000000157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221028.22000000157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221028.22000000157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221028.22000000157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221028.22000000157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221028.22000000157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221028.22000000157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221028.22000000157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221028.22000000157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221028.22000000157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221028.22000000157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221028.22000000157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221028.22000000157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221028.22000000157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221028.22000000157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221028.22000000157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221028.22000000157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221028.22000000157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221028.22000000157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221028.22000000157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221028.22000000157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221028.22000000157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221028.22000000157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221028.22000000157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221028.22000000157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221028.22000000157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221028.22000000157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221028.22000000157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221028.22000000157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221028.22000000157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221028.22000000157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221028.22000000157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221028.22000000157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221028.22000000157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221028.22000000157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221028.22000000157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221028.22000000157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221028.22000000157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221028.22000000157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221028.22000000157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221028.22000000157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221028.22000000157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221028.22000000157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221028.22000000157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221028.22000000157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221028.22000000157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221028.22000000157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221028.22000000157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221028.22000000157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221028.22000000157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221028.22000000157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221028.22000000157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221028.22000000157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221028.22000000157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221028.22000000157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221028.22000000157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221028.22000000157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221028.22000000157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221028.22000000157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221028.22000000157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221028.22000000157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221028.22000000157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221028.22000000157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221028.22000000157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221028.22000000157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221028.22000000157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221028.22000000157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221028.22000000157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221028.22000000157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221028.22000000157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221028.22000000157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221028.22000000157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221028.22000000157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221028.22000000157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221028.22000000157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221028.22000000157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221028.22000000157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221028.22000000157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221028.22000000157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221028.22000000157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221028.22000000157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221028.22000000157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221028.22000000157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221028.22000000157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221028.22000000157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221028.22000000157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221028.22000000157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221028.22000000157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221028.22000000157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221028.22000000157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221028.22000000157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221028.22000000157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221028.22000000157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221028.22000000157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221028.22000000157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221028.22000000157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221028.22000000157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221028.22000000157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221028.22000000157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221028.22000000157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221028.22000000157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221028.22000000157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221028.22000000157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221028.22000000157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221028.22000000157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221028.22000000157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221028.22000000157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221028.22000000157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221028.22000000157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221028.22000000157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221028.22000000157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221028.22000000157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221028.22000000157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221028.22000000157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221028.22000000157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221028.22000000157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221028.22000000157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221028.22000000157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221028.22000000157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221028.22000000157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221028.22000000157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221028.22000000157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221028.22000000157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221028.22000000157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221028.22000000157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221028.22000000157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221028.22000000157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221028.22000000157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221028.22000000157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221028.22000000157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221028.22000000157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221028.22000000157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221028.22000000157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221028.22000000157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221028.22000000157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221028.22000000157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221028.22000000157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221028.22000000157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221028.22000000157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221028.22000000157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221028.22000000157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221028.22000000157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221028.22000000157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221028.22000000157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221028.22000000157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221028.22000000157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221028.22000000157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221028.22000000157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221028.22000000157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221028.22000000157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221028.22000000157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221028.22000000157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221028.22000000157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221028.22000000157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221028.22000000157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221028.22000000157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221028.22000000157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221028.22000000157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221028.22000000157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221028.22000000157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221028.22000000157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221028.22000000157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221028.22000000157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221028.22000000157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221028.22000000157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221028.22000000157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221028.22000000157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221028.22000000157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221028.22000000157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221028.22000000157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221028.22000000157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221028.22000000157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221028.22000000157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221028.22000000157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221028.22000000157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221028.22000000157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221028.22000000157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221028.22000000157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221028.22000000157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221028.22000000157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221028.22000000157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221028.22000000157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221028.22000000157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221028.22000000157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221028.22000000157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221028.22000000157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221028.22000000157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221028.22000000157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221028.22000000157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221028.22000000157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221028.22000000157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221028.22000000157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221028.22000000157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221028.22000000157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221028.22000000157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221028.22000000157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221028.22000000157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221028.22000000157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221028.22000000157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221028.22000000157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221028.22000000157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221028.22000000157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221028.22000000157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221028.22000000157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221028.22000000157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221028.22000000157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221028.22000000157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221028.22000000157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221028.22000000157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221028.22000000157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221028.22000000157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221028.22000000157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221028.22000000157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221028.22000000157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221028.22000000157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221028.22000000157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221028.22000000157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221028.22000000157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221028.22000000157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221028.22000000157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221028.22000000157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221028.22000000157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221028.22000000157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221028.22000000157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221028.22000000157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221028.22000000157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221028.22000000157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221028.22000000157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221028.22000000157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221028.22000000157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221028.22000000157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221028.22000000157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221028.22000000157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221028.22000000157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221028.22000000157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221028.22000000157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221028.22000000157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221028.22000000157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221028.22000000157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221028.22000000157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221028.22000000157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221028.22000000157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221028.22000000157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221028.22000000157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221028.22000000157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221028.22000000157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221028.22000000157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221028.22000000157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221028.22000000157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221028.22000000157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221028.22000000157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221028.22000000157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221028.22000000157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221028.22000000157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221028.22000000157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221028.22000000157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221028.22000000157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221028.22000000157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221028.22000000157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221028.22000000157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221028.22000000157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221028.22000000157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221028.22000000157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221028.22000000157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221028.22000000157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221028.22000000157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221028.22000000157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221028.22000000157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221028.22000000157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221028.22000000157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221028.22000000157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221028.22000000157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221028.22000000157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221028.22000000157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221028.22000000157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221028.22000000157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221028.22000000157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221028.22000000157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221028.22000000157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221028.22000000157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221028.22000000157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221028.22000000157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221028.22000000157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221028.22000000157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221028.22000000157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221028.22000000157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221028.22000000157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221028.22000000157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221028.22000000157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221028.22000000157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221028.22000000157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221028.22000000157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221028.22000000157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221028.22000000157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221028.22000000157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221028.22000000157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221028.22000000157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221028.22000000157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221028.22000000157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221028.22000000157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221028.22000000157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221028.22000000157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221028.22000000157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221028.22000000157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221028.22000000157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221028.22000000157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221028.22000000157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221028.22000000157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221028.22000000157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221028.22000000157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221028.22000000157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221028.22000000157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221028.22000000157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221028.22000000157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221028.22000000157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221028.22000000157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221028.22000000157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221028.22000000157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221028.22000000157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221028.22000000157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221028.22000000157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221028.22000000157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221028.22000000157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221028.22000000157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221028.22000000157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221028.22000000157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221028.22000000157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221028.22000000157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221028.22000000157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221028.22000000157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221028.22000000157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221028.22000000157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221028.22000000157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221028.22000000157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221028.22000000157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221028.22000000157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221028.22000000157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221028.22000000157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221028.22000000157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221028.22000000157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221028.22000000157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221028.22000000157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221028.22000000157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221028.22000000157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221028.22000000157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221028.22000000157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221028.22000000157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221028.22000000157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221028.22000000157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221028.22000000157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221028.22000000157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221028.22000000157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221028.22000000157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221028.22000000157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221028.22000000157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221028.22000000157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221028.22000000157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221028.22000000157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221028.22000000157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221028.22000000157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221028.22000000157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221028.22000000157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221028.22000000157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221028.22000000157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221028.22000000157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221028.22000000157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221028.22000000157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221028.22000000157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221028.22000000157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221028.22000000157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221028.22000000157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221028.22000000157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221028.22000000157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221028.22000000157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221028.22000000157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221028.22000000157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221028.22000000157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221028.22000000157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221028.22000000157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221028.22000000157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221028.22000000157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221028.22000000157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221028.22000000157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221028.22000000157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221028.22000000157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221028.22000000157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221028.22000000157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221028.22000000157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221028.22000000157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221028.22000000157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221028.22000000157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221028.22000000157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221028.22000000157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221028.22000000157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221028.22000000157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221028.22000000157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221028.22000000157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221028.22000000157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221028.22000000157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221028.22000000157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221028.22000000157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221028.22000000157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221028.22000000157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221028.22000000157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221028.22000000157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221028.22000000157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221028.22000000157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221028.22000000157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221028.22000000157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221028.22000000157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221028.22000000157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221028.22000000157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221028.22000000157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221028.22000000157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221028.22000000157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221028.22000000157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221028.22000000157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221028.22000000157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221028.22000000157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221028.22000000157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221028.22000000157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221028.22000000157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221028.22000000157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221028.22000000157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221028.22000000157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221028.22000000157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221028.22000000157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221028.22000000157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221028.22000000157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221028.22000000157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221028.22000000157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221028.22000000157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221028.22000000157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221028.22000000157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221028.22000000157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221028.22000000157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221028.22000000157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221028.22000000157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221028.22000000157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221028.22000000157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221028.22000000157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221028.22000000157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221028.22000000157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221028.22000000157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221028.22000000157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221028.22000000157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221028.22000000157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221028.22000000157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221028.22000000157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221028.22000000157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221028.22000000157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221028.22000000157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221028.22000000157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221028.22000000157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221028.22000000157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221028.22000000157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221028.22000000157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221028.22000000157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221028.22000000157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221028.22000000157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221028.22000000157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221028.22000000157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221028.22000000157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221028.22000000157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221028.22000000157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221028.22000000157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221028.22000000157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221028.22000000157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221028.22000000157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221028.22000000157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221028.22000000157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221028.22000000157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221028.22000000157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221028.22000000157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221028.22000000157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221028.22000000157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221028.22000000157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221028.22000000157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221028.22000000157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221028.22000000157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221028.22000000157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221028.22000000157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221028.22000000157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221028.22000000157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221028.22000000157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221028.22000000157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221028.22000000157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221028.22000000157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221028.22000000157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221028.22000000157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221028.22000000157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221028.22000000157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221028.22000000157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221028.22000000157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221028.22000000157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221028.22000000157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221028.22000000157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221028.22000000157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221028.22000000157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221028.22000000157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221028.22000000157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221028.22000000157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221028.22000000157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221028.22000000157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221028.22000000157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221028.22000000157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221028.22000000157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321</v>
      </c>
      <c r="C1" s="252"/>
      <c r="D1" s="252"/>
      <c r="E1" s="252"/>
      <c r="F1" s="252"/>
      <c r="G1" s="252"/>
      <c r="H1" s="252"/>
      <c r="I1" s="252"/>
      <c r="J1" s="252"/>
      <c r="K1" s="252"/>
      <c r="L1" s="252"/>
      <c r="M1" s="252"/>
      <c r="N1" s="252"/>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2284</v>
      </c>
      <c r="I4" s="162" t="s">
        <v>2285</v>
      </c>
      <c r="J4" s="228" t="s">
        <v>329</v>
      </c>
      <c r="K4" s="228" t="s">
        <v>330</v>
      </c>
      <c r="L4" s="157" t="s">
        <v>16</v>
      </c>
      <c r="M4" s="162" t="s">
        <v>331</v>
      </c>
      <c r="N4" s="167" t="s">
        <v>17</v>
      </c>
      <c r="P4" s="264" t="s">
        <v>23</v>
      </c>
      <c r="Q4" s="264"/>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221028.22000000157</v>
      </c>
      <c r="P5" s="268" t="s">
        <v>138</v>
      </c>
      <c r="Q5" s="269">
        <f>Nov!Q13</f>
        <v>221028.22000000157</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221028.22000000157</v>
      </c>
      <c r="P6" s="268"/>
      <c r="Q6" s="269"/>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221028.22000000157</v>
      </c>
      <c r="P7" s="258" t="s">
        <v>24</v>
      </c>
      <c r="Q7" s="26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221028.22000000157</v>
      </c>
      <c r="P8" s="258"/>
      <c r="Q8" s="262"/>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221028.22000000157</v>
      </c>
      <c r="P9" s="258" t="s">
        <v>25</v>
      </c>
      <c r="Q9" s="25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221028.22000000157</v>
      </c>
      <c r="P10" s="258"/>
      <c r="Q10" s="260"/>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221028.22000000157</v>
      </c>
      <c r="P11" s="258" t="s">
        <v>27</v>
      </c>
      <c r="Q11" s="259">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221028.22000000157</v>
      </c>
      <c r="P12" s="258"/>
      <c r="Q12" s="260"/>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221028.22000000157</v>
      </c>
      <c r="P13" s="258" t="s">
        <v>46</v>
      </c>
      <c r="Q13" s="259">
        <f>N586</f>
        <v>221028.22000000157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221028.22000000157</v>
      </c>
      <c r="P14" s="258"/>
      <c r="Q14" s="263"/>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221028.22000000157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221028.22000000157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221028.22000000157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221028.22000000157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221028.22000000157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221028.22000000157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221028.22000000157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221028.22000000157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221028.22000000157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221028.22000000157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221028.22000000157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221028.22000000157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221028.22000000157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221028.22000000157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221028.22000000157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221028.22000000157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221028.22000000157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221028.22000000157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221028.22000000157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221028.22000000157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221028.22000000157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221028.22000000157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221028.22000000157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221028.22000000157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221028.22000000157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221028.22000000157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221028.22000000157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221028.22000000157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221028.22000000157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221028.22000000157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221028.22000000157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221028.22000000157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221028.22000000157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221028.22000000157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221028.22000000157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221028.22000000157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221028.22000000157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221028.22000000157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221028.22000000157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221028.22000000157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221028.22000000157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221028.22000000157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221028.22000000157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221028.22000000157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221028.22000000157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221028.22000000157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221028.22000000157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221028.22000000157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221028.22000000157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221028.22000000157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221028.22000000157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221028.22000000157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221028.22000000157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221028.22000000157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221028.22000000157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221028.22000000157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221028.22000000157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221028.22000000157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221028.22000000157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221028.22000000157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221028.22000000157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221028.22000000157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221028.22000000157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221028.22000000157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221028.22000000157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221028.22000000157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221028.22000000157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221028.22000000157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221028.22000000157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221028.22000000157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221028.22000000157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221028.22000000157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221028.22000000157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221028.22000000157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221028.22000000157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221028.22000000157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221028.22000000157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221028.22000000157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221028.22000000157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221028.22000000157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221028.22000000157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221028.22000000157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221028.22000000157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221028.22000000157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221028.22000000157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221028.22000000157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221028.22000000157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221028.22000000157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221028.22000000157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221028.22000000157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221028.22000000157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221028.22000000157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221028.22000000157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221028.22000000157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221028.22000000157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221028.22000000157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221028.22000000157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221028.22000000157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221028.22000000157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221028.22000000157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221028.22000000157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221028.22000000157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221028.22000000157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221028.22000000157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221028.22000000157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221028.22000000157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221028.22000000157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221028.22000000157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221028.22000000157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221028.22000000157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221028.22000000157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221028.22000000157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221028.22000000157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221028.22000000157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221028.22000000157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221028.22000000157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221028.22000000157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221028.22000000157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221028.22000000157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221028.22000000157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221028.22000000157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221028.22000000157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221028.22000000157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221028.22000000157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221028.22000000157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221028.22000000157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221028.22000000157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221028.22000000157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221028.22000000157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221028.22000000157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221028.22000000157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221028.22000000157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221028.22000000157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221028.22000000157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221028.22000000157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221028.22000000157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221028.22000000157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221028.22000000157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221028.22000000157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221028.22000000157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221028.22000000157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221028.22000000157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221028.22000000157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221028.22000000157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221028.22000000157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221028.22000000157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221028.22000000157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221028.22000000157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221028.22000000157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221028.22000000157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221028.22000000157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221028.22000000157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221028.22000000157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221028.22000000157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221028.22000000157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221028.22000000157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221028.22000000157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221028.22000000157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221028.22000000157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221028.22000000157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221028.22000000157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221028.22000000157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221028.22000000157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221028.22000000157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221028.22000000157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221028.22000000157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221028.22000000157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221028.22000000157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221028.22000000157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221028.22000000157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221028.22000000157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221028.22000000157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221028.22000000157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221028.22000000157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221028.22000000157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221028.22000000157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221028.22000000157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221028.22000000157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221028.22000000157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221028.22000000157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221028.22000000157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221028.22000000157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221028.22000000157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221028.22000000157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221028.22000000157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221028.22000000157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221028.22000000157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221028.22000000157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221028.22000000157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221028.22000000157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221028.22000000157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221028.22000000157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221028.22000000157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221028.22000000157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221028.22000000157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221028.22000000157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221028.22000000157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221028.22000000157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221028.22000000157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221028.22000000157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221028.22000000157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221028.22000000157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221028.22000000157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221028.22000000157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221028.22000000157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221028.22000000157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221028.22000000157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221028.22000000157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221028.22000000157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221028.22000000157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221028.22000000157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221028.22000000157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221028.22000000157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221028.22000000157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221028.22000000157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221028.22000000157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221028.22000000157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221028.22000000157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221028.22000000157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221028.22000000157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221028.22000000157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221028.22000000157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221028.22000000157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221028.22000000157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221028.22000000157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221028.22000000157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221028.22000000157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221028.22000000157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221028.22000000157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221028.22000000157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221028.22000000157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221028.22000000157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221028.22000000157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221028.22000000157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221028.22000000157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221028.22000000157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221028.22000000157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221028.22000000157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221028.22000000157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221028.22000000157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221028.22000000157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221028.22000000157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221028.22000000157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221028.22000000157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221028.22000000157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221028.22000000157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221028.22000000157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221028.22000000157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221028.22000000157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221028.22000000157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221028.22000000157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221028.22000000157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221028.22000000157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221028.22000000157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221028.22000000157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221028.22000000157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221028.22000000157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221028.22000000157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221028.22000000157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221028.22000000157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221028.22000000157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221028.22000000157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221028.22000000157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221028.22000000157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221028.22000000157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221028.22000000157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221028.22000000157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221028.22000000157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221028.22000000157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221028.22000000157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221028.22000000157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221028.22000000157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221028.22000000157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221028.22000000157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221028.22000000157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221028.22000000157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221028.22000000157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221028.22000000157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221028.22000000157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221028.22000000157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221028.22000000157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221028.22000000157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221028.22000000157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221028.22000000157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221028.22000000157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221028.22000000157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221028.22000000157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221028.22000000157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221028.22000000157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221028.22000000157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221028.22000000157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221028.22000000157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221028.22000000157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221028.22000000157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221028.22000000157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221028.22000000157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221028.22000000157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221028.22000000157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221028.22000000157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221028.22000000157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221028.22000000157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221028.22000000157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221028.22000000157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221028.22000000157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221028.22000000157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221028.22000000157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221028.22000000157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221028.22000000157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221028.22000000157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221028.22000000157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221028.22000000157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221028.22000000157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221028.22000000157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221028.22000000157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221028.22000000157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221028.22000000157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221028.22000000157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221028.22000000157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221028.22000000157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221028.22000000157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221028.22000000157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221028.22000000157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221028.22000000157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221028.22000000157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221028.22000000157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221028.22000000157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221028.22000000157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221028.22000000157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221028.22000000157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221028.22000000157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221028.22000000157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221028.22000000157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221028.22000000157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221028.22000000157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221028.22000000157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221028.22000000157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221028.22000000157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221028.22000000157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221028.22000000157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221028.22000000157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221028.22000000157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221028.22000000157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221028.22000000157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221028.22000000157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221028.22000000157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221028.22000000157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221028.22000000157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221028.22000000157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221028.22000000157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221028.22000000157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221028.22000000157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221028.22000000157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221028.22000000157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221028.22000000157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221028.22000000157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221028.22000000157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221028.22000000157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221028.22000000157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221028.22000000157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221028.22000000157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221028.22000000157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221028.22000000157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221028.22000000157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221028.22000000157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221028.22000000157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221028.22000000157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221028.22000000157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221028.22000000157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221028.22000000157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221028.22000000157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221028.22000000157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221028.22000000157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221028.22000000157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221028.22000000157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221028.22000000157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221028.22000000157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221028.22000000157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221028.22000000157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221028.22000000157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221028.22000000157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221028.22000000157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221028.22000000157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221028.22000000157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221028.22000000157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221028.22000000157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221028.22000000157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221028.22000000157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221028.22000000157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221028.22000000157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221028.22000000157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221028.22000000157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221028.22000000157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221028.22000000157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221028.22000000157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221028.22000000157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221028.22000000157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221028.22000000157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221028.22000000157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221028.22000000157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221028.22000000157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221028.22000000157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221028.22000000157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221028.22000000157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221028.22000000157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221028.22000000157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221028.22000000157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221028.22000000157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221028.22000000157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221028.22000000157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221028.22000000157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221028.22000000157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221028.22000000157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221028.22000000157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221028.22000000157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221028.22000000157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221028.22000000157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221028.22000000157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221028.22000000157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221028.22000000157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221028.22000000157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221028.22000000157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221028.22000000157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221028.22000000157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221028.22000000157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221028.22000000157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221028.22000000157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221028.22000000157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221028.22000000157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221028.22000000157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221028.22000000157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221028.22000000157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221028.22000000157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221028.22000000157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221028.22000000157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221028.22000000157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221028.22000000157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221028.22000000157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221028.22000000157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221028.22000000157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221028.22000000157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221028.22000000157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221028.22000000157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221028.22000000157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221028.22000000157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221028.22000000157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221028.22000000157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221028.22000000157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221028.22000000157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221028.22000000157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221028.22000000157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221028.22000000157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221028.22000000157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221028.22000000157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221028.22000000157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221028.22000000157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221028.22000000157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221028.22000000157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221028.22000000157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221028.22000000157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221028.22000000157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221028.22000000157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221028.22000000157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221028.22000000157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221028.22000000157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221028.22000000157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221028.22000000157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221028.22000000157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221028.22000000157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221028.22000000157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221028.22000000157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221028.22000000157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221028.22000000157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221028.22000000157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221028.22000000157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221028.22000000157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221028.22000000157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221028.22000000157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221028.22000000157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221028.22000000157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221028.22000000157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221028.22000000157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221028.22000000157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221028.22000000157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221028.22000000157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221028.22000000157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221028.22000000157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221028.22000000157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221028.22000000157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221028.22000000157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221028.22000000157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221028.22000000157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221028.22000000157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221028.22000000157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221028.22000000157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221028.22000000157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221028.22000000157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221028.22000000157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221028.22000000157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221028.22000000157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221028.22000000157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221028.22000000157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221028.22000000157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221028.22000000157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221028.22000000157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221028.22000000157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221028.22000000157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221028.22000000157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221028.22000000157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221028.22000000157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221028.22000000157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221028.22000000157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221028.22000000157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221028.22000000157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221028.22000000157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221028.22000000157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221028.22000000157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221028.22000000157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221028.22000000157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221028.22000000157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221028.22000000157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221028.22000000157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221028.22000000157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221028.22000000157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221028.22000000157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221028.22000000157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221028.22000000157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221028.22000000157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221028.22000000157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221028.22000000157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221028.22000000157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221028.22000000157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221028.22000000157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221028.22000000157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221028.22000000157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221028.22000000157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221028.22000000157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221028.22000000157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221028.22000000157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221028.22000000157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221028.22000000157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221028.22000000157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221028.22000000157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221028.22000000157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221028.22000000157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221028.22000000157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221028.22000000157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221028.22000000157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221028.22000000157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221028.22000000157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221028.22000000157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221028.22000000157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221028.22000000157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221028.22000000157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221028.22000000157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221028.22000000157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221028.22000000157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221028.22000000157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221028.22000000157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221028.22000000157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221028.22000000157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221028.22000000157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221028.22000000157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221028.22000000157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221028.22000000157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221028.22000000157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221028.22000000157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221028.22000000157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221028.22000000157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221028.22000000157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221028.22000000157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221028.22000000157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221028.22000000157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221028.22000000157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221028.22000000157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221028.22000000157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221028.22000000157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221028.22000000157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221028.22000000157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221028.22000000157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221028.22000000157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221028.22000000157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221028.22000000157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221028.22000000157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221028.22000000157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221028.22000000157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221028.22000000157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221028.22000000157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221028.22000000157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221028.22000000157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221028.22000000157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221028.22000000157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2"/>
      <c r="D1" s="252"/>
      <c r="E1" s="252"/>
      <c r="F1" s="252"/>
      <c r="G1" s="252"/>
      <c r="H1" s="252"/>
      <c r="I1" s="252"/>
      <c r="J1" s="252"/>
      <c r="K1" s="252"/>
      <c r="L1" s="252"/>
      <c r="M1" s="252"/>
      <c r="N1" s="252"/>
      <c r="O1" s="252"/>
      <c r="P1" s="252"/>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76" t="s">
        <v>143</v>
      </c>
      <c r="F4" s="277"/>
      <c r="G4" s="277"/>
      <c r="H4" s="278"/>
      <c r="J4" s="279" t="s">
        <v>23</v>
      </c>
      <c r="K4" s="279"/>
    </row>
    <row r="5" spans="1:43" ht="5.25" customHeight="1" x14ac:dyDescent="0.25">
      <c r="A5" s="210"/>
      <c r="C5" s="7"/>
      <c r="D5" s="6"/>
      <c r="E5" s="25"/>
      <c r="F5" s="25"/>
      <c r="G5" s="25"/>
      <c r="H5" s="25"/>
      <c r="J5" s="279"/>
      <c r="K5" s="279"/>
    </row>
    <row r="6" spans="1:43" ht="24.75" customHeight="1" thickBot="1" x14ac:dyDescent="0.3">
      <c r="A6" s="210"/>
      <c r="C6" s="25"/>
      <c r="D6" s="1"/>
      <c r="E6" s="168" t="s">
        <v>12</v>
      </c>
      <c r="F6" s="169" t="s">
        <v>20</v>
      </c>
      <c r="G6" s="169" t="s">
        <v>21</v>
      </c>
      <c r="H6" s="169" t="s">
        <v>22</v>
      </c>
      <c r="J6" s="280"/>
      <c r="K6" s="280"/>
      <c r="P6" s="61" t="s">
        <v>208</v>
      </c>
      <c r="Q6" s="61" t="s">
        <v>143</v>
      </c>
      <c r="R6" s="61" t="s">
        <v>47</v>
      </c>
      <c r="S6" s="61" t="s">
        <v>144</v>
      </c>
      <c r="T6" s="61" t="s">
        <v>139</v>
      </c>
      <c r="U6" s="61" t="s">
        <v>145</v>
      </c>
      <c r="V6" s="61" t="s">
        <v>140</v>
      </c>
      <c r="W6" s="61" t="s">
        <v>146</v>
      </c>
      <c r="X6" s="61" t="s">
        <v>147</v>
      </c>
      <c r="Y6" s="61" t="s">
        <v>148</v>
      </c>
      <c r="Z6" s="61" t="s">
        <v>149</v>
      </c>
      <c r="AA6" s="61" t="s">
        <v>150</v>
      </c>
      <c r="AB6" s="61" t="s">
        <v>151</v>
      </c>
      <c r="AD6" s="61" t="s">
        <v>209</v>
      </c>
      <c r="AE6" s="61" t="s">
        <v>143</v>
      </c>
      <c r="AF6" s="61" t="s">
        <v>47</v>
      </c>
      <c r="AG6" s="61" t="s">
        <v>144</v>
      </c>
      <c r="AH6" s="61" t="s">
        <v>139</v>
      </c>
      <c r="AI6" s="61" t="s">
        <v>145</v>
      </c>
      <c r="AJ6" s="61" t="s">
        <v>140</v>
      </c>
      <c r="AK6" s="61" t="s">
        <v>146</v>
      </c>
      <c r="AL6" s="61" t="s">
        <v>147</v>
      </c>
      <c r="AM6" s="61" t="s">
        <v>148</v>
      </c>
      <c r="AN6" s="61" t="s">
        <v>149</v>
      </c>
      <c r="AO6" s="61" t="s">
        <v>150</v>
      </c>
      <c r="AP6" s="61" t="s">
        <v>151</v>
      </c>
    </row>
    <row r="7" spans="1:43" ht="25.5" customHeight="1" thickTop="1" thickBot="1" x14ac:dyDescent="0.3">
      <c r="A7" s="210"/>
      <c r="E7" s="30">
        <v>1</v>
      </c>
      <c r="F7" s="27">
        <f>HLOOKUP($E$4,$Q$6:$AB$37,ROW(AM2),FALSE)</f>
        <v>0</v>
      </c>
      <c r="G7" s="27">
        <f>HLOOKUP($E$4,$AE$6:$AP$37,ROW(AN2),FALSE)</f>
        <v>137.94999999999999</v>
      </c>
      <c r="H7" s="27">
        <f>IF(ISERROR(F7-G7),"",F7-G7)</f>
        <v>-137.94999999999999</v>
      </c>
      <c r="J7" s="258" t="s">
        <v>24</v>
      </c>
      <c r="K7" s="259">
        <f>SUM(F7:F37)</f>
        <v>26272.97</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1000</v>
      </c>
      <c r="Y7" s="61">
        <f>SUMIFS(Set!$J$5:$J$605,Set!$C$5:$C$605,Resumo!E7,Set!$V$5:$V$605,"Receita",Set!$L$5:$L$605,"Pago")</f>
        <v>1000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137.94999999999999</v>
      </c>
      <c r="AF7" s="61">
        <f>SUMIFS(Fev!$K$5:$K$586,Fev!$C$5:$C$586,Resumo!E7,Fev!$V$5:$V$586,"Despesa",Fev!$L$5:$L$586,"Pago")</f>
        <v>155.53</v>
      </c>
      <c r="AG7" s="61">
        <f>SUMIFS(Mar!$K$5:$K$586,Mar!$C$5:$C$586,Resumo!E7,Mar!$V$5:$V$586,"Despesa",Mar!$L$5:$L$586,"Pago")</f>
        <v>10350.950000000003</v>
      </c>
      <c r="AH7" s="61">
        <f>SUMIFS(Abr!$K$5:$K$586,Abr!$C$5:$C$586,Resumo!E7,Abr!$V$5:$V$586,"Despesa",Abr!$L$5:$L$586,"Pago")</f>
        <v>10323.950000000001</v>
      </c>
      <c r="AI7" s="61">
        <f>SUMIFS(Mai!$K$5:$K$586,Fev!$C$5:$C$586,Resumo!E7,Mai!$V$5:$V$586,"Despesa",Mai!$L$5:$L$586,"Pago")</f>
        <v>16166.689999999999</v>
      </c>
      <c r="AJ7" s="61">
        <f>SUMIFS(Jun!$K$5:$K$586,Jun!$C$5:$C$586,Resumo!E7,Jun!$V$5:$V$586,"Despesa",Jun!$L$5:$L$586,"Pago")</f>
        <v>2.1</v>
      </c>
      <c r="AK7" s="61">
        <f>SUMIFS(Jul!$K$5:$K$586,Jul!$C$5:$C$586,Resumo!E7,Jul!$V$5:$V$586,"Despesa",Jul!$L$5:$L$586,"Pago")</f>
        <v>2.1</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3105.75</v>
      </c>
      <c r="H8" s="27">
        <f t="shared" ref="H8:H37" si="2">IF(ISERROR(F8-G8),"",F8-G8)</f>
        <v>-3105.75</v>
      </c>
      <c r="J8" s="258"/>
      <c r="K8" s="260"/>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3105.75</v>
      </c>
      <c r="AF8" s="61">
        <f>SUMIFS(Fev!$K$5:$K$586,Fev!$C$5:$C$586,Resumo!E8,Fev!$V$5:$V$586,"Despesa",Fev!$L$5:$L$586,"Pago")</f>
        <v>0</v>
      </c>
      <c r="AG8" s="61">
        <f>SUMIFS(Mar!$K$5:$K$586,Mar!$C$5:$C$586,Resumo!E8,Mar!$V$5:$V$586,"Despesa",Mar!$L$5:$L$586,"Pago")</f>
        <v>3412.6299999999997</v>
      </c>
      <c r="AH8" s="61">
        <f>SUMIFS(Abr!$K$5:$K$586,Abr!$C$5:$C$586,Resumo!E8,Abr!$V$5:$V$586,"Despesa",Abr!$L$5:$L$586,"Pago")</f>
        <v>2597.19</v>
      </c>
      <c r="AI8" s="61">
        <f>SUMIFS(Mai!$K$5:$K$586,Fev!$C$5:$C$586,Resumo!E8,Mai!$V$5:$V$586,"Despesa",Mai!$L$5:$L$586,"Pago")</f>
        <v>2.1</v>
      </c>
      <c r="AJ8" s="61">
        <f>SUMIFS(Jun!$K$5:$K$586,Jun!$C$5:$C$586,Resumo!E8,Jun!$V$5:$V$586,"Despesa",Jun!$L$5:$L$586,"Pago")</f>
        <v>393.03000000000003</v>
      </c>
      <c r="AK8" s="61">
        <f>SUMIFS(Jul!$K$5:$K$586,Jul!$C$5:$C$586,Resumo!E8,Jul!$V$5:$V$586,"Despesa",Jul!$L$5:$L$586,"Pago")</f>
        <v>390.93</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0</v>
      </c>
      <c r="H9" s="27">
        <f t="shared" si="2"/>
        <v>0</v>
      </c>
      <c r="J9" s="270" t="s">
        <v>25</v>
      </c>
      <c r="K9" s="259">
        <f>SUM(G7:G37)</f>
        <v>15471.9</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2388.8499999999995</v>
      </c>
      <c r="AH9" s="61">
        <f>SUMIFS(Abr!$K$5:$K$586,Abr!$C$5:$C$586,Resumo!E9,Abr!$V$5:$V$586,"Despesa",Abr!$L$5:$L$586,"Pago")</f>
        <v>2472.4499999999998</v>
      </c>
      <c r="AI9" s="61">
        <f>SUMIFS(Mai!$K$5:$K$586,Fev!$C$5:$C$586,Resumo!E9,Mai!$V$5:$V$586,"Despesa",Mai!$L$5:$L$586,"Pago")</f>
        <v>2.1</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0</v>
      </c>
      <c r="H10" s="27">
        <f t="shared" si="2"/>
        <v>0</v>
      </c>
      <c r="J10" s="271"/>
      <c r="K10" s="260"/>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0</v>
      </c>
      <c r="AH10" s="61">
        <f>SUMIFS(Abr!$K$5:$K$586,Abr!$C$5:$C$586,Resumo!E10,Abr!$V$5:$V$586,"Despesa",Abr!$L$5:$L$586,"Pago")</f>
        <v>14.7</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26272.97</v>
      </c>
      <c r="G11" s="27">
        <f t="shared" si="1"/>
        <v>2280.6999999999998</v>
      </c>
      <c r="H11" s="27">
        <f t="shared" si="2"/>
        <v>23992.27</v>
      </c>
      <c r="J11" s="258" t="s">
        <v>27</v>
      </c>
      <c r="K11" s="259">
        <f>K7-K9</f>
        <v>10801.070000000002</v>
      </c>
      <c r="P11" s="61">
        <f t="shared" si="3"/>
        <v>5</v>
      </c>
      <c r="Q11" s="61">
        <f>SUMIFS(Jan!$J$5:$J$586,Jan!$C$5:$C$586,Resumo!E11,Jan!$V$5:$V$586,"Receita",Jan!$L$5:$L$586,"Pago")</f>
        <v>26272.97</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2280.6999999999998</v>
      </c>
      <c r="AF11" s="61">
        <f>SUMIFS(Fev!$K$5:$K$586,Fev!$C$5:$C$586,Resumo!E11,Fev!$V$5:$V$586,"Despesa",Fev!$L$5:$L$586,"Pago")</f>
        <v>2687.1899999999996</v>
      </c>
      <c r="AG11" s="61">
        <f>SUMIFS(Mar!$K$5:$K$586,Mar!$C$5:$C$586,Resumo!E11,Mar!$V$5:$V$586,"Despesa",Mar!$L$5:$L$586,"Pago")</f>
        <v>8000.1500000000015</v>
      </c>
      <c r="AH11" s="61">
        <f>SUMIFS(Abr!$K$5:$K$586,Abr!$C$5:$C$586,Resumo!E11,Abr!$V$5:$V$586,"Despesa",Abr!$L$5:$L$586,"Pago")</f>
        <v>8214.52</v>
      </c>
      <c r="AI11" s="61">
        <f>SUMIFS(Mai!$K$5:$K$586,Fev!$C$5:$C$586,Resumo!E11,Mai!$V$5:$V$586,"Despesa",Mai!$L$5:$L$586,"Pago")</f>
        <v>2215.2499999999995</v>
      </c>
      <c r="AJ11" s="61">
        <f>SUMIFS(Jun!$K$5:$K$586,Jun!$C$5:$C$586,Resumo!E11,Jun!$V$5:$V$586,"Despesa",Jun!$L$5:$L$586,"Pago")</f>
        <v>10200.92</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8582.2999999999993</v>
      </c>
      <c r="H12" s="27">
        <f t="shared" si="2"/>
        <v>-8582.2999999999993</v>
      </c>
      <c r="J12" s="258"/>
      <c r="K12" s="260"/>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8582.2999999999993</v>
      </c>
      <c r="AF12" s="61">
        <f>SUMIFS(Fev!$K$5:$K$586,Fev!$C$5:$C$586,Resumo!E12,Fev!$V$5:$V$586,"Despesa",Fev!$L$5:$L$586,"Pago")</f>
        <v>8582.2999999999993</v>
      </c>
      <c r="AG12" s="61">
        <f>SUMIFS(Mar!$K$5:$K$586,Mar!$C$5:$C$586,Resumo!E12,Mar!$V$5:$V$586,"Despesa",Mar!$L$5:$L$586,"Pago")</f>
        <v>49.600000000000009</v>
      </c>
      <c r="AH12" s="61">
        <f>SUMIFS(Abr!$K$5:$K$586,Abr!$C$5:$C$586,Resumo!E12,Abr!$V$5:$V$586,"Despesa",Abr!$L$5:$L$586,"Pago")</f>
        <v>8.4</v>
      </c>
      <c r="AI12" s="61">
        <f>SUMIFS(Mai!$K$5:$K$586,Fev!$C$5:$C$586,Resumo!E12,Mai!$V$5:$V$586,"Despesa",Mai!$L$5:$L$586,"Pago")</f>
        <v>5159.2000000000007</v>
      </c>
      <c r="AJ12" s="61">
        <f>SUMIFS(Jun!$K$5:$K$586,Jun!$C$5:$C$586,Resumo!E12,Jun!$V$5:$V$586,"Despesa",Jun!$L$5:$L$586,"Pago")</f>
        <v>0</v>
      </c>
      <c r="AK12" s="61">
        <f>SUMIFS(Jul!$K$5:$K$586,Jul!$C$5:$C$586,Resumo!E12,Jul!$V$5:$V$586,"Despesa",Jul!$L$5:$L$586,"Pago")</f>
        <v>10200.92</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1350.5</v>
      </c>
      <c r="H13" s="27">
        <f t="shared" si="2"/>
        <v>-1350.5</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1350.5</v>
      </c>
      <c r="AF13" s="61">
        <f>SUMIFS(Fev!$K$5:$K$586,Fev!$C$5:$C$586,Resumo!E13,Fev!$V$5:$V$586,"Despesa",Fev!$L$5:$L$586,"Pago")</f>
        <v>1350.5</v>
      </c>
      <c r="AG13" s="61">
        <f>SUMIFS(Mar!$K$5:$K$586,Mar!$C$5:$C$586,Resumo!E13,Mar!$V$5:$V$586,"Despesa",Mar!$L$5:$L$586,"Pago")</f>
        <v>845.30000000000007</v>
      </c>
      <c r="AH13" s="61">
        <f>SUMIFS(Abr!$K$5:$K$586,Abr!$C$5:$C$586,Resumo!E13,Abr!$V$5:$V$586,"Despesa",Abr!$L$5:$L$586,"Pago")</f>
        <v>2.1</v>
      </c>
      <c r="AI13" s="61">
        <f>SUMIFS(Mai!$K$5:$K$586,Fev!$C$5:$C$586,Resumo!E13,Mai!$V$5:$V$586,"Despesa",Mai!$L$5:$L$586,"Pago")</f>
        <v>937.5</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126.3</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2.1</v>
      </c>
      <c r="AH15" s="61">
        <f>SUMIFS(Abr!$K$5:$K$586,Abr!$C$5:$C$586,Resumo!E15,Abr!$V$5:$V$586,"Despesa",Abr!$L$5:$L$586,"Pago")</f>
        <v>2.1</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1000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2.1</v>
      </c>
      <c r="H18" s="27">
        <f t="shared" si="2"/>
        <v>-2.1</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2.1</v>
      </c>
      <c r="AF18" s="61">
        <f>SUMIFS(Fev!$K$5:$K$586,Fev!$C$5:$C$586,Resumo!E18,Fev!$V$5:$V$586,"Despesa",Fev!$L$5:$L$586,"Pago")</f>
        <v>2.1</v>
      </c>
      <c r="AG18" s="61">
        <f>SUMIFS(Mar!$K$5:$K$586,Mar!$C$5:$C$586,Resumo!E18,Mar!$V$5:$V$586,"Despesa",Mar!$L$5:$L$586,"Pago")</f>
        <v>0</v>
      </c>
      <c r="AH18" s="61">
        <f>SUMIFS(Abr!$K$5:$K$586,Abr!$C$5:$C$586,Resumo!E18,Abr!$V$5:$V$586,"Despesa",Abr!$L$5:$L$586,"Pago")</f>
        <v>0</v>
      </c>
      <c r="AI18" s="61">
        <f>SUMIFS(Mai!$K$5:$K$586,Fev!$C$5:$C$586,Resumo!E18,Mai!$V$5:$V$586,"Despesa",Mai!$L$5:$L$586,"Pago")</f>
        <v>1125.8</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2.1</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2.1</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2.1</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2.1</v>
      </c>
      <c r="AH31" s="61">
        <f>SUMIFS(Abr!$K$5:$K$586,Abr!$C$5:$C$586,Resumo!E31,Abr!$V$5:$V$586,"Despesa",Abr!$L$5:$L$586,"Pago")</f>
        <v>2.1</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2.1</v>
      </c>
      <c r="H33" s="27">
        <f t="shared" si="2"/>
        <v>-2.1</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2.1</v>
      </c>
      <c r="AF33" s="61">
        <f>SUMIFS(Fev!$K$5:$K$586,Fev!$C$5:$C$586,Resumo!E33,Fev!$V$5:$V$586,"Despesa",Fev!$L$5:$L$586,"Pago")</f>
        <v>2.1</v>
      </c>
      <c r="AG33" s="61">
        <f>SUMIFS(Mar!$K$5:$K$586,Mar!$C$5:$C$586,Resumo!E33,Mar!$V$5:$V$586,"Despesa",Mar!$L$5:$L$586,"Pago")</f>
        <v>1651.3</v>
      </c>
      <c r="AH33" s="61">
        <f>SUMIFS(Abr!$K$5:$K$586,Abr!$C$5:$C$586,Resumo!E33,Abr!$V$5:$V$586,"Despesa",Abr!$L$5:$L$586,"Pago")</f>
        <v>0</v>
      </c>
      <c r="AI33" s="61">
        <f>SUMIFS(Mai!$K$5:$K$586,Fev!$C$5:$C$586,Resumo!E33,Mai!$V$5:$V$586,"Despesa",Mai!$L$5:$L$586,"Pago")</f>
        <v>1910.05</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10.5</v>
      </c>
      <c r="AG34" s="61">
        <f>SUMIFS(Mar!$K$5:$K$586,Mar!$C$5:$C$586,Resumo!E34,Mar!$V$5:$V$586,"Despesa",Mar!$L$5:$L$586,"Pago")</f>
        <v>6.3000000000000007</v>
      </c>
      <c r="AH34" s="61">
        <f>SUMIFS(Abr!$K$5:$K$586,Abr!$C$5:$C$586,Resumo!E34,Abr!$V$5:$V$586,"Despesa",Abr!$L$5:$L$586,"Pago")</f>
        <v>0</v>
      </c>
      <c r="AI34" s="61">
        <f>SUMIFS(Mai!$K$5:$K$586,Fev!$C$5:$C$586,Resumo!E34,Mai!$V$5:$V$586,"Despesa",Mai!$L$5:$L$586,"Pago")</f>
        <v>1375.9</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4.2</v>
      </c>
      <c r="H36" s="27">
        <f t="shared" si="2"/>
        <v>-4.2</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4.2</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2.1</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6.3000000000000007</v>
      </c>
      <c r="H37" s="27">
        <f t="shared" si="2"/>
        <v>-6.3000000000000007</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6.3000000000000007</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2"/>
      <c r="D1" s="252"/>
      <c r="E1" s="252"/>
      <c r="F1" s="252"/>
      <c r="G1" s="252"/>
      <c r="H1" s="252"/>
      <c r="I1" s="252"/>
      <c r="J1" s="252"/>
      <c r="K1" s="252"/>
      <c r="L1" s="252"/>
      <c r="M1" s="252"/>
      <c r="N1" s="252"/>
      <c r="O1" s="252"/>
      <c r="P1" s="252"/>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76" t="s">
        <v>143</v>
      </c>
      <c r="F4" s="277"/>
      <c r="G4" s="277"/>
      <c r="H4" s="278"/>
      <c r="J4" s="279" t="s">
        <v>23</v>
      </c>
      <c r="K4" s="279"/>
    </row>
    <row r="5" spans="1:42" ht="5.25" customHeight="1" x14ac:dyDescent="0.25">
      <c r="A5" s="210"/>
      <c r="C5" s="7"/>
      <c r="D5" s="6"/>
      <c r="E5" s="25"/>
      <c r="F5" s="25"/>
      <c r="G5" s="25"/>
      <c r="H5" s="25"/>
      <c r="J5" s="279"/>
      <c r="K5" s="279"/>
      <c r="Q5" s="102"/>
      <c r="R5" s="102"/>
      <c r="S5" s="102"/>
      <c r="T5" s="102"/>
      <c r="U5" s="102"/>
      <c r="V5" s="102"/>
      <c r="W5" s="102"/>
      <c r="X5" s="102"/>
      <c r="Y5" s="102"/>
      <c r="Z5" s="102"/>
      <c r="AA5" s="102"/>
      <c r="AB5" s="102"/>
      <c r="AC5" s="102"/>
      <c r="AD5" s="102"/>
      <c r="AE5" s="102"/>
      <c r="AF5" s="102"/>
      <c r="AG5" s="102"/>
    </row>
    <row r="6" spans="1:42" s="102" customFormat="1" ht="24.75" customHeight="1" thickBot="1" x14ac:dyDescent="0.3">
      <c r="A6" s="210"/>
      <c r="B6"/>
      <c r="C6" s="25"/>
      <c r="D6" s="1"/>
      <c r="E6" s="168" t="s">
        <v>12</v>
      </c>
      <c r="F6" s="169" t="s">
        <v>67</v>
      </c>
      <c r="G6" s="169" t="s">
        <v>68</v>
      </c>
      <c r="H6" s="169" t="s">
        <v>22</v>
      </c>
      <c r="I6"/>
      <c r="J6" s="280"/>
      <c r="K6" s="280"/>
      <c r="L6"/>
      <c r="M6" s="60"/>
      <c r="O6" s="61"/>
      <c r="P6" s="61" t="s">
        <v>208</v>
      </c>
      <c r="Q6" s="102" t="s">
        <v>143</v>
      </c>
      <c r="R6" s="102" t="s">
        <v>47</v>
      </c>
      <c r="S6" s="102" t="s">
        <v>144</v>
      </c>
      <c r="T6" s="102" t="s">
        <v>139</v>
      </c>
      <c r="U6" s="102" t="s">
        <v>145</v>
      </c>
      <c r="V6" s="102" t="s">
        <v>140</v>
      </c>
      <c r="W6" s="102" t="s">
        <v>146</v>
      </c>
      <c r="X6" s="102" t="s">
        <v>147</v>
      </c>
      <c r="Y6" s="102" t="s">
        <v>148</v>
      </c>
      <c r="Z6" s="102" t="s">
        <v>149</v>
      </c>
      <c r="AA6" s="102" t="s">
        <v>150</v>
      </c>
      <c r="AB6" s="102" t="s">
        <v>151</v>
      </c>
      <c r="AD6" s="102" t="s">
        <v>209</v>
      </c>
      <c r="AE6" s="102" t="s">
        <v>143</v>
      </c>
      <c r="AF6" s="102" t="s">
        <v>47</v>
      </c>
      <c r="AG6" s="102" t="s">
        <v>144</v>
      </c>
      <c r="AH6" s="102" t="s">
        <v>139</v>
      </c>
      <c r="AI6" s="102" t="s">
        <v>145</v>
      </c>
      <c r="AJ6" s="102" t="s">
        <v>140</v>
      </c>
      <c r="AK6" s="102" t="s">
        <v>146</v>
      </c>
      <c r="AL6" s="102" t="s">
        <v>147</v>
      </c>
      <c r="AM6" s="102" t="s">
        <v>148</v>
      </c>
      <c r="AN6" s="102" t="s">
        <v>149</v>
      </c>
      <c r="AO6" s="102" t="s">
        <v>150</v>
      </c>
      <c r="AP6" s="102" t="s">
        <v>151</v>
      </c>
    </row>
    <row r="7" spans="1:42" s="102" customFormat="1" ht="25.5" customHeight="1" thickTop="1" thickBot="1" x14ac:dyDescent="0.3">
      <c r="A7" s="210"/>
      <c r="B7"/>
      <c r="C7"/>
      <c r="D7"/>
      <c r="E7" s="30">
        <v>1</v>
      </c>
      <c r="F7" s="27">
        <f>HLOOKUP($E$4,$Q$6:$AB$37,ROW(AM2),FALSE)</f>
        <v>0</v>
      </c>
      <c r="G7" s="27">
        <f>HLOOKUP($E$4,$AE$6:$AP$37,ROW(AN2),FALSE)</f>
        <v>0</v>
      </c>
      <c r="H7" s="27">
        <f>IF(ISERROR(F7-G7),"",F7-G7)</f>
        <v>0</v>
      </c>
      <c r="I7"/>
      <c r="J7" s="258" t="s">
        <v>212</v>
      </c>
      <c r="K7" s="259">
        <f>SUM(F7:F37)</f>
        <v>2.1</v>
      </c>
      <c r="L7"/>
      <c r="M7" s="60"/>
      <c r="O7" s="61"/>
      <c r="P7" s="61">
        <f>E7</f>
        <v>1</v>
      </c>
      <c r="Q7" s="102">
        <f>SUMIFS(Jan!$J$5:$J$586,Jan!$C$5:$C$586,'Resumo (2)'!E7,Jan!$V$5:$V$586,"Receita",Jan!$L$5:$L$586,"Não Pago")</f>
        <v>0</v>
      </c>
      <c r="R7" s="102">
        <f>SUMIFS(Fev!$J$5:$J$605,Fev!$C$5:$C$605,'Resumo (2)'!E7,Fev!$V$5:$V$605,"Receita",Fev!$L$5:$L$605,"Não Pago")</f>
        <v>0</v>
      </c>
      <c r="S7" s="102">
        <f>SUMIFS(Mar!$J$5:$J$605,Mar!$C$5:$C$605,'Resumo (2)'!E7,Mar!$V$5:$V$605,"Receita",Mar!$L$5:$L$605,"Não Pago")</f>
        <v>0</v>
      </c>
      <c r="T7" s="102">
        <f>SUMIFS(Abr!$J$5:$J$605,Abr!$C$5:$C$605,'Resumo (2)'!E7,Abr!$V$5:$V$605,"Receita",Abr!$L$5:$L$605,"Não Pago")</f>
        <v>0</v>
      </c>
      <c r="U7" s="102">
        <f>SUMIFS(Mai!$J$5:$J$605,Mai!$C$5:$C$605,'Resumo (2)'!E7,Mai!$V$5:$V$605,"Receita",Mai!$L$5:$L$605,"Não Pago")</f>
        <v>0</v>
      </c>
      <c r="V7" s="102">
        <f>SUMIFS(Jun!$J$5:$J$605,Jun!$C$5:$C$605,'Resumo (2)'!E7,Jun!$V$5:$V$605,"Receita",Jun!$L$5:$L$605,"Não Pago")</f>
        <v>0</v>
      </c>
      <c r="W7" s="102">
        <f>SUMIFS(Jul!$J$5:$J$605,Jul!$C$5:$C$605,'Resumo (2)'!E7,Jul!$V$5:$V$605,"Receita",Jul!$L$5:$L$605,"Não Pago")</f>
        <v>0</v>
      </c>
      <c r="X7" s="102">
        <f>SUMIFS(Ago!$J$5:$J$596,Ago!$C$5:$C$596,'Resumo (2)'!E7,Ago!$V$5:$V$596,"Receita",Ago!$L$5:$L$596,"Não Pago")</f>
        <v>0</v>
      </c>
      <c r="Y7" s="102">
        <f>SUMIFS(Set!$J$5:$J$605,Set!$C$5:$C$605,'Resumo (2)'!E7,Set!$V$5:$V$605,"Receita",Set!$L$5:$L$605,"Não Pago")</f>
        <v>0</v>
      </c>
      <c r="Z7" s="102">
        <f>SUMIFS(Out!$J$5:$J$605,Out!$C$5:$C$605,'Resumo (2)'!E7,Out!$V$5:$V$605,"Receita",Out!$L$5:$L$605,"Não Pago")</f>
        <v>0</v>
      </c>
      <c r="AA7" s="102">
        <f>SUMIFS(Nov!$J$5:$J$605,Nov!$C$5:$C$605,'Resumo (2)'!E7,Nov!$V$5:$V$605,"Receita",Nov!$L$5:$L$605,"Não Pago")</f>
        <v>0</v>
      </c>
      <c r="AB7" s="102">
        <f>SUMIFS(Dez!$J$5:$J$605,Dez!$C$5:$C$605,'Resumo (2)'!E7,Dez!$V$5:$V$605,"Receita",Dez!$L$5:$L$605,"Não Pago")</f>
        <v>0</v>
      </c>
      <c r="AD7" s="102">
        <f>P7</f>
        <v>1</v>
      </c>
      <c r="AE7" s="102">
        <f>SUMIFS(Jan!$K$5:$K$586,Jan!$C$5:$C$586,'Resumo (2)'!E7,Jan!$V$5:$V$586,"Despesa",Jan!$L$5:$L$586,"Não Pago")</f>
        <v>0</v>
      </c>
      <c r="AF7" s="102">
        <f>SUMIFS(Fev!$K$5:$K$605,Fev!$C$5:$C$605,'Resumo (2)'!E7,Fev!$V$5:$V$605,"Despesa",Fev!$L$5:$L$605,"Não Pago")</f>
        <v>0</v>
      </c>
      <c r="AG7" s="102">
        <f>SUMIFS(Mar!$K$5:$K$605,Mar!$C$5:$C$605,'Resumo (2)'!E7,Mar!$V$5:$V$605,"Despesa",Mar!$L$5:$L$605,"Não Pago")</f>
        <v>0</v>
      </c>
      <c r="AH7" s="102">
        <f>SUMIFS(Abr!$K$5:$K$605,Abr!$C$5:$C$605,'Resumo (2)'!E7,Abr!$V$5:$V$605,"Despesa",Abr!$L$5:$L$605,"Não Pago")</f>
        <v>0</v>
      </c>
      <c r="AI7" s="102">
        <f>SUMIFS(Mai!$K$5:$K$605,Mai!$C$5:$C$605,'Resumo (2)'!E7,Mai!$V$5:$V$605,"Despesa",Mai!$L$5:$L$605,"Não Pago")</f>
        <v>0</v>
      </c>
      <c r="AJ7" s="102">
        <f>SUMIFS(Jun!$K$5:$K$605,Jun!$C$5:$C$605,'Resumo (2)'!E7,Jun!$V$5:$V$605,"Despesa",Jun!$L$5:$L$605,"Não Pago")</f>
        <v>0</v>
      </c>
      <c r="AK7" s="102">
        <f>SUMIFS(Jul!$K$5:$K$605,Jul!$C$5:$C$605,'Resumo (2)'!E7,Jul!$V$5:$V$605,"Despesa",Jul!$L$5:$L$605,"Não Pago")</f>
        <v>0</v>
      </c>
      <c r="AL7" s="102">
        <f>SUMIFS(Ago!$K$5:$K$596,Ago!$C$5:$C$596,'Resumo (2)'!E7,Ago!$V$5:$V$596,"Despesa",Ago!$L$5:$L$596,"Não Pago")</f>
        <v>0</v>
      </c>
      <c r="AM7" s="102">
        <f>SUMIFS(Set!$K$5:$K$605,Set!$C$5:$C$605,'Resumo (2)'!E7,Set!$V$5:$V$605,"Despesa",Set!$L$5:$L$605,"Não Pago")</f>
        <v>0</v>
      </c>
      <c r="AN7" s="102">
        <f>SUMIFS(Out!$K$5:$K$605,Out!$C$5:$C$605,'Resumo (2)'!E7,Out!$V$5:$V$605,"Despesa",Out!$L$5:$L$605,"Não Pago")</f>
        <v>0</v>
      </c>
      <c r="AO7" s="102">
        <f>SUMIFS(Nov!$K$5:$K$605,Nov!$C$5:$C$605,'Resumo (2)'!E7,Nov!$V$5:$V$605,"Despesa",Nov!$L$5:$L$605,"Não Pago")</f>
        <v>0</v>
      </c>
      <c r="AP7" s="102">
        <f>SUMIFS(Dez!$K$5:$K$605,Dez!$C$5:$C$605,'Resumo (2)'!E7,Dez!$V$5:$V$605,"Despesa",Dez!$L$5:$L$605,"Não Pago")</f>
        <v>0</v>
      </c>
    </row>
    <row r="8" spans="1:42" s="102" customFormat="1" ht="25.5" customHeight="1" thickTop="1" thickBot="1" x14ac:dyDescent="0.3">
      <c r="A8" s="210"/>
      <c r="B8"/>
      <c r="C8"/>
      <c r="D8"/>
      <c r="E8" s="30">
        <v>2</v>
      </c>
      <c r="F8" s="27">
        <f t="shared" ref="F8:F37" si="0">HLOOKUP($E$4,$Q$6:$AB$37,ROW(AM3),FALSE)</f>
        <v>0</v>
      </c>
      <c r="G8" s="27">
        <f t="shared" ref="G8:G37" si="1">HLOOKUP($E$4,$AE$6:$AP$37,ROW(AN3),FALSE)</f>
        <v>0</v>
      </c>
      <c r="H8" s="27">
        <f t="shared" ref="H8:H37" si="2">IF(ISERROR(F8-G8),"",F8-G8)</f>
        <v>0</v>
      </c>
      <c r="I8"/>
      <c r="J8" s="258"/>
      <c r="K8" s="260"/>
      <c r="L8"/>
      <c r="M8" s="60"/>
      <c r="O8" s="61"/>
      <c r="P8" s="61">
        <f t="shared" ref="P8:P37" si="3">E8</f>
        <v>2</v>
      </c>
      <c r="Q8" s="102">
        <f>SUMIFS(Jan!$J$5:$J$586,Jan!$C$5:$C$586,'Resumo (2)'!E8,Jan!$V$5:$V$586,"Receita",Jan!$L$5:$L$586,"Não Pago")</f>
        <v>0</v>
      </c>
      <c r="R8" s="102">
        <f>SUMIFS(Fev!$J$5:$J$605,Fev!$C$5:$C$605,'Resumo (2)'!E8,Fev!$V$5:$V$605,"Receita",Fev!$L$5:$L$605,"Não Pago")</f>
        <v>0</v>
      </c>
      <c r="S8" s="102">
        <f>SUMIFS(Mar!$J$5:$J$605,Mar!$C$5:$C$605,'Resumo (2)'!E8,Mar!$V$5:$V$605,"Receita",Mar!$L$5:$L$605,"Não Pago")</f>
        <v>0</v>
      </c>
      <c r="T8" s="102">
        <f>SUMIFS(Abr!$J$5:$J$605,Abr!$C$5:$C$605,'Resumo (2)'!E8,Abr!$V$5:$V$605,"Receita",Abr!$L$5:$L$605,"Não Pago")</f>
        <v>0</v>
      </c>
      <c r="U8" s="102">
        <f>SUMIFS(Mai!$J$5:$J$605,Mai!$C$5:$C$605,'Resumo (2)'!E8,Mai!$V$5:$V$605,"Receita",Mai!$L$5:$L$605,"Não Pago")</f>
        <v>0</v>
      </c>
      <c r="V8" s="102">
        <f>SUMIFS(Jun!$J$5:$J$605,Jun!$C$5:$C$605,'Resumo (2)'!E8,Jun!$V$5:$V$605,"Receita",Jun!$L$5:$L$605,"Não Pago")</f>
        <v>0</v>
      </c>
      <c r="W8" s="102">
        <f>SUMIFS(Jul!$J$5:$J$605,Jul!$C$5:$C$605,'Resumo (2)'!E8,Jul!$V$5:$V$605,"Receita",Jul!$L$5:$L$605,"Não Pago")</f>
        <v>0</v>
      </c>
      <c r="X8" s="102">
        <f>SUMIFS(Ago!$J$5:$J$596,Ago!$C$5:$C$596,'Resumo (2)'!E8,Ago!$V$5:$V$596,"Receita",Ago!$L$5:$L$596,"Não Pago")</f>
        <v>0</v>
      </c>
      <c r="Y8" s="102">
        <f>SUMIFS(Set!$J$5:$J$605,Set!$C$5:$C$605,'Resumo (2)'!E8,Set!$V$5:$V$605,"Receita",Set!$L$5:$L$605,"Não Pago")</f>
        <v>0</v>
      </c>
      <c r="Z8" s="102">
        <f>SUMIFS(Out!$J$5:$J$605,Out!$C$5:$C$605,'Resumo (2)'!E8,Out!$V$5:$V$605,"Receita",Out!$L$5:$L$605,"Não Pago")</f>
        <v>0</v>
      </c>
      <c r="AA8" s="102">
        <f>SUMIFS(Nov!$J$5:$J$605,Nov!$C$5:$C$605,'Resumo (2)'!E8,Nov!$V$5:$V$605,"Receita",Nov!$L$5:$L$605,"Não Pago")</f>
        <v>0</v>
      </c>
      <c r="AB8" s="102">
        <f>SUMIFS(Dez!$J$5:$J$605,Dez!$C$5:$C$605,'Resumo (2)'!E8,Dez!$V$5:$V$605,"Receita",Dez!$L$5:$L$605,"Não Pago")</f>
        <v>0</v>
      </c>
      <c r="AD8" s="102">
        <f t="shared" ref="AD8:AD37" si="4">P8</f>
        <v>2</v>
      </c>
      <c r="AE8" s="102">
        <f>SUMIFS(Jan!$K$5:$K$586,Jan!$C$5:$C$586,'Resumo (2)'!E8,Jan!$V$5:$V$586,"Despesa",Jan!$L$5:$L$586,"Não Pago")</f>
        <v>0</v>
      </c>
      <c r="AF8" s="102">
        <f>SUMIFS(Fev!$K$5:$K$605,Fev!$C$5:$C$605,'Resumo (2)'!E8,Fev!$V$5:$V$605,"Despesa",Fev!$L$5:$L$605,"Não Pago")</f>
        <v>0</v>
      </c>
      <c r="AG8" s="102">
        <f>SUMIFS(Mar!$K$5:$K$605,Mar!$C$5:$C$605,'Resumo (2)'!E8,Mar!$V$5:$V$605,"Despesa",Mar!$L$5:$L$605,"Não Pago")</f>
        <v>0</v>
      </c>
      <c r="AH8" s="102">
        <f>SUMIFS(Abr!$K$5:$K$605,Abr!$C$5:$C$605,'Resumo (2)'!E8,Abr!$V$5:$V$605,"Despesa",Abr!$L$5:$L$605,"Não Pago")</f>
        <v>0</v>
      </c>
      <c r="AI8" s="102">
        <f>SUMIFS(Mai!$K$5:$K$605,Mai!$C$5:$C$605,'Resumo (2)'!E8,Mai!$V$5:$V$605,"Despesa",Mai!$L$5:$L$605,"Não Pago")</f>
        <v>0</v>
      </c>
      <c r="AJ8" s="102">
        <f>SUMIFS(Jun!$K$5:$K$605,Jun!$C$5:$C$605,'Resumo (2)'!E8,Jun!$V$5:$V$605,"Despesa",Jun!$L$5:$L$605,"Não Pago")</f>
        <v>0</v>
      </c>
      <c r="AK8" s="102">
        <f>SUMIFS(Jul!$K$5:$K$605,Jul!$C$5:$C$605,'Resumo (2)'!E8,Jul!$V$5:$V$605,"Despesa",Jul!$L$5:$L$605,"Não Pago")</f>
        <v>2.1</v>
      </c>
      <c r="AL8" s="102">
        <f>SUMIFS(Ago!$K$5:$K$596,Ago!$C$5:$C$596,'Resumo (2)'!E8,Ago!$V$5:$V$596,"Despesa",Ago!$L$5:$L$596,"Não Pago")</f>
        <v>0</v>
      </c>
      <c r="AM8" s="102">
        <f>SUMIFS(Set!$K$5:$K$605,Set!$C$5:$C$605,'Resumo (2)'!E8,Set!$V$5:$V$605,"Despesa",Set!$L$5:$L$605,"Não Pago")</f>
        <v>0</v>
      </c>
      <c r="AN8" s="102">
        <f>SUMIFS(Out!$K$5:$K$605,Out!$C$5:$C$605,'Resumo (2)'!E8,Out!$V$5:$V$605,"Despesa",Out!$L$5:$L$605,"Não Pago")</f>
        <v>0</v>
      </c>
      <c r="AO8" s="102">
        <f>SUMIFS(Nov!$K$5:$K$605,Nov!$C$5:$C$605,'Resumo (2)'!E8,Nov!$V$5:$V$605,"Despesa",Nov!$L$5:$L$605,"Não Pago")</f>
        <v>0</v>
      </c>
      <c r="AP8" s="102">
        <f>SUMIFS(Dez!$K$5:$K$605,Dez!$C$5:$C$605,'Resumo (2)'!E8,Dez!$V$5:$V$605,"Despesa",Dez!$L$5:$L$605,"Não Pago")</f>
        <v>0</v>
      </c>
    </row>
    <row r="9" spans="1:42" s="102" customFormat="1" ht="25.5" customHeight="1" thickTop="1" thickBot="1" x14ac:dyDescent="0.3">
      <c r="A9" s="210"/>
      <c r="B9"/>
      <c r="C9"/>
      <c r="D9"/>
      <c r="E9" s="30">
        <v>3</v>
      </c>
      <c r="F9" s="27">
        <f t="shared" si="0"/>
        <v>0</v>
      </c>
      <c r="G9" s="27">
        <f t="shared" si="1"/>
        <v>0</v>
      </c>
      <c r="H9" s="27">
        <f t="shared" si="2"/>
        <v>0</v>
      </c>
      <c r="I9"/>
      <c r="J9" s="270" t="s">
        <v>213</v>
      </c>
      <c r="K9" s="259">
        <f>SUM(G7:G37)</f>
        <v>0</v>
      </c>
      <c r="L9"/>
      <c r="M9" s="60"/>
      <c r="O9" s="61"/>
      <c r="P9" s="61">
        <f t="shared" si="3"/>
        <v>3</v>
      </c>
      <c r="Q9" s="102">
        <f>SUMIFS(Jan!$J$5:$J$586,Jan!$C$5:$C$586,'Resumo (2)'!E9,Jan!$V$5:$V$586,"Receita",Jan!$L$5:$L$586,"Não Pago")</f>
        <v>0</v>
      </c>
      <c r="R9" s="102">
        <f>SUMIFS(Fev!$J$5:$J$605,Fev!$C$5:$C$605,'Resumo (2)'!E9,Fev!$V$5:$V$605,"Receita",Fev!$L$5:$L$605,"Não Pago")</f>
        <v>0</v>
      </c>
      <c r="S9" s="102">
        <f>SUMIFS(Mar!$J$5:$J$605,Mar!$C$5:$C$605,'Resumo (2)'!E9,Mar!$V$5:$V$605,"Receita",Mar!$L$5:$L$605,"Não Pago")</f>
        <v>0</v>
      </c>
      <c r="T9" s="102">
        <f>SUMIFS(Abr!$J$5:$J$605,Abr!$C$5:$C$605,'Resumo (2)'!E9,Abr!$V$5:$V$605,"Receita",Abr!$L$5:$L$605,"Não Pago")</f>
        <v>0</v>
      </c>
      <c r="U9" s="102">
        <f>SUMIFS(Mai!$J$5:$J$605,Mai!$C$5:$C$605,'Resumo (2)'!E9,Mai!$V$5:$V$605,"Receita",Mai!$L$5:$L$605,"Não Pago")</f>
        <v>0</v>
      </c>
      <c r="V9" s="102">
        <f>SUMIFS(Jun!$J$5:$J$605,Jun!$C$5:$C$605,'Resumo (2)'!E9,Jun!$V$5:$V$605,"Receita",Jun!$L$5:$L$605,"Não Pago")</f>
        <v>0</v>
      </c>
      <c r="W9" s="102">
        <f>SUMIFS(Jul!$J$5:$J$605,Jul!$C$5:$C$605,'Resumo (2)'!E9,Jul!$V$5:$V$605,"Receita",Jul!$L$5:$L$605,"Não Pago")</f>
        <v>0</v>
      </c>
      <c r="X9" s="102">
        <f>SUMIFS(Ago!$J$5:$J$596,Ago!$C$5:$C$596,'Resumo (2)'!E9,Ago!$V$5:$V$596,"Receita",Ago!$L$5:$L$596,"Não Pago")</f>
        <v>0</v>
      </c>
      <c r="Y9" s="102">
        <f>SUMIFS(Set!$J$5:$J$605,Set!$C$5:$C$605,'Resumo (2)'!E9,Set!$V$5:$V$605,"Receita",Set!$L$5:$L$605,"Não Pago")</f>
        <v>0</v>
      </c>
      <c r="Z9" s="102">
        <f>SUMIFS(Out!$J$5:$J$605,Out!$C$5:$C$605,'Resumo (2)'!E9,Out!$V$5:$V$605,"Receita",Out!$L$5:$L$605,"Não Pago")</f>
        <v>0</v>
      </c>
      <c r="AA9" s="102">
        <f>SUMIFS(Nov!$J$5:$J$605,Nov!$C$5:$C$605,'Resumo (2)'!E9,Nov!$V$5:$V$605,"Receita",Nov!$L$5:$L$605,"Não Pago")</f>
        <v>0</v>
      </c>
      <c r="AB9" s="102">
        <f>SUMIFS(Dez!$J$5:$J$605,Dez!$C$5:$C$605,'Resumo (2)'!E9,Dez!$V$5:$V$605,"Receita",Dez!$L$5:$L$605,"Não Pago")</f>
        <v>0</v>
      </c>
      <c r="AD9" s="102">
        <f t="shared" si="4"/>
        <v>3</v>
      </c>
      <c r="AE9" s="102">
        <f>SUMIFS(Jan!$K$5:$K$586,Jan!$C$5:$C$586,'Resumo (2)'!E9,Jan!$V$5:$V$586,"Despesa",Jan!$L$5:$L$586,"Não Pago")</f>
        <v>0</v>
      </c>
      <c r="AF9" s="102">
        <f>SUMIFS(Fev!$K$5:$K$605,Fev!$C$5:$C$605,'Resumo (2)'!E9,Fev!$V$5:$V$605,"Despesa",Fev!$L$5:$L$605,"Não Pago")</f>
        <v>0</v>
      </c>
      <c r="AG9" s="102">
        <f>SUMIFS(Mar!$K$5:$K$605,Mar!$C$5:$C$605,'Resumo (2)'!E9,Mar!$V$5:$V$605,"Despesa",Mar!$L$5:$L$605,"Não Pago")</f>
        <v>0</v>
      </c>
      <c r="AH9" s="102">
        <f>SUMIFS(Abr!$K$5:$K$605,Abr!$C$5:$C$605,'Resumo (2)'!E9,Abr!$V$5:$V$605,"Despesa",Abr!$L$5:$L$605,"Não Pago")</f>
        <v>0</v>
      </c>
      <c r="AI9" s="102">
        <f>SUMIFS(Mai!$K$5:$K$605,Mai!$C$5:$C$605,'Resumo (2)'!E9,Mai!$V$5:$V$605,"Despesa",Mai!$L$5:$L$605,"Não Pago")</f>
        <v>0</v>
      </c>
      <c r="AJ9" s="102">
        <f>SUMIFS(Jun!$K$5:$K$605,Jun!$C$5:$C$605,'Resumo (2)'!E9,Jun!$V$5:$V$605,"Despesa",Jun!$L$5:$L$605,"Não Pago")</f>
        <v>0</v>
      </c>
      <c r="AK9" s="102">
        <f>SUMIFS(Jul!$K$5:$K$605,Jul!$C$5:$C$605,'Resumo (2)'!E9,Jul!$V$5:$V$605,"Despesa",Jul!$L$5:$L$605,"Não Pago")</f>
        <v>0</v>
      </c>
      <c r="AL9" s="102">
        <f>SUMIFS(Ago!$K$5:$K$596,Ago!$C$5:$C$596,'Resumo (2)'!E9,Ago!$V$5:$V$596,"Despesa",Ago!$L$5:$L$596,"Não Pago")</f>
        <v>0</v>
      </c>
      <c r="AM9" s="102">
        <f>SUMIFS(Set!$K$5:$K$605,Set!$C$5:$C$605,'Resumo (2)'!E9,Set!$V$5:$V$605,"Despesa",Set!$L$5:$L$605,"Não Pago")</f>
        <v>0</v>
      </c>
      <c r="AN9" s="102">
        <f>SUMIFS(Out!$K$5:$K$605,Out!$C$5:$C$605,'Resumo (2)'!E9,Out!$V$5:$V$605,"Despesa",Out!$L$5:$L$605,"Não Pago")</f>
        <v>0</v>
      </c>
      <c r="AO9" s="102">
        <f>SUMIFS(Nov!$K$5:$K$605,Nov!$C$5:$C$605,'Resumo (2)'!E9,Nov!$V$5:$V$605,"Despesa",Nov!$L$5:$L$605,"Não Pago")</f>
        <v>0</v>
      </c>
      <c r="AP9" s="102">
        <f>SUMIFS(Dez!$K$5:$K$605,Dez!$C$5:$C$605,'Resumo (2)'!E9,Dez!$V$5:$V$605,"Despesa",Dez!$L$5:$L$605,"Não Pago")</f>
        <v>0</v>
      </c>
    </row>
    <row r="10" spans="1:42" s="102" customFormat="1" ht="25.5" customHeight="1" thickTop="1" thickBot="1" x14ac:dyDescent="0.3">
      <c r="A10" s="210"/>
      <c r="B10"/>
      <c r="C10"/>
      <c r="D10"/>
      <c r="E10" s="30">
        <v>4</v>
      </c>
      <c r="F10" s="27">
        <f t="shared" si="0"/>
        <v>0</v>
      </c>
      <c r="G10" s="27">
        <f t="shared" si="1"/>
        <v>0</v>
      </c>
      <c r="H10" s="27">
        <f t="shared" si="2"/>
        <v>0</v>
      </c>
      <c r="I10"/>
      <c r="J10" s="271"/>
      <c r="K10" s="260"/>
      <c r="L10"/>
      <c r="M10" s="60"/>
      <c r="O10" s="61"/>
      <c r="P10" s="61">
        <f t="shared" si="3"/>
        <v>4</v>
      </c>
      <c r="Q10" s="102">
        <f>SUMIFS(Jan!$J$5:$J$586,Jan!$C$5:$C$586,'Resumo (2)'!E10,Jan!$V$5:$V$586,"Receita",Jan!$L$5:$L$586,"Não Pago")</f>
        <v>0</v>
      </c>
      <c r="R10" s="102">
        <f>SUMIFS(Fev!$J$5:$J$605,Fev!$C$5:$C$605,'Resumo (2)'!E10,Fev!$V$5:$V$605,"Receita",Fev!$L$5:$L$605,"Não Pago")</f>
        <v>0</v>
      </c>
      <c r="S10" s="102">
        <f>SUMIFS(Mar!$J$5:$J$605,Mar!$C$5:$C$605,'Resumo (2)'!E10,Mar!$V$5:$V$605,"Receita",Mar!$L$5:$L$605,"Não Pago")</f>
        <v>0</v>
      </c>
      <c r="T10" s="102">
        <f>SUMIFS(Abr!$J$5:$J$605,Abr!$C$5:$C$605,'Resumo (2)'!E10,Abr!$V$5:$V$605,"Receita",Abr!$L$5:$L$605,"Não Pago")</f>
        <v>0</v>
      </c>
      <c r="U10" s="102">
        <f>SUMIFS(Mai!$J$5:$J$605,Mai!$C$5:$C$605,'Resumo (2)'!E10,Mai!$V$5:$V$605,"Receita",Mai!$L$5:$L$605,"Não Pago")</f>
        <v>0</v>
      </c>
      <c r="V10" s="102">
        <f>SUMIFS(Jun!$J$5:$J$605,Jun!$C$5:$C$605,'Resumo (2)'!E10,Jun!$V$5:$V$605,"Receita",Jun!$L$5:$L$605,"Não Pago")</f>
        <v>0</v>
      </c>
      <c r="W10" s="102">
        <f>SUMIFS(Jul!$J$5:$J$605,Jul!$C$5:$C$605,'Resumo (2)'!E10,Jul!$V$5:$V$605,"Receita",Jul!$L$5:$L$605,"Não Pago")</f>
        <v>0</v>
      </c>
      <c r="X10" s="102">
        <f>SUMIFS(Ago!$J$5:$J$596,Ago!$C$5:$C$596,'Resumo (2)'!E10,Ago!$V$5:$V$596,"Receita",Ago!$L$5:$L$596,"Não Pago")</f>
        <v>0</v>
      </c>
      <c r="Y10" s="102">
        <f>SUMIFS(Set!$J$5:$J$605,Set!$C$5:$C$605,'Resumo (2)'!E10,Set!$V$5:$V$605,"Receita",Set!$L$5:$L$605,"Não Pago")</f>
        <v>0</v>
      </c>
      <c r="Z10" s="102">
        <f>SUMIFS(Out!$J$5:$J$605,Out!$C$5:$C$605,'Resumo (2)'!E10,Out!$V$5:$V$605,"Receita",Out!$L$5:$L$605,"Não Pago")</f>
        <v>0</v>
      </c>
      <c r="AA10" s="102">
        <f>SUMIFS(Nov!$J$5:$J$605,Nov!$C$5:$C$605,'Resumo (2)'!E10,Nov!$V$5:$V$605,"Receita",Nov!$L$5:$L$605,"Não Pago")</f>
        <v>0</v>
      </c>
      <c r="AB10" s="102">
        <f>SUMIFS(Dez!$J$5:$J$605,Dez!$C$5:$C$605,'Resumo (2)'!E10,Dez!$V$5:$V$605,"Receita",Dez!$L$5:$L$605,"Não Pago")</f>
        <v>0</v>
      </c>
      <c r="AD10" s="102">
        <f t="shared" si="4"/>
        <v>4</v>
      </c>
      <c r="AE10" s="102">
        <f>SUMIFS(Jan!$K$5:$K$586,Jan!$C$5:$C$586,'Resumo (2)'!E10,Jan!$V$5:$V$586,"Despesa",Jan!$L$5:$L$586,"Não Pago")</f>
        <v>0</v>
      </c>
      <c r="AF10" s="102">
        <f>SUMIFS(Fev!$K$5:$K$605,Fev!$C$5:$C$605,'Resumo (2)'!E10,Fev!$V$5:$V$605,"Despesa",Fev!$L$5:$L$605,"Não Pago")</f>
        <v>0</v>
      </c>
      <c r="AG10" s="102">
        <f>SUMIFS(Mar!$K$5:$K$605,Mar!$C$5:$C$605,'Resumo (2)'!E10,Mar!$V$5:$V$605,"Despesa",Mar!$L$5:$L$605,"Não Pago")</f>
        <v>0</v>
      </c>
      <c r="AH10" s="102">
        <f>SUMIFS(Abr!$K$5:$K$605,Abr!$C$5:$C$605,'Resumo (2)'!E10,Abr!$V$5:$V$605,"Despesa",Abr!$L$5:$L$605,"Não Pago")</f>
        <v>0</v>
      </c>
      <c r="AI10" s="102">
        <f>SUMIFS(Mai!$K$5:$K$605,Mai!$C$5:$C$605,'Resumo (2)'!E10,Mai!$V$5:$V$605,"Despesa",Mai!$L$5:$L$605,"Não Pago")</f>
        <v>0</v>
      </c>
      <c r="AJ10" s="102">
        <f>SUMIFS(Jun!$K$5:$K$605,Jun!$C$5:$C$605,'Resumo (2)'!E10,Jun!$V$5:$V$605,"Despesa",Jun!$L$5:$L$605,"Não Pago")</f>
        <v>0</v>
      </c>
      <c r="AK10" s="102">
        <f>SUMIFS(Jul!$K$5:$K$605,Jul!$C$5:$C$605,'Resumo (2)'!E10,Jul!$V$5:$V$605,"Despesa",Jul!$L$5:$L$605,"Não Pago")</f>
        <v>0</v>
      </c>
      <c r="AL10" s="102">
        <f>SUMIFS(Ago!$K$5:$K$596,Ago!$C$5:$C$596,'Resumo (2)'!E10,Ago!$V$5:$V$596,"Despesa",Ago!$L$5:$L$596,"Não Pago")</f>
        <v>0</v>
      </c>
      <c r="AM10" s="102">
        <f>SUMIFS(Set!$K$5:$K$605,Set!$C$5:$C$605,'Resumo (2)'!E10,Set!$V$5:$V$605,"Despesa",Set!$L$5:$L$605,"Não Pago")</f>
        <v>0</v>
      </c>
      <c r="AN10" s="102">
        <f>SUMIFS(Out!$K$5:$K$605,Out!$C$5:$C$605,'Resumo (2)'!E10,Out!$V$5:$V$605,"Despesa",Out!$L$5:$L$605,"Não Pago")</f>
        <v>0</v>
      </c>
      <c r="AO10" s="102">
        <f>SUMIFS(Nov!$K$5:$K$605,Nov!$C$5:$C$605,'Resumo (2)'!E10,Nov!$V$5:$V$605,"Despesa",Nov!$L$5:$L$605,"Não Pago")</f>
        <v>0</v>
      </c>
      <c r="AP10" s="102">
        <f>SUMIFS(Dez!$K$5:$K$605,Dez!$C$5:$C$605,'Resumo (2)'!E10,Dez!$V$5:$V$605,"Despesa",Dez!$L$5:$L$605,"Não Pago")</f>
        <v>0</v>
      </c>
    </row>
    <row r="11" spans="1:42" s="102" customFormat="1" ht="25.5" customHeight="1" thickTop="1" thickBot="1" x14ac:dyDescent="0.3">
      <c r="A11" s="210"/>
      <c r="B11"/>
      <c r="C11"/>
      <c r="D11"/>
      <c r="E11" s="30">
        <v>5</v>
      </c>
      <c r="F11" s="27">
        <f t="shared" si="0"/>
        <v>2.1</v>
      </c>
      <c r="G11" s="27">
        <f t="shared" si="1"/>
        <v>0</v>
      </c>
      <c r="H11" s="27">
        <f t="shared" si="2"/>
        <v>2.1</v>
      </c>
      <c r="I11"/>
      <c r="J11" s="258" t="s">
        <v>69</v>
      </c>
      <c r="K11" s="259">
        <f>K7-K9</f>
        <v>2.1</v>
      </c>
      <c r="L11"/>
      <c r="M11" s="60"/>
      <c r="O11" s="61"/>
      <c r="P11" s="61">
        <f t="shared" si="3"/>
        <v>5</v>
      </c>
      <c r="Q11" s="102">
        <f>SUMIFS(Jan!$J$5:$J$586,Jan!$C$5:$C$586,'Resumo (2)'!E11,Jan!$V$5:$V$586,"Receita",Jan!$L$5:$L$586,"Não Pago")</f>
        <v>2.1</v>
      </c>
      <c r="R11" s="102">
        <f>SUMIFS(Fev!$J$5:$J$605,Fev!$C$5:$C$605,'Resumo (2)'!E11,Fev!$V$5:$V$605,"Receita",Fev!$L$5:$L$605,"Não Pago")</f>
        <v>0</v>
      </c>
      <c r="S11" s="102">
        <f>SUMIFS(Mar!$J$5:$J$605,Mar!$C$5:$C$605,'Resumo (2)'!E11,Mar!$V$5:$V$605,"Receita",Mar!$L$5:$L$605,"Não Pago")</f>
        <v>0</v>
      </c>
      <c r="T11" s="102">
        <f>SUMIFS(Abr!$J$5:$J$605,Abr!$C$5:$C$605,'Resumo (2)'!E11,Abr!$V$5:$V$605,"Receita",Abr!$L$5:$L$605,"Não Pago")</f>
        <v>0</v>
      </c>
      <c r="U11" s="102">
        <f>SUMIFS(Mai!$J$5:$J$605,Mai!$C$5:$C$605,'Resumo (2)'!E11,Mai!$V$5:$V$605,"Receita",Mai!$L$5:$L$605,"Não Pago")</f>
        <v>0</v>
      </c>
      <c r="V11" s="102">
        <f>SUMIFS(Jun!$J$5:$J$605,Jun!$C$5:$C$605,'Resumo (2)'!E11,Jun!$V$5:$V$605,"Receita",Jun!$L$5:$L$605,"Não Pago")</f>
        <v>0</v>
      </c>
      <c r="W11" s="102">
        <f>SUMIFS(Jul!$J$5:$J$605,Jul!$C$5:$C$605,'Resumo (2)'!E11,Jul!$V$5:$V$605,"Receita",Jul!$L$5:$L$605,"Não Pago")</f>
        <v>0</v>
      </c>
      <c r="X11" s="102">
        <f>SUMIFS(Ago!$J$5:$J$596,Ago!$C$5:$C$596,'Resumo (2)'!E11,Ago!$V$5:$V$596,"Receita",Ago!$L$5:$L$596,"Não Pago")</f>
        <v>0</v>
      </c>
      <c r="Y11" s="102">
        <f>SUMIFS(Set!$J$5:$J$605,Set!$C$5:$C$605,'Resumo (2)'!E11,Set!$V$5:$V$605,"Receita",Set!$L$5:$L$605,"Não Pago")</f>
        <v>0</v>
      </c>
      <c r="Z11" s="102">
        <f>SUMIFS(Out!$J$5:$J$605,Out!$C$5:$C$605,'Resumo (2)'!E11,Out!$V$5:$V$605,"Receita",Out!$L$5:$L$605,"Não Pago")</f>
        <v>0</v>
      </c>
      <c r="AA11" s="102">
        <f>SUMIFS(Nov!$J$5:$J$605,Nov!$C$5:$C$605,'Resumo (2)'!E11,Nov!$V$5:$V$605,"Receita",Nov!$L$5:$L$605,"Não Pago")</f>
        <v>0</v>
      </c>
      <c r="AB11" s="102">
        <f>SUMIFS(Dez!$J$5:$J$605,Dez!$C$5:$C$605,'Resumo (2)'!E11,Dez!$V$5:$V$605,"Receita",Dez!$L$5:$L$605,"Não Pago")</f>
        <v>0</v>
      </c>
      <c r="AD11" s="102">
        <f t="shared" si="4"/>
        <v>5</v>
      </c>
      <c r="AE11" s="102">
        <f>SUMIFS(Jan!$K$5:$K$586,Jan!$C$5:$C$586,'Resumo (2)'!E11,Jan!$V$5:$V$586,"Despesa",Jan!$L$5:$L$586,"Não Pago")</f>
        <v>0</v>
      </c>
      <c r="AF11" s="102">
        <f>SUMIFS(Fev!$K$5:$K$605,Fev!$C$5:$C$605,'Resumo (2)'!E11,Fev!$V$5:$V$605,"Despesa",Fev!$L$5:$L$605,"Não Pago")</f>
        <v>0</v>
      </c>
      <c r="AG11" s="102">
        <f>SUMIFS(Mar!$K$5:$K$605,Mar!$C$5:$C$605,'Resumo (2)'!E11,Mar!$V$5:$V$605,"Despesa",Mar!$L$5:$L$605,"Não Pago")</f>
        <v>0</v>
      </c>
      <c r="AH11" s="102">
        <f>SUMIFS(Abr!$K$5:$K$605,Abr!$C$5:$C$605,'Resumo (2)'!E11,Abr!$V$5:$V$605,"Despesa",Abr!$L$5:$L$605,"Não Pago")</f>
        <v>0</v>
      </c>
      <c r="AI11" s="102">
        <f>SUMIFS(Mai!$K$5:$K$605,Mai!$C$5:$C$605,'Resumo (2)'!E11,Mai!$V$5:$V$605,"Despesa",Mai!$L$5:$L$605,"Não Pago")</f>
        <v>0</v>
      </c>
      <c r="AJ11" s="102">
        <f>SUMIFS(Jun!$K$5:$K$605,Jun!$C$5:$C$605,'Resumo (2)'!E11,Jun!$V$5:$V$605,"Despesa",Jun!$L$5:$L$605,"Não Pago")</f>
        <v>0</v>
      </c>
      <c r="AK11" s="102">
        <f>SUMIFS(Jul!$K$5:$K$605,Jul!$C$5:$C$605,'Resumo (2)'!E11,Jul!$V$5:$V$605,"Despesa",Jul!$L$5:$L$605,"Não Pago")</f>
        <v>0</v>
      </c>
      <c r="AL11" s="102">
        <f>SUMIFS(Ago!$K$5:$K$596,Ago!$C$5:$C$596,'Resumo (2)'!E11,Ago!$V$5:$V$596,"Despesa",Ago!$L$5:$L$596,"Não Pago")</f>
        <v>0</v>
      </c>
      <c r="AM11" s="102">
        <f>SUMIFS(Set!$K$5:$K$605,Set!$C$5:$C$605,'Resumo (2)'!E11,Set!$V$5:$V$605,"Despesa",Set!$L$5:$L$605,"Não Pago")</f>
        <v>0</v>
      </c>
      <c r="AN11" s="102">
        <f>SUMIFS(Out!$K$5:$K$605,Out!$C$5:$C$605,'Resumo (2)'!E11,Out!$V$5:$V$605,"Despesa",Out!$L$5:$L$605,"Não Pago")</f>
        <v>0</v>
      </c>
      <c r="AO11" s="102">
        <f>SUMIFS(Nov!$K$5:$K$605,Nov!$C$5:$C$605,'Resumo (2)'!E11,Nov!$V$5:$V$605,"Despesa",Nov!$L$5:$L$605,"Não Pago")</f>
        <v>0</v>
      </c>
      <c r="AP11" s="102">
        <f>SUMIFS(Dez!$K$5:$K$605,Dez!$C$5:$C$605,'Resumo (2)'!E11,Dez!$V$5:$V$605,"Despesa",Dez!$L$5:$L$605,"Não Pago")</f>
        <v>0</v>
      </c>
    </row>
    <row r="12" spans="1:42" s="102" customFormat="1" ht="25.5" customHeight="1" thickTop="1" thickBot="1" x14ac:dyDescent="0.3">
      <c r="A12" s="210"/>
      <c r="B12"/>
      <c r="C12"/>
      <c r="D12"/>
      <c r="E12" s="30">
        <v>6</v>
      </c>
      <c r="F12" s="27">
        <f t="shared" si="0"/>
        <v>0</v>
      </c>
      <c r="G12" s="27">
        <f t="shared" si="1"/>
        <v>0</v>
      </c>
      <c r="H12" s="27">
        <f t="shared" si="2"/>
        <v>0</v>
      </c>
      <c r="I12"/>
      <c r="J12" s="258"/>
      <c r="K12" s="260"/>
      <c r="L12"/>
      <c r="M12" s="60"/>
      <c r="O12" s="61"/>
      <c r="P12" s="61">
        <f t="shared" si="3"/>
        <v>6</v>
      </c>
      <c r="Q12" s="102">
        <f>SUMIFS(Jan!$J$5:$J$586,Jan!$C$5:$C$586,'Resumo (2)'!E12,Jan!$V$5:$V$586,"Receita",Jan!$L$5:$L$586,"Não Pago")</f>
        <v>0</v>
      </c>
      <c r="R12" s="102">
        <f>SUMIFS(Fev!$J$5:$J$605,Fev!$C$5:$C$605,'Resumo (2)'!E12,Fev!$V$5:$V$605,"Receita",Fev!$L$5:$L$605,"Não Pago")</f>
        <v>0</v>
      </c>
      <c r="S12" s="102">
        <f>SUMIFS(Mar!$J$5:$J$605,Mar!$C$5:$C$605,'Resumo (2)'!E12,Mar!$V$5:$V$605,"Receita",Mar!$L$5:$L$605,"Não Pago")</f>
        <v>0</v>
      </c>
      <c r="T12" s="102">
        <f>SUMIFS(Abr!$J$5:$J$605,Abr!$C$5:$C$605,'Resumo (2)'!E12,Abr!$V$5:$V$605,"Receita",Abr!$L$5:$L$605,"Não Pago")</f>
        <v>0</v>
      </c>
      <c r="U12" s="102">
        <f>SUMIFS(Mai!$J$5:$J$605,Mai!$C$5:$C$605,'Resumo (2)'!E12,Mai!$V$5:$V$605,"Receita",Mai!$L$5:$L$605,"Não Pago")</f>
        <v>0</v>
      </c>
      <c r="V12" s="102">
        <f>SUMIFS(Jun!$J$5:$J$605,Jun!$C$5:$C$605,'Resumo (2)'!E12,Jun!$V$5:$V$605,"Receita",Jun!$L$5:$L$605,"Não Pago")</f>
        <v>0</v>
      </c>
      <c r="W12" s="102">
        <f>SUMIFS(Jul!$J$5:$J$605,Jul!$C$5:$C$605,'Resumo (2)'!E12,Jul!$V$5:$V$605,"Receita",Jul!$L$5:$L$605,"Não Pago")</f>
        <v>0</v>
      </c>
      <c r="X12" s="102">
        <f>SUMIFS(Ago!$J$5:$J$596,Ago!$C$5:$C$596,'Resumo (2)'!E12,Ago!$V$5:$V$596,"Receita",Ago!$L$5:$L$596,"Não Pago")</f>
        <v>0</v>
      </c>
      <c r="Y12" s="102">
        <f>SUMIFS(Set!$J$5:$J$605,Set!$C$5:$C$605,'Resumo (2)'!E12,Set!$V$5:$V$605,"Receita",Set!$L$5:$L$605,"Não Pago")</f>
        <v>0</v>
      </c>
      <c r="Z12" s="102">
        <f>SUMIFS(Out!$J$5:$J$605,Out!$C$5:$C$605,'Resumo (2)'!E12,Out!$V$5:$V$605,"Receita",Out!$L$5:$L$605,"Não Pago")</f>
        <v>0</v>
      </c>
      <c r="AA12" s="102">
        <f>SUMIFS(Nov!$J$5:$J$605,Nov!$C$5:$C$605,'Resumo (2)'!E12,Nov!$V$5:$V$605,"Receita",Nov!$L$5:$L$605,"Não Pago")</f>
        <v>0</v>
      </c>
      <c r="AB12" s="102">
        <f>SUMIFS(Dez!$J$5:$J$605,Dez!$C$5:$C$605,'Resumo (2)'!E12,Dez!$V$5:$V$605,"Receita",Dez!$L$5:$L$605,"Não Pago")</f>
        <v>0</v>
      </c>
      <c r="AD12" s="102">
        <f t="shared" si="4"/>
        <v>6</v>
      </c>
      <c r="AE12" s="102">
        <f>SUMIFS(Jan!$K$5:$K$586,Jan!$C$5:$C$586,'Resumo (2)'!E12,Jan!$V$5:$V$586,"Despesa",Jan!$L$5:$L$586,"Não Pago")</f>
        <v>0</v>
      </c>
      <c r="AF12" s="102">
        <f>SUMIFS(Fev!$K$5:$K$605,Fev!$C$5:$C$605,'Resumo (2)'!E12,Fev!$V$5:$V$605,"Despesa",Fev!$L$5:$L$605,"Não Pago")</f>
        <v>0</v>
      </c>
      <c r="AG12" s="102">
        <f>SUMIFS(Mar!$K$5:$K$605,Mar!$C$5:$C$605,'Resumo (2)'!E12,Mar!$V$5:$V$605,"Despesa",Mar!$L$5:$L$605,"Não Pago")</f>
        <v>0</v>
      </c>
      <c r="AH12" s="102">
        <f>SUMIFS(Abr!$K$5:$K$605,Abr!$C$5:$C$605,'Resumo (2)'!E12,Abr!$V$5:$V$605,"Despesa",Abr!$L$5:$L$605,"Não Pago")</f>
        <v>0</v>
      </c>
      <c r="AI12" s="102">
        <f>SUMIFS(Mai!$K$5:$K$605,Mai!$C$5:$C$605,'Resumo (2)'!E12,Mai!$V$5:$V$605,"Despesa",Mai!$L$5:$L$605,"Não Pago")</f>
        <v>0</v>
      </c>
      <c r="AJ12" s="102">
        <f>SUMIFS(Jun!$K$5:$K$605,Jun!$C$5:$C$605,'Resumo (2)'!E12,Jun!$V$5:$V$605,"Despesa",Jun!$L$5:$L$605,"Não Pago")</f>
        <v>0</v>
      </c>
      <c r="AK12" s="102">
        <f>SUMIFS(Jul!$K$5:$K$605,Jul!$C$5:$C$605,'Resumo (2)'!E12,Jul!$V$5:$V$605,"Despesa",Jul!$L$5:$L$605,"Não Pago")</f>
        <v>0</v>
      </c>
      <c r="AL12" s="102">
        <f>SUMIFS(Ago!$K$5:$K$596,Ago!$C$5:$C$596,'Resumo (2)'!E12,Ago!$V$5:$V$596,"Despesa",Ago!$L$5:$L$596,"Não Pago")</f>
        <v>0</v>
      </c>
      <c r="AM12" s="102">
        <f>SUMIFS(Set!$K$5:$K$605,Set!$C$5:$C$605,'Resumo (2)'!E12,Set!$V$5:$V$605,"Despesa",Set!$L$5:$L$605,"Não Pago")</f>
        <v>0</v>
      </c>
      <c r="AN12" s="102">
        <f>SUMIFS(Out!$K$5:$K$605,Out!$C$5:$C$605,'Resumo (2)'!E12,Out!$V$5:$V$605,"Despesa",Out!$L$5:$L$605,"Não Pago")</f>
        <v>0</v>
      </c>
      <c r="AO12" s="102">
        <f>SUMIFS(Nov!$K$5:$K$605,Nov!$C$5:$C$605,'Resumo (2)'!E12,Nov!$V$5:$V$605,"Despesa",Nov!$L$5:$L$605,"Não Pago")</f>
        <v>0</v>
      </c>
      <c r="AP12" s="102">
        <f>SUMIFS(Dez!$K$5:$K$605,Dez!$C$5:$C$605,'Resumo (2)'!E12,Dez!$V$5:$V$605,"Despesa",Dez!$L$5:$L$605,"Não Pago")</f>
        <v>0</v>
      </c>
    </row>
    <row r="13" spans="1:42" s="102" customFormat="1" ht="25.5" customHeight="1" thickTop="1" thickBot="1" x14ac:dyDescent="0.3">
      <c r="A13" s="210"/>
      <c r="B13"/>
      <c r="C13"/>
      <c r="D13"/>
      <c r="E13" s="30">
        <v>7</v>
      </c>
      <c r="F13" s="27">
        <f t="shared" si="0"/>
        <v>0</v>
      </c>
      <c r="G13" s="27">
        <f t="shared" si="1"/>
        <v>0</v>
      </c>
      <c r="H13" s="27">
        <f t="shared" si="2"/>
        <v>0</v>
      </c>
      <c r="I13"/>
      <c r="J13"/>
      <c r="K13"/>
      <c r="L13"/>
      <c r="M13" s="60"/>
      <c r="O13" s="61"/>
      <c r="P13" s="61">
        <f t="shared" si="3"/>
        <v>7</v>
      </c>
      <c r="Q13" s="102">
        <f>SUMIFS(Jan!$J$5:$J$586,Jan!$C$5:$C$586,'Resumo (2)'!E13,Jan!$V$5:$V$586,"Receita",Jan!$L$5:$L$586,"Não Pago")</f>
        <v>0</v>
      </c>
      <c r="R13" s="102">
        <f>SUMIFS(Fev!$J$5:$J$605,Fev!$C$5:$C$605,'Resumo (2)'!E13,Fev!$V$5:$V$605,"Receita",Fev!$L$5:$L$605,"Não Pago")</f>
        <v>0</v>
      </c>
      <c r="S13" s="102">
        <f>SUMIFS(Mar!$J$5:$J$605,Mar!$C$5:$C$605,'Resumo (2)'!E13,Mar!$V$5:$V$605,"Receita",Mar!$L$5:$L$605,"Não Pago")</f>
        <v>0</v>
      </c>
      <c r="T13" s="102">
        <f>SUMIFS(Abr!$J$5:$J$605,Abr!$C$5:$C$605,'Resumo (2)'!E13,Abr!$V$5:$V$605,"Receita",Abr!$L$5:$L$605,"Não Pago")</f>
        <v>0</v>
      </c>
      <c r="U13" s="102">
        <f>SUMIFS(Mai!$J$5:$J$605,Mai!$C$5:$C$605,'Resumo (2)'!E13,Mai!$V$5:$V$605,"Receita",Mai!$L$5:$L$605,"Não Pago")</f>
        <v>0</v>
      </c>
      <c r="V13" s="102">
        <f>SUMIFS(Jun!$J$5:$J$605,Jun!$C$5:$C$605,'Resumo (2)'!E13,Jun!$V$5:$V$605,"Receita",Jun!$L$5:$L$605,"Não Pago")</f>
        <v>0</v>
      </c>
      <c r="W13" s="102">
        <f>SUMIFS(Jul!$J$5:$J$605,Jul!$C$5:$C$605,'Resumo (2)'!E13,Jul!$V$5:$V$605,"Receita",Jul!$L$5:$L$605,"Não Pago")</f>
        <v>0</v>
      </c>
      <c r="X13" s="102">
        <f>SUMIFS(Ago!$J$5:$J$596,Ago!$C$5:$C$596,'Resumo (2)'!E13,Ago!$V$5:$V$596,"Receita",Ago!$L$5:$L$596,"Não Pago")</f>
        <v>0</v>
      </c>
      <c r="Y13" s="102">
        <f>SUMIFS(Set!$J$5:$J$605,Set!$C$5:$C$605,'Resumo (2)'!E13,Set!$V$5:$V$605,"Receita",Set!$L$5:$L$605,"Não Pago")</f>
        <v>0</v>
      </c>
      <c r="Z13" s="102">
        <f>SUMIFS(Out!$J$5:$J$605,Out!$C$5:$C$605,'Resumo (2)'!E13,Out!$V$5:$V$605,"Receita",Out!$L$5:$L$605,"Não Pago")</f>
        <v>0</v>
      </c>
      <c r="AA13" s="102">
        <f>SUMIFS(Nov!$J$5:$J$605,Nov!$C$5:$C$605,'Resumo (2)'!E13,Nov!$V$5:$V$605,"Receita",Nov!$L$5:$L$605,"Não Pago")</f>
        <v>0</v>
      </c>
      <c r="AB13" s="102">
        <f>SUMIFS(Dez!$J$5:$J$605,Dez!$C$5:$C$605,'Resumo (2)'!E13,Dez!$V$5:$V$605,"Receita",Dez!$L$5:$L$605,"Não Pago")</f>
        <v>0</v>
      </c>
      <c r="AD13" s="102">
        <f t="shared" si="4"/>
        <v>7</v>
      </c>
      <c r="AE13" s="102">
        <f>SUMIFS(Jan!$K$5:$K$586,Jan!$C$5:$C$586,'Resumo (2)'!E13,Jan!$V$5:$V$586,"Despesa",Jan!$L$5:$L$586,"Não Pago")</f>
        <v>0</v>
      </c>
      <c r="AF13" s="102">
        <f>SUMIFS(Fev!$K$5:$K$605,Fev!$C$5:$C$605,'Resumo (2)'!E13,Fev!$V$5:$V$605,"Despesa",Fev!$L$5:$L$605,"Não Pago")</f>
        <v>0</v>
      </c>
      <c r="AG13" s="102">
        <f>SUMIFS(Mar!$K$5:$K$605,Mar!$C$5:$C$605,'Resumo (2)'!E13,Mar!$V$5:$V$605,"Despesa",Mar!$L$5:$L$605,"Não Pago")</f>
        <v>0</v>
      </c>
      <c r="AH13" s="102">
        <f>SUMIFS(Abr!$K$5:$K$605,Abr!$C$5:$C$605,'Resumo (2)'!E13,Abr!$V$5:$V$605,"Despesa",Abr!$L$5:$L$605,"Não Pago")</f>
        <v>0</v>
      </c>
      <c r="AI13" s="102">
        <f>SUMIFS(Mai!$K$5:$K$605,Mai!$C$5:$C$605,'Resumo (2)'!E13,Mai!$V$5:$V$605,"Despesa",Mai!$L$5:$L$605,"Não Pago")</f>
        <v>0</v>
      </c>
      <c r="AJ13" s="102">
        <f>SUMIFS(Jun!$K$5:$K$605,Jun!$C$5:$C$605,'Resumo (2)'!E13,Jun!$V$5:$V$605,"Despesa",Jun!$L$5:$L$605,"Não Pago")</f>
        <v>0</v>
      </c>
      <c r="AK13" s="102">
        <f>SUMIFS(Jul!$K$5:$K$605,Jul!$C$5:$C$605,'Resumo (2)'!E13,Jul!$V$5:$V$605,"Despesa",Jul!$L$5:$L$605,"Não Pago")</f>
        <v>0</v>
      </c>
      <c r="AL13" s="102">
        <f>SUMIFS(Ago!$K$5:$K$596,Ago!$C$5:$C$596,'Resumo (2)'!E13,Ago!$V$5:$V$596,"Despesa",Ago!$L$5:$L$596,"Não Pago")</f>
        <v>0</v>
      </c>
      <c r="AM13" s="102">
        <f>SUMIFS(Set!$K$5:$K$605,Set!$C$5:$C$605,'Resumo (2)'!E13,Set!$V$5:$V$605,"Despesa",Set!$L$5:$L$605,"Não Pago")</f>
        <v>0</v>
      </c>
      <c r="AN13" s="102">
        <f>SUMIFS(Out!$K$5:$K$605,Out!$C$5:$C$605,'Resumo (2)'!E13,Out!$V$5:$V$605,"Despesa",Out!$L$5:$L$605,"Não Pago")</f>
        <v>0</v>
      </c>
      <c r="AO13" s="102">
        <f>SUMIFS(Nov!$K$5:$K$605,Nov!$C$5:$C$605,'Resumo (2)'!E13,Nov!$V$5:$V$605,"Despesa",Nov!$L$5:$L$605,"Não Pago")</f>
        <v>0</v>
      </c>
      <c r="AP13" s="102">
        <f>SUMIFS(Dez!$K$5:$K$605,Dez!$C$5:$C$605,'Resumo (2)'!E13,Dez!$V$5:$V$605,"Despesa",Dez!$L$5:$L$605,"Não Pago")</f>
        <v>0</v>
      </c>
    </row>
    <row r="14" spans="1:42" s="102" customFormat="1" ht="25.5" customHeight="1" thickTop="1" thickBot="1" x14ac:dyDescent="0.3">
      <c r="A14" s="210"/>
      <c r="B14"/>
      <c r="C14"/>
      <c r="D14"/>
      <c r="E14" s="30">
        <v>8</v>
      </c>
      <c r="F14" s="27">
        <f t="shared" si="0"/>
        <v>0</v>
      </c>
      <c r="G14" s="27">
        <f t="shared" si="1"/>
        <v>0</v>
      </c>
      <c r="H14" s="27">
        <f t="shared" si="2"/>
        <v>0</v>
      </c>
      <c r="I14"/>
      <c r="J14"/>
      <c r="K14"/>
      <c r="L14"/>
      <c r="M14" s="60"/>
      <c r="O14" s="61"/>
      <c r="P14" s="61">
        <f t="shared" si="3"/>
        <v>8</v>
      </c>
      <c r="Q14" s="102">
        <f>SUMIFS(Jan!$J$5:$J$586,Jan!$C$5:$C$586,'Resumo (2)'!E14,Jan!$V$5:$V$586,"Receita",Jan!$L$5:$L$586,"Não Pago")</f>
        <v>0</v>
      </c>
      <c r="R14" s="102">
        <f>SUMIFS(Fev!$J$5:$J$605,Fev!$C$5:$C$605,'Resumo (2)'!E14,Fev!$V$5:$V$605,"Receita",Fev!$L$5:$L$605,"Não Pago")</f>
        <v>0</v>
      </c>
      <c r="S14" s="102">
        <f>SUMIFS(Mar!$J$5:$J$605,Mar!$C$5:$C$605,'Resumo (2)'!E14,Mar!$V$5:$V$605,"Receita",Mar!$L$5:$L$605,"Não Pago")</f>
        <v>0</v>
      </c>
      <c r="T14" s="102">
        <f>SUMIFS(Abr!$J$5:$J$605,Abr!$C$5:$C$605,'Resumo (2)'!E14,Abr!$V$5:$V$605,"Receita",Abr!$L$5:$L$605,"Não Pago")</f>
        <v>0</v>
      </c>
      <c r="U14" s="102">
        <f>SUMIFS(Mai!$J$5:$J$605,Mai!$C$5:$C$605,'Resumo (2)'!E14,Mai!$V$5:$V$605,"Receita",Mai!$L$5:$L$605,"Não Pago")</f>
        <v>0</v>
      </c>
      <c r="V14" s="102">
        <f>SUMIFS(Jun!$J$5:$J$605,Jun!$C$5:$C$605,'Resumo (2)'!E14,Jun!$V$5:$V$605,"Receita",Jun!$L$5:$L$605,"Não Pago")</f>
        <v>0</v>
      </c>
      <c r="W14" s="102">
        <f>SUMIFS(Jul!$J$5:$J$605,Jul!$C$5:$C$605,'Resumo (2)'!E14,Jul!$V$5:$V$605,"Receita",Jul!$L$5:$L$605,"Não Pago")</f>
        <v>0</v>
      </c>
      <c r="X14" s="102">
        <f>SUMIFS(Ago!$J$5:$J$596,Ago!$C$5:$C$596,'Resumo (2)'!E14,Ago!$V$5:$V$596,"Receita",Ago!$L$5:$L$596,"Não Pago")</f>
        <v>0</v>
      </c>
      <c r="Y14" s="102">
        <f>SUMIFS(Set!$J$5:$J$605,Set!$C$5:$C$605,'Resumo (2)'!E14,Set!$V$5:$V$605,"Receita",Set!$L$5:$L$605,"Não Pago")</f>
        <v>0</v>
      </c>
      <c r="Z14" s="102">
        <f>SUMIFS(Out!$J$5:$J$605,Out!$C$5:$C$605,'Resumo (2)'!E14,Out!$V$5:$V$605,"Receita",Out!$L$5:$L$605,"Não Pago")</f>
        <v>0</v>
      </c>
      <c r="AA14" s="102">
        <f>SUMIFS(Nov!$J$5:$J$605,Nov!$C$5:$C$605,'Resumo (2)'!E14,Nov!$V$5:$V$605,"Receita",Nov!$L$5:$L$605,"Não Pago")</f>
        <v>0</v>
      </c>
      <c r="AB14" s="102">
        <f>SUMIFS(Dez!$J$5:$J$605,Dez!$C$5:$C$605,'Resumo (2)'!E14,Dez!$V$5:$V$605,"Receita",Dez!$L$5:$L$605,"Não Pago")</f>
        <v>0</v>
      </c>
      <c r="AD14" s="102">
        <f t="shared" si="4"/>
        <v>8</v>
      </c>
      <c r="AE14" s="102">
        <f>SUMIFS(Jan!$K$5:$K$586,Jan!$C$5:$C$586,'Resumo (2)'!E14,Jan!$V$5:$V$586,"Despesa",Jan!$L$5:$L$586,"Não Pago")</f>
        <v>0</v>
      </c>
      <c r="AF14" s="102">
        <f>SUMIFS(Fev!$K$5:$K$605,Fev!$C$5:$C$605,'Resumo (2)'!E14,Fev!$V$5:$V$605,"Despesa",Fev!$L$5:$L$605,"Não Pago")</f>
        <v>0</v>
      </c>
      <c r="AG14" s="102">
        <f>SUMIFS(Mar!$K$5:$K$605,Mar!$C$5:$C$605,'Resumo (2)'!E14,Mar!$V$5:$V$605,"Despesa",Mar!$L$5:$L$605,"Não Pago")</f>
        <v>0</v>
      </c>
      <c r="AH14" s="102">
        <f>SUMIFS(Abr!$K$5:$K$605,Abr!$C$5:$C$605,'Resumo (2)'!E14,Abr!$V$5:$V$605,"Despesa",Abr!$L$5:$L$605,"Não Pago")</f>
        <v>0</v>
      </c>
      <c r="AI14" s="102">
        <f>SUMIFS(Mai!$K$5:$K$605,Mai!$C$5:$C$605,'Resumo (2)'!E14,Mai!$V$5:$V$605,"Despesa",Mai!$L$5:$L$605,"Não Pago")</f>
        <v>0</v>
      </c>
      <c r="AJ14" s="102">
        <f>SUMIFS(Jun!$K$5:$K$605,Jun!$C$5:$C$605,'Resumo (2)'!E14,Jun!$V$5:$V$605,"Despesa",Jun!$L$5:$L$605,"Não Pago")</f>
        <v>0</v>
      </c>
      <c r="AK14" s="102">
        <f>SUMIFS(Jul!$K$5:$K$605,Jul!$C$5:$C$605,'Resumo (2)'!E14,Jul!$V$5:$V$605,"Despesa",Jul!$L$5:$L$605,"Não Pago")</f>
        <v>0</v>
      </c>
      <c r="AL14" s="102">
        <f>SUMIFS(Ago!$K$5:$K$596,Ago!$C$5:$C$596,'Resumo (2)'!E14,Ago!$V$5:$V$596,"Despesa",Ago!$L$5:$L$596,"Não Pago")</f>
        <v>0</v>
      </c>
      <c r="AM14" s="102">
        <f>SUMIFS(Set!$K$5:$K$605,Set!$C$5:$C$605,'Resumo (2)'!E14,Set!$V$5:$V$605,"Despesa",Set!$L$5:$L$605,"Não Pago")</f>
        <v>0</v>
      </c>
      <c r="AN14" s="102">
        <f>SUMIFS(Out!$K$5:$K$605,Out!$C$5:$C$605,'Resumo (2)'!E14,Out!$V$5:$V$605,"Despesa",Out!$L$5:$L$605,"Não Pago")</f>
        <v>0</v>
      </c>
      <c r="AO14" s="102">
        <f>SUMIFS(Nov!$K$5:$K$605,Nov!$C$5:$C$605,'Resumo (2)'!E14,Nov!$V$5:$V$605,"Despesa",Nov!$L$5:$L$605,"Não Pago")</f>
        <v>0</v>
      </c>
      <c r="AP14" s="102">
        <f>SUMIFS(Dez!$K$5:$K$605,Dez!$C$5:$C$605,'Resumo (2)'!E14,Dez!$V$5:$V$605,"Despesa",Dez!$L$5:$L$605,"Não Pago")</f>
        <v>0</v>
      </c>
    </row>
    <row r="15" spans="1:42" s="102" customFormat="1" ht="25.5" customHeight="1" thickTop="1" thickBot="1" x14ac:dyDescent="0.3">
      <c r="A15" s="210"/>
      <c r="B15"/>
      <c r="C15"/>
      <c r="D15"/>
      <c r="E15" s="30">
        <v>9</v>
      </c>
      <c r="F15" s="27">
        <f t="shared" si="0"/>
        <v>0</v>
      </c>
      <c r="G15" s="27">
        <f t="shared" si="1"/>
        <v>0</v>
      </c>
      <c r="H15" s="27">
        <f t="shared" si="2"/>
        <v>0</v>
      </c>
      <c r="I15"/>
      <c r="J15"/>
      <c r="K15"/>
      <c r="L15"/>
      <c r="M15" s="60"/>
      <c r="O15" s="61"/>
      <c r="P15" s="61">
        <f t="shared" si="3"/>
        <v>9</v>
      </c>
      <c r="Q15" s="102">
        <f>SUMIFS(Jan!$J$5:$J$586,Jan!$C$5:$C$586,'Resumo (2)'!E15,Jan!$V$5:$V$586,"Receita",Jan!$L$5:$L$586,"Não Pago")</f>
        <v>0</v>
      </c>
      <c r="R15" s="102">
        <f>SUMIFS(Fev!$J$5:$J$605,Fev!$C$5:$C$605,'Resumo (2)'!E15,Fev!$V$5:$V$605,"Receita",Fev!$L$5:$L$605,"Não Pago")</f>
        <v>0</v>
      </c>
      <c r="S15" s="102">
        <f>SUMIFS(Mar!$J$5:$J$605,Mar!$C$5:$C$605,'Resumo (2)'!E15,Mar!$V$5:$V$605,"Receita",Mar!$L$5:$L$605,"Não Pago")</f>
        <v>0</v>
      </c>
      <c r="T15" s="102">
        <f>SUMIFS(Abr!$J$5:$J$605,Abr!$C$5:$C$605,'Resumo (2)'!E15,Abr!$V$5:$V$605,"Receita",Abr!$L$5:$L$605,"Não Pago")</f>
        <v>0</v>
      </c>
      <c r="U15" s="102">
        <f>SUMIFS(Mai!$J$5:$J$605,Mai!$C$5:$C$605,'Resumo (2)'!E15,Mai!$V$5:$V$605,"Receita",Mai!$L$5:$L$605,"Não Pago")</f>
        <v>0</v>
      </c>
      <c r="V15" s="102">
        <f>SUMIFS(Jun!$J$5:$J$605,Jun!$C$5:$C$605,'Resumo (2)'!E15,Jun!$V$5:$V$605,"Receita",Jun!$L$5:$L$605,"Não Pago")</f>
        <v>0</v>
      </c>
      <c r="W15" s="102">
        <f>SUMIFS(Jul!$J$5:$J$605,Jul!$C$5:$C$605,'Resumo (2)'!E15,Jul!$V$5:$V$605,"Receita",Jul!$L$5:$L$605,"Não Pago")</f>
        <v>0</v>
      </c>
      <c r="X15" s="102">
        <f>SUMIFS(Ago!$J$5:$J$596,Ago!$C$5:$C$596,'Resumo (2)'!E15,Ago!$V$5:$V$596,"Receita",Ago!$L$5:$L$596,"Não Pago")</f>
        <v>0</v>
      </c>
      <c r="Y15" s="102">
        <f>SUMIFS(Set!$J$5:$J$605,Set!$C$5:$C$605,'Resumo (2)'!E15,Set!$V$5:$V$605,"Receita",Set!$L$5:$L$605,"Não Pago")</f>
        <v>0</v>
      </c>
      <c r="Z15" s="102">
        <f>SUMIFS(Out!$J$5:$J$605,Out!$C$5:$C$605,'Resumo (2)'!E15,Out!$V$5:$V$605,"Receita",Out!$L$5:$L$605,"Não Pago")</f>
        <v>0</v>
      </c>
      <c r="AA15" s="102">
        <f>SUMIFS(Nov!$J$5:$J$605,Nov!$C$5:$C$605,'Resumo (2)'!E15,Nov!$V$5:$V$605,"Receita",Nov!$L$5:$L$605,"Não Pago")</f>
        <v>0</v>
      </c>
      <c r="AB15" s="102">
        <f>SUMIFS(Dez!$J$5:$J$605,Dez!$C$5:$C$605,'Resumo (2)'!E15,Dez!$V$5:$V$605,"Receita",Dez!$L$5:$L$605,"Não Pago")</f>
        <v>0</v>
      </c>
      <c r="AD15" s="102">
        <f t="shared" si="4"/>
        <v>9</v>
      </c>
      <c r="AE15" s="102">
        <f>SUMIFS(Jan!$K$5:$K$586,Jan!$C$5:$C$586,'Resumo (2)'!E15,Jan!$V$5:$V$586,"Despesa",Jan!$L$5:$L$586,"Não Pago")</f>
        <v>0</v>
      </c>
      <c r="AF15" s="102">
        <f>SUMIFS(Fev!$K$5:$K$605,Fev!$C$5:$C$605,'Resumo (2)'!E15,Fev!$V$5:$V$605,"Despesa",Fev!$L$5:$L$605,"Não Pago")</f>
        <v>0</v>
      </c>
      <c r="AG15" s="102">
        <f>SUMIFS(Mar!$K$5:$K$605,Mar!$C$5:$C$605,'Resumo (2)'!E15,Mar!$V$5:$V$605,"Despesa",Mar!$L$5:$L$605,"Não Pago")</f>
        <v>0</v>
      </c>
      <c r="AH15" s="102">
        <f>SUMIFS(Abr!$K$5:$K$605,Abr!$C$5:$C$605,'Resumo (2)'!E15,Abr!$V$5:$V$605,"Despesa",Abr!$L$5:$L$605,"Não Pago")</f>
        <v>0</v>
      </c>
      <c r="AI15" s="102">
        <f>SUMIFS(Mai!$K$5:$K$605,Mai!$C$5:$C$605,'Resumo (2)'!E15,Mai!$V$5:$V$605,"Despesa",Mai!$L$5:$L$605,"Não Pago")</f>
        <v>0</v>
      </c>
      <c r="AJ15" s="102">
        <f>SUMIFS(Jun!$K$5:$K$605,Jun!$C$5:$C$605,'Resumo (2)'!E15,Jun!$V$5:$V$605,"Despesa",Jun!$L$5:$L$605,"Não Pago")</f>
        <v>0</v>
      </c>
      <c r="AK15" s="102">
        <f>SUMIFS(Jul!$K$5:$K$605,Jul!$C$5:$C$605,'Resumo (2)'!E15,Jul!$V$5:$V$605,"Despesa",Jul!$L$5:$L$605,"Não Pago")</f>
        <v>0</v>
      </c>
      <c r="AL15" s="102">
        <f>SUMIFS(Ago!$K$5:$K$596,Ago!$C$5:$C$596,'Resumo (2)'!E15,Ago!$V$5:$V$596,"Despesa",Ago!$L$5:$L$596,"Não Pago")</f>
        <v>0</v>
      </c>
      <c r="AM15" s="102">
        <f>SUMIFS(Set!$K$5:$K$605,Set!$C$5:$C$605,'Resumo (2)'!E15,Set!$V$5:$V$605,"Despesa",Set!$L$5:$L$605,"Não Pago")</f>
        <v>0</v>
      </c>
      <c r="AN15" s="102">
        <f>SUMIFS(Out!$K$5:$K$605,Out!$C$5:$C$605,'Resumo (2)'!E15,Out!$V$5:$V$605,"Despesa",Out!$L$5:$L$605,"Não Pago")</f>
        <v>0</v>
      </c>
      <c r="AO15" s="102">
        <f>SUMIFS(Nov!$K$5:$K$605,Nov!$C$5:$C$605,'Resumo (2)'!E15,Nov!$V$5:$V$605,"Despesa",Nov!$L$5:$L$605,"Não Pago")</f>
        <v>0</v>
      </c>
      <c r="AP15" s="102">
        <f>SUMIFS(Dez!$K$5:$K$605,Dez!$C$5:$C$605,'Resumo (2)'!E15,Dez!$V$5:$V$605,"Despesa",Dez!$L$5:$L$605,"Não Pago")</f>
        <v>0</v>
      </c>
    </row>
    <row r="16" spans="1:42" s="102" customFormat="1" ht="25.5" customHeight="1" thickTop="1" thickBot="1" x14ac:dyDescent="0.3">
      <c r="A16" s="210"/>
      <c r="B16"/>
      <c r="C16"/>
      <c r="D16"/>
      <c r="E16" s="30">
        <v>10</v>
      </c>
      <c r="F16" s="27">
        <f t="shared" si="0"/>
        <v>0</v>
      </c>
      <c r="G16" s="27">
        <f t="shared" si="1"/>
        <v>0</v>
      </c>
      <c r="H16" s="27">
        <f t="shared" si="2"/>
        <v>0</v>
      </c>
      <c r="I16"/>
      <c r="J16"/>
      <c r="K16"/>
      <c r="L16"/>
      <c r="M16" s="60"/>
      <c r="O16" s="61"/>
      <c r="P16" s="61">
        <f t="shared" si="3"/>
        <v>10</v>
      </c>
      <c r="Q16" s="102">
        <f>SUMIFS(Jan!$J$5:$J$586,Jan!$C$5:$C$586,'Resumo (2)'!E16,Jan!$V$5:$V$586,"Receita",Jan!$L$5:$L$586,"Não Pago")</f>
        <v>0</v>
      </c>
      <c r="R16" s="102">
        <f>SUMIFS(Fev!$J$5:$J$605,Fev!$C$5:$C$605,'Resumo (2)'!E16,Fev!$V$5:$V$605,"Receita",Fev!$L$5:$L$605,"Não Pago")</f>
        <v>0</v>
      </c>
      <c r="S16" s="102">
        <f>SUMIFS(Mar!$J$5:$J$605,Mar!$C$5:$C$605,'Resumo (2)'!E16,Mar!$V$5:$V$605,"Receita",Mar!$L$5:$L$605,"Não Pago")</f>
        <v>0</v>
      </c>
      <c r="T16" s="102">
        <f>SUMIFS(Abr!$J$5:$J$605,Abr!$C$5:$C$605,'Resumo (2)'!E16,Abr!$V$5:$V$605,"Receita",Abr!$L$5:$L$605,"Não Pago")</f>
        <v>0</v>
      </c>
      <c r="U16" s="102">
        <f>SUMIFS(Mai!$J$5:$J$605,Mai!$C$5:$C$605,'Resumo (2)'!E16,Mai!$V$5:$V$605,"Receita",Mai!$L$5:$L$605,"Não Pago")</f>
        <v>0</v>
      </c>
      <c r="V16" s="102">
        <f>SUMIFS(Jun!$J$5:$J$605,Jun!$C$5:$C$605,'Resumo (2)'!E16,Jun!$V$5:$V$605,"Receita",Jun!$L$5:$L$605,"Não Pago")</f>
        <v>0</v>
      </c>
      <c r="W16" s="102">
        <f>SUMIFS(Jul!$J$5:$J$605,Jul!$C$5:$C$605,'Resumo (2)'!E16,Jul!$V$5:$V$605,"Receita",Jul!$L$5:$L$605,"Não Pago")</f>
        <v>0</v>
      </c>
      <c r="X16" s="102">
        <f>SUMIFS(Ago!$J$5:$J$596,Ago!$C$5:$C$596,'Resumo (2)'!E16,Ago!$V$5:$V$596,"Receita",Ago!$L$5:$L$596,"Não Pago")</f>
        <v>0</v>
      </c>
      <c r="Y16" s="102">
        <f>SUMIFS(Set!$J$5:$J$605,Set!$C$5:$C$605,'Resumo (2)'!E16,Set!$V$5:$V$605,"Receita",Set!$L$5:$L$605,"Não Pago")</f>
        <v>0</v>
      </c>
      <c r="Z16" s="102">
        <f>SUMIFS(Out!$J$5:$J$605,Out!$C$5:$C$605,'Resumo (2)'!E16,Out!$V$5:$V$605,"Receita",Out!$L$5:$L$605,"Não Pago")</f>
        <v>0</v>
      </c>
      <c r="AA16" s="102">
        <f>SUMIFS(Nov!$J$5:$J$605,Nov!$C$5:$C$605,'Resumo (2)'!E16,Nov!$V$5:$V$605,"Receita",Nov!$L$5:$L$605,"Não Pago")</f>
        <v>0</v>
      </c>
      <c r="AB16" s="102">
        <f>SUMIFS(Dez!$J$5:$J$605,Dez!$C$5:$C$605,'Resumo (2)'!E16,Dez!$V$5:$V$605,"Receita",Dez!$L$5:$L$605,"Não Pago")</f>
        <v>0</v>
      </c>
      <c r="AD16" s="102">
        <f t="shared" si="4"/>
        <v>10</v>
      </c>
      <c r="AE16" s="102">
        <f>SUMIFS(Jan!$K$5:$K$586,Jan!$C$5:$C$586,'Resumo (2)'!E16,Jan!$V$5:$V$586,"Despesa",Jan!$L$5:$L$586,"Não Pago")</f>
        <v>0</v>
      </c>
      <c r="AF16" s="102">
        <f>SUMIFS(Fev!$K$5:$K$605,Fev!$C$5:$C$605,'Resumo (2)'!E16,Fev!$V$5:$V$605,"Despesa",Fev!$L$5:$L$605,"Não Pago")</f>
        <v>0</v>
      </c>
      <c r="AG16" s="102">
        <f>SUMIFS(Mar!$K$5:$K$605,Mar!$C$5:$C$605,'Resumo (2)'!E16,Mar!$V$5:$V$605,"Despesa",Mar!$L$5:$L$605,"Não Pago")</f>
        <v>0</v>
      </c>
      <c r="AH16" s="102">
        <f>SUMIFS(Abr!$K$5:$K$605,Abr!$C$5:$C$605,'Resumo (2)'!E16,Abr!$V$5:$V$605,"Despesa",Abr!$L$5:$L$605,"Não Pago")</f>
        <v>0</v>
      </c>
      <c r="AI16" s="102">
        <f>SUMIFS(Mai!$K$5:$K$605,Mai!$C$5:$C$605,'Resumo (2)'!E16,Mai!$V$5:$V$605,"Despesa",Mai!$L$5:$L$605,"Não Pago")</f>
        <v>0</v>
      </c>
      <c r="AJ16" s="102">
        <f>SUMIFS(Jun!$K$5:$K$605,Jun!$C$5:$C$605,'Resumo (2)'!E16,Jun!$V$5:$V$605,"Despesa",Jun!$L$5:$L$605,"Não Pago")</f>
        <v>0</v>
      </c>
      <c r="AK16" s="102">
        <f>SUMIFS(Jul!$K$5:$K$605,Jul!$C$5:$C$605,'Resumo (2)'!E16,Jul!$V$5:$V$605,"Despesa",Jul!$L$5:$L$605,"Não Pago")</f>
        <v>0</v>
      </c>
      <c r="AL16" s="102">
        <f>SUMIFS(Ago!$K$5:$K$596,Ago!$C$5:$C$596,'Resumo (2)'!E16,Ago!$V$5:$V$596,"Despesa",Ago!$L$5:$L$596,"Não Pago")</f>
        <v>0</v>
      </c>
      <c r="AM16" s="102">
        <f>SUMIFS(Set!$K$5:$K$605,Set!$C$5:$C$605,'Resumo (2)'!E16,Set!$V$5:$V$605,"Despesa",Set!$L$5:$L$605,"Não Pago")</f>
        <v>0</v>
      </c>
      <c r="AN16" s="102">
        <f>SUMIFS(Out!$K$5:$K$605,Out!$C$5:$C$605,'Resumo (2)'!E16,Out!$V$5:$V$605,"Despesa",Out!$L$5:$L$605,"Não Pago")</f>
        <v>0</v>
      </c>
      <c r="AO16" s="102">
        <f>SUMIFS(Nov!$K$5:$K$605,Nov!$C$5:$C$605,'Resumo (2)'!E16,Nov!$V$5:$V$605,"Despesa",Nov!$L$5:$L$605,"Não Pago")</f>
        <v>1000</v>
      </c>
      <c r="AP16" s="102">
        <f>SUMIFS(Dez!$K$5:$K$605,Dez!$C$5:$C$605,'Resumo (2)'!E16,Dez!$V$5:$V$605,"Despesa",Dez!$L$5:$L$605,"Não Pago")</f>
        <v>0</v>
      </c>
    </row>
    <row r="17" spans="1:42" s="102" customFormat="1" ht="25.5" customHeight="1" thickTop="1" thickBot="1" x14ac:dyDescent="0.3">
      <c r="A17" s="210"/>
      <c r="B17"/>
      <c r="C17"/>
      <c r="D17"/>
      <c r="E17" s="30">
        <v>11</v>
      </c>
      <c r="F17" s="27">
        <f t="shared" si="0"/>
        <v>0</v>
      </c>
      <c r="G17" s="27">
        <f t="shared" si="1"/>
        <v>0</v>
      </c>
      <c r="H17" s="27">
        <f t="shared" si="2"/>
        <v>0</v>
      </c>
      <c r="I17"/>
      <c r="J17"/>
      <c r="K17"/>
      <c r="L17"/>
      <c r="M17" s="60"/>
      <c r="O17" s="61"/>
      <c r="P17" s="61">
        <f t="shared" si="3"/>
        <v>11</v>
      </c>
      <c r="Q17" s="102">
        <f>SUMIFS(Jan!$J$5:$J$586,Jan!$C$5:$C$586,'Resumo (2)'!E17,Jan!$V$5:$V$586,"Receita",Jan!$L$5:$L$586,"Não Pago")</f>
        <v>0</v>
      </c>
      <c r="R17" s="102">
        <f>SUMIFS(Fev!$J$5:$J$605,Fev!$C$5:$C$605,'Resumo (2)'!E17,Fev!$V$5:$V$605,"Receita",Fev!$L$5:$L$605,"Não Pago")</f>
        <v>0</v>
      </c>
      <c r="S17" s="102">
        <f>SUMIFS(Mar!$J$5:$J$605,Mar!$C$5:$C$605,'Resumo (2)'!E17,Mar!$V$5:$V$605,"Receita",Mar!$L$5:$L$605,"Não Pago")</f>
        <v>0</v>
      </c>
      <c r="T17" s="102">
        <f>SUMIFS(Abr!$J$5:$J$605,Abr!$C$5:$C$605,'Resumo (2)'!E17,Abr!$V$5:$V$605,"Receita",Abr!$L$5:$L$605,"Não Pago")</f>
        <v>0</v>
      </c>
      <c r="U17" s="102">
        <f>SUMIFS(Mai!$J$5:$J$605,Mai!$C$5:$C$605,'Resumo (2)'!E17,Mai!$V$5:$V$605,"Receita",Mai!$L$5:$L$605,"Não Pago")</f>
        <v>0</v>
      </c>
      <c r="V17" s="102">
        <f>SUMIFS(Jun!$J$5:$J$605,Jun!$C$5:$C$605,'Resumo (2)'!E17,Jun!$V$5:$V$605,"Receita",Jun!$L$5:$L$605,"Não Pago")</f>
        <v>0</v>
      </c>
      <c r="W17" s="102">
        <f>SUMIFS(Jul!$J$5:$J$605,Jul!$C$5:$C$605,'Resumo (2)'!E17,Jul!$V$5:$V$605,"Receita",Jul!$L$5:$L$605,"Não Pago")</f>
        <v>0</v>
      </c>
      <c r="X17" s="102">
        <f>SUMIFS(Ago!$J$5:$J$596,Ago!$C$5:$C$596,'Resumo (2)'!E17,Ago!$V$5:$V$596,"Receita",Ago!$L$5:$L$596,"Não Pago")</f>
        <v>0</v>
      </c>
      <c r="Y17" s="102">
        <f>SUMIFS(Set!$J$5:$J$605,Set!$C$5:$C$605,'Resumo (2)'!E17,Set!$V$5:$V$605,"Receita",Set!$L$5:$L$605,"Não Pago")</f>
        <v>0</v>
      </c>
      <c r="Z17" s="102">
        <f>SUMIFS(Out!$J$5:$J$605,Out!$C$5:$C$605,'Resumo (2)'!E17,Out!$V$5:$V$605,"Receita",Out!$L$5:$L$605,"Não Pago")</f>
        <v>0</v>
      </c>
      <c r="AA17" s="102">
        <f>SUMIFS(Nov!$J$5:$J$605,Nov!$C$5:$C$605,'Resumo (2)'!E17,Nov!$V$5:$V$605,"Receita",Nov!$L$5:$L$605,"Não Pago")</f>
        <v>0</v>
      </c>
      <c r="AB17" s="102">
        <f>SUMIFS(Dez!$J$5:$J$605,Dez!$C$5:$C$605,'Resumo (2)'!E17,Dez!$V$5:$V$605,"Receita",Dez!$L$5:$L$605,"Não Pago")</f>
        <v>0</v>
      </c>
      <c r="AD17" s="102">
        <f t="shared" si="4"/>
        <v>11</v>
      </c>
      <c r="AE17" s="102">
        <f>SUMIFS(Jan!$K$5:$K$586,Jan!$C$5:$C$586,'Resumo (2)'!E17,Jan!$V$5:$V$586,"Despesa",Jan!$L$5:$L$586,"Não Pago")</f>
        <v>0</v>
      </c>
      <c r="AF17" s="102">
        <f>SUMIFS(Fev!$K$5:$K$605,Fev!$C$5:$C$605,'Resumo (2)'!E17,Fev!$V$5:$V$605,"Despesa",Fev!$L$5:$L$605,"Não Pago")</f>
        <v>0</v>
      </c>
      <c r="AG17" s="102">
        <f>SUMIFS(Mar!$K$5:$K$605,Mar!$C$5:$C$605,'Resumo (2)'!E17,Mar!$V$5:$V$605,"Despesa",Mar!$L$5:$L$605,"Não Pago")</f>
        <v>0</v>
      </c>
      <c r="AH17" s="102">
        <f>SUMIFS(Abr!$K$5:$K$605,Abr!$C$5:$C$605,'Resumo (2)'!E17,Abr!$V$5:$V$605,"Despesa",Abr!$L$5:$L$605,"Não Pago")</f>
        <v>0</v>
      </c>
      <c r="AI17" s="102">
        <f>SUMIFS(Mai!$K$5:$K$605,Mai!$C$5:$C$605,'Resumo (2)'!E17,Mai!$V$5:$V$605,"Despesa",Mai!$L$5:$L$605,"Não Pago")</f>
        <v>0</v>
      </c>
      <c r="AJ17" s="102">
        <f>SUMIFS(Jun!$K$5:$K$605,Jun!$C$5:$C$605,'Resumo (2)'!E17,Jun!$V$5:$V$605,"Despesa",Jun!$L$5:$L$605,"Não Pago")</f>
        <v>0</v>
      </c>
      <c r="AK17" s="102">
        <f>SUMIFS(Jul!$K$5:$K$605,Jul!$C$5:$C$605,'Resumo (2)'!E17,Jul!$V$5:$V$605,"Despesa",Jul!$L$5:$L$605,"Não Pago")</f>
        <v>0</v>
      </c>
      <c r="AL17" s="102">
        <f>SUMIFS(Ago!$K$5:$K$596,Ago!$C$5:$C$596,'Resumo (2)'!E17,Ago!$V$5:$V$596,"Despesa",Ago!$L$5:$L$596,"Não Pago")</f>
        <v>0</v>
      </c>
      <c r="AM17" s="102">
        <f>SUMIFS(Set!$K$5:$K$605,Set!$C$5:$C$605,'Resumo (2)'!E17,Set!$V$5:$V$605,"Despesa",Set!$L$5:$L$605,"Não Pago")</f>
        <v>0</v>
      </c>
      <c r="AN17" s="102">
        <f>SUMIFS(Out!$K$5:$K$605,Out!$C$5:$C$605,'Resumo (2)'!E17,Out!$V$5:$V$605,"Despesa",Out!$L$5:$L$605,"Não Pago")</f>
        <v>0</v>
      </c>
      <c r="AO17" s="102">
        <f>SUMIFS(Nov!$K$5:$K$605,Nov!$C$5:$C$605,'Resumo (2)'!E17,Nov!$V$5:$V$605,"Despesa",Nov!$L$5:$L$605,"Não Pago")</f>
        <v>0</v>
      </c>
      <c r="AP17" s="102">
        <f>SUMIFS(Dez!$K$5:$K$605,Dez!$C$5:$C$605,'Resumo (2)'!E17,Dez!$V$5:$V$605,"Despesa",Dez!$L$5:$L$605,"Não Pago")</f>
        <v>0</v>
      </c>
    </row>
    <row r="18" spans="1:42" s="102" customFormat="1" ht="25.5" customHeight="1" thickTop="1" thickBot="1" x14ac:dyDescent="0.3">
      <c r="A18" s="210"/>
      <c r="B18"/>
      <c r="C18"/>
      <c r="D18"/>
      <c r="E18" s="30">
        <v>12</v>
      </c>
      <c r="F18" s="27">
        <f t="shared" si="0"/>
        <v>0</v>
      </c>
      <c r="G18" s="27">
        <f t="shared" si="1"/>
        <v>0</v>
      </c>
      <c r="H18" s="27">
        <f t="shared" si="2"/>
        <v>0</v>
      </c>
      <c r="I18"/>
      <c r="J18"/>
      <c r="K18"/>
      <c r="L18"/>
      <c r="M18" s="60"/>
      <c r="O18" s="61"/>
      <c r="P18" s="61">
        <f t="shared" si="3"/>
        <v>12</v>
      </c>
      <c r="Q18" s="102">
        <f>SUMIFS(Jan!$J$5:$J$586,Jan!$C$5:$C$586,'Resumo (2)'!E18,Jan!$V$5:$V$586,"Receita",Jan!$L$5:$L$586,"Não Pago")</f>
        <v>0</v>
      </c>
      <c r="R18" s="102">
        <f>SUMIFS(Fev!$J$5:$J$605,Fev!$C$5:$C$605,'Resumo (2)'!E18,Fev!$V$5:$V$605,"Receita",Fev!$L$5:$L$605,"Não Pago")</f>
        <v>0</v>
      </c>
      <c r="S18" s="102">
        <f>SUMIFS(Mar!$J$5:$J$605,Mar!$C$5:$C$605,'Resumo (2)'!E18,Mar!$V$5:$V$605,"Receita",Mar!$L$5:$L$605,"Não Pago")</f>
        <v>0</v>
      </c>
      <c r="T18" s="102">
        <f>SUMIFS(Abr!$J$5:$J$605,Abr!$C$5:$C$605,'Resumo (2)'!E18,Abr!$V$5:$V$605,"Receita",Abr!$L$5:$L$605,"Não Pago")</f>
        <v>0</v>
      </c>
      <c r="U18" s="102">
        <f>SUMIFS(Mai!$J$5:$J$605,Mai!$C$5:$C$605,'Resumo (2)'!E18,Mai!$V$5:$V$605,"Receita",Mai!$L$5:$L$605,"Não Pago")</f>
        <v>0</v>
      </c>
      <c r="V18" s="102">
        <f>SUMIFS(Jun!$J$5:$J$605,Jun!$C$5:$C$605,'Resumo (2)'!E18,Jun!$V$5:$V$605,"Receita",Jun!$L$5:$L$605,"Não Pago")</f>
        <v>0</v>
      </c>
      <c r="W18" s="102">
        <f>SUMIFS(Jul!$J$5:$J$605,Jul!$C$5:$C$605,'Resumo (2)'!E18,Jul!$V$5:$V$605,"Receita",Jul!$L$5:$L$605,"Não Pago")</f>
        <v>0</v>
      </c>
      <c r="X18" s="102">
        <f>SUMIFS(Ago!$J$5:$J$596,Ago!$C$5:$C$596,'Resumo (2)'!E18,Ago!$V$5:$V$596,"Receita",Ago!$L$5:$L$596,"Não Pago")</f>
        <v>0</v>
      </c>
      <c r="Y18" s="102">
        <f>SUMIFS(Set!$J$5:$J$605,Set!$C$5:$C$605,'Resumo (2)'!E18,Set!$V$5:$V$605,"Receita",Set!$L$5:$L$605,"Não Pago")</f>
        <v>0</v>
      </c>
      <c r="Z18" s="102">
        <f>SUMIFS(Out!$J$5:$J$605,Out!$C$5:$C$605,'Resumo (2)'!E18,Out!$V$5:$V$605,"Receita",Out!$L$5:$L$605,"Não Pago")</f>
        <v>0</v>
      </c>
      <c r="AA18" s="102">
        <f>SUMIFS(Nov!$J$5:$J$605,Nov!$C$5:$C$605,'Resumo (2)'!E18,Nov!$V$5:$V$605,"Receita",Nov!$L$5:$L$605,"Não Pago")</f>
        <v>0</v>
      </c>
      <c r="AB18" s="102">
        <f>SUMIFS(Dez!$J$5:$J$605,Dez!$C$5:$C$605,'Resumo (2)'!E18,Dez!$V$5:$V$605,"Receita",Dez!$L$5:$L$605,"Não Pago")</f>
        <v>0</v>
      </c>
      <c r="AD18" s="102">
        <f t="shared" si="4"/>
        <v>12</v>
      </c>
      <c r="AE18" s="102">
        <f>SUMIFS(Jan!$K$5:$K$586,Jan!$C$5:$C$586,'Resumo (2)'!E18,Jan!$V$5:$V$586,"Despesa",Jan!$L$5:$L$586,"Não Pago")</f>
        <v>0</v>
      </c>
      <c r="AF18" s="102">
        <f>SUMIFS(Fev!$K$5:$K$605,Fev!$C$5:$C$605,'Resumo (2)'!E18,Fev!$V$5:$V$605,"Despesa",Fev!$L$5:$L$605,"Não Pago")</f>
        <v>0</v>
      </c>
      <c r="AG18" s="102">
        <f>SUMIFS(Mar!$K$5:$K$605,Mar!$C$5:$C$605,'Resumo (2)'!E18,Mar!$V$5:$V$605,"Despesa",Mar!$L$5:$L$605,"Não Pago")</f>
        <v>0</v>
      </c>
      <c r="AH18" s="102">
        <f>SUMIFS(Abr!$K$5:$K$605,Abr!$C$5:$C$605,'Resumo (2)'!E18,Abr!$V$5:$V$605,"Despesa",Abr!$L$5:$L$605,"Não Pago")</f>
        <v>0</v>
      </c>
      <c r="AI18" s="102">
        <f>SUMIFS(Mai!$K$5:$K$605,Mai!$C$5:$C$605,'Resumo (2)'!E18,Mai!$V$5:$V$605,"Despesa",Mai!$L$5:$L$605,"Não Pago")</f>
        <v>0</v>
      </c>
      <c r="AJ18" s="102">
        <f>SUMIFS(Jun!$K$5:$K$605,Jun!$C$5:$C$605,'Resumo (2)'!E18,Jun!$V$5:$V$605,"Despesa",Jun!$L$5:$L$605,"Não Pago")</f>
        <v>0</v>
      </c>
      <c r="AK18" s="102">
        <f>SUMIFS(Jul!$K$5:$K$605,Jul!$C$5:$C$605,'Resumo (2)'!E18,Jul!$V$5:$V$605,"Despesa",Jul!$L$5:$L$605,"Não Pago")</f>
        <v>0</v>
      </c>
      <c r="AL18" s="102">
        <f>SUMIFS(Ago!$K$5:$K$596,Ago!$C$5:$C$596,'Resumo (2)'!E18,Ago!$V$5:$V$596,"Despesa",Ago!$L$5:$L$596,"Não Pago")</f>
        <v>0</v>
      </c>
      <c r="AM18" s="102">
        <f>SUMIFS(Set!$K$5:$K$605,Set!$C$5:$C$605,'Resumo (2)'!E18,Set!$V$5:$V$605,"Despesa",Set!$L$5:$L$605,"Não Pago")</f>
        <v>0</v>
      </c>
      <c r="AN18" s="102">
        <f>SUMIFS(Out!$K$5:$K$605,Out!$C$5:$C$605,'Resumo (2)'!E18,Out!$V$5:$V$605,"Despesa",Out!$L$5:$L$605,"Não Pago")</f>
        <v>0</v>
      </c>
      <c r="AO18" s="102">
        <f>SUMIFS(Nov!$K$5:$K$605,Nov!$C$5:$C$605,'Resumo (2)'!E18,Nov!$V$5:$V$605,"Despesa",Nov!$L$5:$L$605,"Não Pago")</f>
        <v>0</v>
      </c>
      <c r="AP18" s="102">
        <f>SUMIFS(Dez!$K$5:$K$605,Dez!$C$5:$C$605,'Resumo (2)'!E18,Dez!$V$5:$V$605,"Despesa",Dez!$L$5:$L$605,"Não Pago")</f>
        <v>0</v>
      </c>
    </row>
    <row r="19" spans="1:42" s="102" customFormat="1" ht="25.5" customHeight="1" thickTop="1" thickBot="1" x14ac:dyDescent="0.3">
      <c r="A19" s="210"/>
      <c r="B19"/>
      <c r="C19"/>
      <c r="D19"/>
      <c r="E19" s="30">
        <v>13</v>
      </c>
      <c r="F19" s="27">
        <f t="shared" si="0"/>
        <v>0</v>
      </c>
      <c r="G19" s="27">
        <f t="shared" si="1"/>
        <v>0</v>
      </c>
      <c r="H19" s="27">
        <f t="shared" si="2"/>
        <v>0</v>
      </c>
      <c r="I19"/>
      <c r="J19"/>
      <c r="K19"/>
      <c r="L19"/>
      <c r="M19" s="60"/>
      <c r="O19" s="61"/>
      <c r="P19" s="61">
        <f t="shared" si="3"/>
        <v>13</v>
      </c>
      <c r="Q19" s="102">
        <f>SUMIFS(Jan!$J$5:$J$586,Jan!$C$5:$C$586,'Resumo (2)'!E19,Jan!$V$5:$V$586,"Receita",Jan!$L$5:$L$586,"Não Pago")</f>
        <v>0</v>
      </c>
      <c r="R19" s="102">
        <f>SUMIFS(Fev!$J$5:$J$605,Fev!$C$5:$C$605,'Resumo (2)'!E19,Fev!$V$5:$V$605,"Receita",Fev!$L$5:$L$605,"Não Pago")</f>
        <v>0</v>
      </c>
      <c r="S19" s="102">
        <f>SUMIFS(Mar!$J$5:$J$605,Mar!$C$5:$C$605,'Resumo (2)'!E19,Mar!$V$5:$V$605,"Receita",Mar!$L$5:$L$605,"Não Pago")</f>
        <v>0</v>
      </c>
      <c r="T19" s="102">
        <f>SUMIFS(Abr!$J$5:$J$605,Abr!$C$5:$C$605,'Resumo (2)'!E19,Abr!$V$5:$V$605,"Receita",Abr!$L$5:$L$605,"Não Pago")</f>
        <v>0</v>
      </c>
      <c r="U19" s="102">
        <f>SUMIFS(Mai!$J$5:$J$605,Mai!$C$5:$C$605,'Resumo (2)'!E19,Mai!$V$5:$V$605,"Receita",Mai!$L$5:$L$605,"Não Pago")</f>
        <v>0</v>
      </c>
      <c r="V19" s="102">
        <f>SUMIFS(Jun!$J$5:$J$605,Jun!$C$5:$C$605,'Resumo (2)'!E19,Jun!$V$5:$V$605,"Receita",Jun!$L$5:$L$605,"Não Pago")</f>
        <v>0</v>
      </c>
      <c r="W19" s="102">
        <f>SUMIFS(Jul!$J$5:$J$605,Jul!$C$5:$C$605,'Resumo (2)'!E19,Jul!$V$5:$V$605,"Receita",Jul!$L$5:$L$605,"Não Pago")</f>
        <v>0</v>
      </c>
      <c r="X19" s="102">
        <f>SUMIFS(Ago!$J$5:$J$596,Ago!$C$5:$C$596,'Resumo (2)'!E19,Ago!$V$5:$V$596,"Receita",Ago!$L$5:$L$596,"Não Pago")</f>
        <v>0</v>
      </c>
      <c r="Y19" s="102">
        <f>SUMIFS(Set!$J$5:$J$605,Set!$C$5:$C$605,'Resumo (2)'!E19,Set!$V$5:$V$605,"Receita",Set!$L$5:$L$605,"Não Pago")</f>
        <v>0</v>
      </c>
      <c r="Z19" s="102">
        <f>SUMIFS(Out!$J$5:$J$605,Out!$C$5:$C$605,'Resumo (2)'!E19,Out!$V$5:$V$605,"Receita",Out!$L$5:$L$605,"Não Pago")</f>
        <v>0</v>
      </c>
      <c r="AA19" s="102">
        <f>SUMIFS(Nov!$J$5:$J$605,Nov!$C$5:$C$605,'Resumo (2)'!E19,Nov!$V$5:$V$605,"Receita",Nov!$L$5:$L$605,"Não Pago")</f>
        <v>0</v>
      </c>
      <c r="AB19" s="102">
        <f>SUMIFS(Dez!$J$5:$J$605,Dez!$C$5:$C$605,'Resumo (2)'!E19,Dez!$V$5:$V$605,"Receita",Dez!$L$5:$L$605,"Não Pago")</f>
        <v>0</v>
      </c>
      <c r="AD19" s="102">
        <f t="shared" si="4"/>
        <v>13</v>
      </c>
      <c r="AE19" s="102">
        <f>SUMIFS(Jan!$K$5:$K$586,Jan!$C$5:$C$586,'Resumo (2)'!E19,Jan!$V$5:$V$586,"Despesa",Jan!$L$5:$L$586,"Não Pago")</f>
        <v>0</v>
      </c>
      <c r="AF19" s="102">
        <f>SUMIFS(Fev!$K$5:$K$605,Fev!$C$5:$C$605,'Resumo (2)'!E19,Fev!$V$5:$V$605,"Despesa",Fev!$L$5:$L$605,"Não Pago")</f>
        <v>0</v>
      </c>
      <c r="AG19" s="102">
        <f>SUMIFS(Mar!$K$5:$K$605,Mar!$C$5:$C$605,'Resumo (2)'!E19,Mar!$V$5:$V$605,"Despesa",Mar!$L$5:$L$605,"Não Pago")</f>
        <v>0</v>
      </c>
      <c r="AH19" s="102">
        <f>SUMIFS(Abr!$K$5:$K$605,Abr!$C$5:$C$605,'Resumo (2)'!E19,Abr!$V$5:$V$605,"Despesa",Abr!$L$5:$L$605,"Não Pago")</f>
        <v>0</v>
      </c>
      <c r="AI19" s="102">
        <f>SUMIFS(Mai!$K$5:$K$605,Mai!$C$5:$C$605,'Resumo (2)'!E19,Mai!$V$5:$V$605,"Despesa",Mai!$L$5:$L$605,"Não Pago")</f>
        <v>0</v>
      </c>
      <c r="AJ19" s="102">
        <f>SUMIFS(Jun!$K$5:$K$605,Jun!$C$5:$C$605,'Resumo (2)'!E19,Jun!$V$5:$V$605,"Despesa",Jun!$L$5:$L$605,"Não Pago")</f>
        <v>0</v>
      </c>
      <c r="AK19" s="102">
        <f>SUMIFS(Jul!$K$5:$K$605,Jul!$C$5:$C$605,'Resumo (2)'!E19,Jul!$V$5:$V$605,"Despesa",Jul!$L$5:$L$605,"Não Pago")</f>
        <v>0</v>
      </c>
      <c r="AL19" s="102">
        <f>SUMIFS(Ago!$K$5:$K$596,Ago!$C$5:$C$596,'Resumo (2)'!E19,Ago!$V$5:$V$596,"Despesa",Ago!$L$5:$L$596,"Não Pago")</f>
        <v>0</v>
      </c>
      <c r="AM19" s="102">
        <f>SUMIFS(Set!$K$5:$K$605,Set!$C$5:$C$605,'Resumo (2)'!E19,Set!$V$5:$V$605,"Despesa",Set!$L$5:$L$605,"Não Pago")</f>
        <v>0</v>
      </c>
      <c r="AN19" s="102">
        <f>SUMIFS(Out!$K$5:$K$605,Out!$C$5:$C$605,'Resumo (2)'!E19,Out!$V$5:$V$605,"Despesa",Out!$L$5:$L$605,"Não Pago")</f>
        <v>0</v>
      </c>
      <c r="AO19" s="102">
        <f>SUMIFS(Nov!$K$5:$K$605,Nov!$C$5:$C$605,'Resumo (2)'!E19,Nov!$V$5:$V$605,"Despesa",Nov!$L$5:$L$605,"Não Pago")</f>
        <v>0</v>
      </c>
      <c r="AP19" s="102">
        <f>SUMIFS(Dez!$K$5:$K$605,Dez!$C$5:$C$605,'Resumo (2)'!E19,Dez!$V$5:$V$605,"Despesa",Dez!$L$5:$L$605,"Não Pago")</f>
        <v>0</v>
      </c>
    </row>
    <row r="20" spans="1:42" s="102" customFormat="1" ht="25.5" customHeight="1" thickTop="1" thickBot="1" x14ac:dyDescent="0.3">
      <c r="A20" s="210"/>
      <c r="B20"/>
      <c r="C20"/>
      <c r="D20"/>
      <c r="E20" s="30">
        <v>14</v>
      </c>
      <c r="F20" s="27">
        <f t="shared" si="0"/>
        <v>0</v>
      </c>
      <c r="G20" s="27">
        <f t="shared" si="1"/>
        <v>0</v>
      </c>
      <c r="H20" s="27">
        <f t="shared" si="2"/>
        <v>0</v>
      </c>
      <c r="I20"/>
      <c r="J20"/>
      <c r="K20"/>
      <c r="L20"/>
      <c r="M20" s="60"/>
      <c r="O20" s="61"/>
      <c r="P20" s="61">
        <f t="shared" si="3"/>
        <v>14</v>
      </c>
      <c r="Q20" s="102">
        <f>SUMIFS(Jan!$J$5:$J$586,Jan!$C$5:$C$586,'Resumo (2)'!E20,Jan!$V$5:$V$586,"Receita",Jan!$L$5:$L$586,"Não Pago")</f>
        <v>0</v>
      </c>
      <c r="R20" s="102">
        <f>SUMIFS(Fev!$J$5:$J$605,Fev!$C$5:$C$605,'Resumo (2)'!E20,Fev!$V$5:$V$605,"Receita",Fev!$L$5:$L$605,"Não Pago")</f>
        <v>0</v>
      </c>
      <c r="S20" s="102">
        <f>SUMIFS(Mar!$J$5:$J$605,Mar!$C$5:$C$605,'Resumo (2)'!E20,Mar!$V$5:$V$605,"Receita",Mar!$L$5:$L$605,"Não Pago")</f>
        <v>0</v>
      </c>
      <c r="T20" s="102">
        <f>SUMIFS(Abr!$J$5:$J$605,Abr!$C$5:$C$605,'Resumo (2)'!E20,Abr!$V$5:$V$605,"Receita",Abr!$L$5:$L$605,"Não Pago")</f>
        <v>0</v>
      </c>
      <c r="U20" s="102">
        <f>SUMIFS(Mai!$J$5:$J$605,Mai!$C$5:$C$605,'Resumo (2)'!E20,Mai!$V$5:$V$605,"Receita",Mai!$L$5:$L$605,"Não Pago")</f>
        <v>0</v>
      </c>
      <c r="V20" s="102">
        <f>SUMIFS(Jun!$J$5:$J$605,Jun!$C$5:$C$605,'Resumo (2)'!E20,Jun!$V$5:$V$605,"Receita",Jun!$L$5:$L$605,"Não Pago")</f>
        <v>0</v>
      </c>
      <c r="W20" s="102">
        <f>SUMIFS(Jul!$J$5:$J$605,Jul!$C$5:$C$605,'Resumo (2)'!E20,Jul!$V$5:$V$605,"Receita",Jul!$L$5:$L$605,"Não Pago")</f>
        <v>0</v>
      </c>
      <c r="X20" s="102">
        <f>SUMIFS(Ago!$J$5:$J$596,Ago!$C$5:$C$596,'Resumo (2)'!E20,Ago!$V$5:$V$596,"Receita",Ago!$L$5:$L$596,"Não Pago")</f>
        <v>0</v>
      </c>
      <c r="Y20" s="102">
        <f>SUMIFS(Set!$J$5:$J$605,Set!$C$5:$C$605,'Resumo (2)'!E20,Set!$V$5:$V$605,"Receita",Set!$L$5:$L$605,"Não Pago")</f>
        <v>0</v>
      </c>
      <c r="Z20" s="102">
        <f>SUMIFS(Out!$J$5:$J$605,Out!$C$5:$C$605,'Resumo (2)'!E20,Out!$V$5:$V$605,"Receita",Out!$L$5:$L$605,"Não Pago")</f>
        <v>0</v>
      </c>
      <c r="AA20" s="102">
        <f>SUMIFS(Nov!$J$5:$J$605,Nov!$C$5:$C$605,'Resumo (2)'!E20,Nov!$V$5:$V$605,"Receita",Nov!$L$5:$L$605,"Não Pago")</f>
        <v>0</v>
      </c>
      <c r="AB20" s="102">
        <f>SUMIFS(Dez!$J$5:$J$605,Dez!$C$5:$C$605,'Resumo (2)'!E20,Dez!$V$5:$V$605,"Receita",Dez!$L$5:$L$605,"Não Pago")</f>
        <v>0</v>
      </c>
      <c r="AD20" s="102">
        <f t="shared" si="4"/>
        <v>14</v>
      </c>
      <c r="AE20" s="102">
        <f>SUMIFS(Jan!$K$5:$K$586,Jan!$C$5:$C$586,'Resumo (2)'!E20,Jan!$V$5:$V$586,"Despesa",Jan!$L$5:$L$586,"Não Pago")</f>
        <v>0</v>
      </c>
      <c r="AF20" s="102">
        <f>SUMIFS(Fev!$K$5:$K$605,Fev!$C$5:$C$605,'Resumo (2)'!E20,Fev!$V$5:$V$605,"Despesa",Fev!$L$5:$L$605,"Não Pago")</f>
        <v>0</v>
      </c>
      <c r="AG20" s="102">
        <f>SUMIFS(Mar!$K$5:$K$605,Mar!$C$5:$C$605,'Resumo (2)'!E20,Mar!$V$5:$V$605,"Despesa",Mar!$L$5:$L$605,"Não Pago")</f>
        <v>0</v>
      </c>
      <c r="AH20" s="102">
        <f>SUMIFS(Abr!$K$5:$K$605,Abr!$C$5:$C$605,'Resumo (2)'!E20,Abr!$V$5:$V$605,"Despesa",Abr!$L$5:$L$605,"Não Pago")</f>
        <v>0</v>
      </c>
      <c r="AI20" s="102">
        <f>SUMIFS(Mai!$K$5:$K$605,Mai!$C$5:$C$605,'Resumo (2)'!E20,Mai!$V$5:$V$605,"Despesa",Mai!$L$5:$L$605,"Não Pago")</f>
        <v>0</v>
      </c>
      <c r="AJ20" s="102">
        <f>SUMIFS(Jun!$K$5:$K$605,Jun!$C$5:$C$605,'Resumo (2)'!E20,Jun!$V$5:$V$605,"Despesa",Jun!$L$5:$L$605,"Não Pago")</f>
        <v>0</v>
      </c>
      <c r="AK20" s="102">
        <f>SUMIFS(Jul!$K$5:$K$605,Jul!$C$5:$C$605,'Resumo (2)'!E20,Jul!$V$5:$V$605,"Despesa",Jul!$L$5:$L$605,"Não Pago")</f>
        <v>0</v>
      </c>
      <c r="AL20" s="102">
        <f>SUMIFS(Ago!$K$5:$K$596,Ago!$C$5:$C$596,'Resumo (2)'!E20,Ago!$V$5:$V$596,"Despesa",Ago!$L$5:$L$596,"Não Pago")</f>
        <v>0</v>
      </c>
      <c r="AM20" s="102">
        <f>SUMIFS(Set!$K$5:$K$605,Set!$C$5:$C$605,'Resumo (2)'!E20,Set!$V$5:$V$605,"Despesa",Set!$L$5:$L$605,"Não Pago")</f>
        <v>0</v>
      </c>
      <c r="AN20" s="102">
        <f>SUMIFS(Out!$K$5:$K$605,Out!$C$5:$C$605,'Resumo (2)'!E20,Out!$V$5:$V$605,"Despesa",Out!$L$5:$L$605,"Não Pago")</f>
        <v>0</v>
      </c>
      <c r="AO20" s="102">
        <f>SUMIFS(Nov!$K$5:$K$605,Nov!$C$5:$C$605,'Resumo (2)'!E20,Nov!$V$5:$V$605,"Despesa",Nov!$L$5:$L$605,"Não Pago")</f>
        <v>0</v>
      </c>
      <c r="AP20" s="102">
        <f>SUMIFS(Dez!$K$5:$K$605,Dez!$C$5:$C$605,'Resumo (2)'!E20,Dez!$V$5:$V$605,"Despesa",Dez!$L$5:$L$605,"Não Pago")</f>
        <v>0</v>
      </c>
    </row>
    <row r="21" spans="1:42" s="102" customFormat="1" ht="25.5" customHeight="1" thickTop="1" thickBot="1" x14ac:dyDescent="0.3">
      <c r="A21" s="210"/>
      <c r="B21"/>
      <c r="C21"/>
      <c r="D21"/>
      <c r="E21" s="30">
        <v>15</v>
      </c>
      <c r="F21" s="27">
        <f t="shared" si="0"/>
        <v>0</v>
      </c>
      <c r="G21" s="27">
        <f t="shared" si="1"/>
        <v>0</v>
      </c>
      <c r="H21" s="27">
        <f t="shared" si="2"/>
        <v>0</v>
      </c>
      <c r="I21"/>
      <c r="J21"/>
      <c r="K21"/>
      <c r="L21"/>
      <c r="M21" s="60"/>
      <c r="O21" s="61"/>
      <c r="P21" s="61">
        <f t="shared" si="3"/>
        <v>15</v>
      </c>
      <c r="Q21" s="102">
        <f>SUMIFS(Jan!$J$5:$J$586,Jan!$C$5:$C$586,'Resumo (2)'!E21,Jan!$V$5:$V$586,"Receita",Jan!$L$5:$L$586,"Não Pago")</f>
        <v>0</v>
      </c>
      <c r="R21" s="102">
        <f>SUMIFS(Fev!$J$5:$J$605,Fev!$C$5:$C$605,'Resumo (2)'!E21,Fev!$V$5:$V$605,"Receita",Fev!$L$5:$L$605,"Não Pago")</f>
        <v>0</v>
      </c>
      <c r="S21" s="102">
        <f>SUMIFS(Mar!$J$5:$J$605,Mar!$C$5:$C$605,'Resumo (2)'!E21,Mar!$V$5:$V$605,"Receita",Mar!$L$5:$L$605,"Não Pago")</f>
        <v>0</v>
      </c>
      <c r="T21" s="102">
        <f>SUMIFS(Abr!$J$5:$J$605,Abr!$C$5:$C$605,'Resumo (2)'!E21,Abr!$V$5:$V$605,"Receita",Abr!$L$5:$L$605,"Não Pago")</f>
        <v>0</v>
      </c>
      <c r="U21" s="102">
        <f>SUMIFS(Mai!$J$5:$J$605,Mai!$C$5:$C$605,'Resumo (2)'!E21,Mai!$V$5:$V$605,"Receita",Mai!$L$5:$L$605,"Não Pago")</f>
        <v>0</v>
      </c>
      <c r="V21" s="102">
        <f>SUMIFS(Jun!$J$5:$J$605,Jun!$C$5:$C$605,'Resumo (2)'!E21,Jun!$V$5:$V$605,"Receita",Jun!$L$5:$L$605,"Não Pago")</f>
        <v>0</v>
      </c>
      <c r="W21" s="102">
        <f>SUMIFS(Jul!$J$5:$J$605,Jul!$C$5:$C$605,'Resumo (2)'!E21,Jul!$V$5:$V$605,"Receita",Jul!$L$5:$L$605,"Não Pago")</f>
        <v>0</v>
      </c>
      <c r="X21" s="102">
        <f>SUMIFS(Ago!$J$5:$J$596,Ago!$C$5:$C$596,'Resumo (2)'!E21,Ago!$V$5:$V$596,"Receita",Ago!$L$5:$L$596,"Não Pago")</f>
        <v>0</v>
      </c>
      <c r="Y21" s="102">
        <f>SUMIFS(Set!$J$5:$J$605,Set!$C$5:$C$605,'Resumo (2)'!E21,Set!$V$5:$V$605,"Receita",Set!$L$5:$L$605,"Não Pago")</f>
        <v>0</v>
      </c>
      <c r="Z21" s="102">
        <f>SUMIFS(Out!$J$5:$J$605,Out!$C$5:$C$605,'Resumo (2)'!E21,Out!$V$5:$V$605,"Receita",Out!$L$5:$L$605,"Não Pago")</f>
        <v>0</v>
      </c>
      <c r="AA21" s="102">
        <f>SUMIFS(Nov!$J$5:$J$605,Nov!$C$5:$C$605,'Resumo (2)'!E21,Nov!$V$5:$V$605,"Receita",Nov!$L$5:$L$605,"Não Pago")</f>
        <v>0</v>
      </c>
      <c r="AB21" s="102">
        <f>SUMIFS(Dez!$J$5:$J$605,Dez!$C$5:$C$605,'Resumo (2)'!E21,Dez!$V$5:$V$605,"Receita",Dez!$L$5:$L$605,"Não Pago")</f>
        <v>0</v>
      </c>
      <c r="AD21" s="102">
        <f t="shared" si="4"/>
        <v>15</v>
      </c>
      <c r="AE21" s="102">
        <f>SUMIFS(Jan!$K$5:$K$586,Jan!$C$5:$C$586,'Resumo (2)'!E21,Jan!$V$5:$V$586,"Despesa",Jan!$L$5:$L$586,"Não Pago")</f>
        <v>0</v>
      </c>
      <c r="AF21" s="102">
        <f>SUMIFS(Fev!$K$5:$K$605,Fev!$C$5:$C$605,'Resumo (2)'!E21,Fev!$V$5:$V$605,"Despesa",Fev!$L$5:$L$605,"Não Pago")</f>
        <v>0</v>
      </c>
      <c r="AG21" s="102">
        <f>SUMIFS(Mar!$K$5:$K$605,Mar!$C$5:$C$605,'Resumo (2)'!E21,Mar!$V$5:$V$605,"Despesa",Mar!$L$5:$L$605,"Não Pago")</f>
        <v>0</v>
      </c>
      <c r="AH21" s="102">
        <f>SUMIFS(Abr!$K$5:$K$605,Abr!$C$5:$C$605,'Resumo (2)'!E21,Abr!$V$5:$V$605,"Despesa",Abr!$L$5:$L$605,"Não Pago")</f>
        <v>0</v>
      </c>
      <c r="AI21" s="102">
        <f>SUMIFS(Mai!$K$5:$K$605,Mai!$C$5:$C$605,'Resumo (2)'!E21,Mai!$V$5:$V$605,"Despesa",Mai!$L$5:$L$605,"Não Pago")</f>
        <v>0</v>
      </c>
      <c r="AJ21" s="102">
        <f>SUMIFS(Jun!$K$5:$K$605,Jun!$C$5:$C$605,'Resumo (2)'!E21,Jun!$V$5:$V$605,"Despesa",Jun!$L$5:$L$605,"Não Pago")</f>
        <v>0</v>
      </c>
      <c r="AK21" s="102">
        <f>SUMIFS(Jul!$K$5:$K$605,Jul!$C$5:$C$605,'Resumo (2)'!E21,Jul!$V$5:$V$605,"Despesa",Jul!$L$5:$L$605,"Não Pago")</f>
        <v>0</v>
      </c>
      <c r="AL21" s="102">
        <f>SUMIFS(Ago!$K$5:$K$596,Ago!$C$5:$C$596,'Resumo (2)'!E21,Ago!$V$5:$V$596,"Despesa",Ago!$L$5:$L$596,"Não Pago")</f>
        <v>0</v>
      </c>
      <c r="AM21" s="102">
        <f>SUMIFS(Set!$K$5:$K$605,Set!$C$5:$C$605,'Resumo (2)'!E21,Set!$V$5:$V$605,"Despesa",Set!$L$5:$L$605,"Não Pago")</f>
        <v>0</v>
      </c>
      <c r="AN21" s="102">
        <f>SUMIFS(Out!$K$5:$K$605,Out!$C$5:$C$605,'Resumo (2)'!E21,Out!$V$5:$V$605,"Despesa",Out!$L$5:$L$605,"Não Pago")</f>
        <v>0</v>
      </c>
      <c r="AO21" s="102">
        <f>SUMIFS(Nov!$K$5:$K$605,Nov!$C$5:$C$605,'Resumo (2)'!E21,Nov!$V$5:$V$605,"Despesa",Nov!$L$5:$L$605,"Não Pago")</f>
        <v>0</v>
      </c>
      <c r="AP21" s="102">
        <f>SUMIFS(Dez!$K$5:$K$605,Dez!$C$5:$C$605,'Resumo (2)'!E21,Dez!$V$5:$V$605,"Despesa",Dez!$L$5:$L$605,"Não Pago")</f>
        <v>0</v>
      </c>
    </row>
    <row r="22" spans="1:42" s="102" customFormat="1" ht="25.5" customHeight="1" thickTop="1" thickBot="1" x14ac:dyDescent="0.3">
      <c r="A22" s="210"/>
      <c r="B22"/>
      <c r="C22"/>
      <c r="D22"/>
      <c r="E22" s="30">
        <v>16</v>
      </c>
      <c r="F22" s="27">
        <f t="shared" si="0"/>
        <v>0</v>
      </c>
      <c r="G22" s="27">
        <f t="shared" si="1"/>
        <v>0</v>
      </c>
      <c r="H22" s="27">
        <f t="shared" si="2"/>
        <v>0</v>
      </c>
      <c r="I22"/>
      <c r="J22"/>
      <c r="K22"/>
      <c r="L22"/>
      <c r="M22" s="60"/>
      <c r="O22" s="61"/>
      <c r="P22" s="61">
        <f t="shared" si="3"/>
        <v>16</v>
      </c>
      <c r="Q22" s="102">
        <f>SUMIFS(Jan!$J$5:$J$586,Jan!$C$5:$C$586,'Resumo (2)'!E22,Jan!$V$5:$V$586,"Receita",Jan!$L$5:$L$586,"Não Pago")</f>
        <v>0</v>
      </c>
      <c r="R22" s="102">
        <f>SUMIFS(Fev!$J$5:$J$605,Fev!$C$5:$C$605,'Resumo (2)'!E22,Fev!$V$5:$V$605,"Receita",Fev!$L$5:$L$605,"Não Pago")</f>
        <v>0</v>
      </c>
      <c r="S22" s="102">
        <f>SUMIFS(Mar!$J$5:$J$605,Mar!$C$5:$C$605,'Resumo (2)'!E22,Mar!$V$5:$V$605,"Receita",Mar!$L$5:$L$605,"Não Pago")</f>
        <v>0</v>
      </c>
      <c r="T22" s="102">
        <f>SUMIFS(Abr!$J$5:$J$605,Abr!$C$5:$C$605,'Resumo (2)'!E22,Abr!$V$5:$V$605,"Receita",Abr!$L$5:$L$605,"Não Pago")</f>
        <v>0</v>
      </c>
      <c r="U22" s="102">
        <f>SUMIFS(Mai!$J$5:$J$605,Mai!$C$5:$C$605,'Resumo (2)'!E22,Mai!$V$5:$V$605,"Receita",Mai!$L$5:$L$605,"Não Pago")</f>
        <v>0</v>
      </c>
      <c r="V22" s="102">
        <f>SUMIFS(Jun!$J$5:$J$605,Jun!$C$5:$C$605,'Resumo (2)'!E22,Jun!$V$5:$V$605,"Receita",Jun!$L$5:$L$605,"Não Pago")</f>
        <v>0</v>
      </c>
      <c r="W22" s="102">
        <f>SUMIFS(Jul!$J$5:$J$605,Jul!$C$5:$C$605,'Resumo (2)'!E22,Jul!$V$5:$V$605,"Receita",Jul!$L$5:$L$605,"Não Pago")</f>
        <v>0</v>
      </c>
      <c r="X22" s="102">
        <f>SUMIFS(Ago!$J$5:$J$596,Ago!$C$5:$C$596,'Resumo (2)'!E22,Ago!$V$5:$V$596,"Receita",Ago!$L$5:$L$596,"Não Pago")</f>
        <v>0</v>
      </c>
      <c r="Y22" s="102">
        <f>SUMIFS(Set!$J$5:$J$605,Set!$C$5:$C$605,'Resumo (2)'!E22,Set!$V$5:$V$605,"Receita",Set!$L$5:$L$605,"Não Pago")</f>
        <v>0</v>
      </c>
      <c r="Z22" s="102">
        <f>SUMIFS(Out!$J$5:$J$605,Out!$C$5:$C$605,'Resumo (2)'!E22,Out!$V$5:$V$605,"Receita",Out!$L$5:$L$605,"Não Pago")</f>
        <v>0</v>
      </c>
      <c r="AA22" s="102">
        <f>SUMIFS(Nov!$J$5:$J$605,Nov!$C$5:$C$605,'Resumo (2)'!E22,Nov!$V$5:$V$605,"Receita",Nov!$L$5:$L$605,"Não Pago")</f>
        <v>0</v>
      </c>
      <c r="AB22" s="102">
        <f>SUMIFS(Dez!$J$5:$J$605,Dez!$C$5:$C$605,'Resumo (2)'!E22,Dez!$V$5:$V$605,"Receita",Dez!$L$5:$L$605,"Não Pago")</f>
        <v>0</v>
      </c>
      <c r="AD22" s="102">
        <f t="shared" si="4"/>
        <v>16</v>
      </c>
      <c r="AE22" s="102">
        <f>SUMIFS(Jan!$K$5:$K$586,Jan!$C$5:$C$586,'Resumo (2)'!E22,Jan!$V$5:$V$586,"Despesa",Jan!$L$5:$L$586,"Não Pago")</f>
        <v>0</v>
      </c>
      <c r="AF22" s="102">
        <f>SUMIFS(Fev!$K$5:$K$605,Fev!$C$5:$C$605,'Resumo (2)'!E22,Fev!$V$5:$V$605,"Despesa",Fev!$L$5:$L$605,"Não Pago")</f>
        <v>0</v>
      </c>
      <c r="AG22" s="102">
        <f>SUMIFS(Mar!$K$5:$K$605,Mar!$C$5:$C$605,'Resumo (2)'!E22,Mar!$V$5:$V$605,"Despesa",Mar!$L$5:$L$605,"Não Pago")</f>
        <v>0</v>
      </c>
      <c r="AH22" s="102">
        <f>SUMIFS(Abr!$K$5:$K$605,Abr!$C$5:$C$605,'Resumo (2)'!E22,Abr!$V$5:$V$605,"Despesa",Abr!$L$5:$L$605,"Não Pago")</f>
        <v>0</v>
      </c>
      <c r="AI22" s="102">
        <f>SUMIFS(Mai!$K$5:$K$605,Mai!$C$5:$C$605,'Resumo (2)'!E22,Mai!$V$5:$V$605,"Despesa",Mai!$L$5:$L$605,"Não Pago")</f>
        <v>0</v>
      </c>
      <c r="AJ22" s="102">
        <f>SUMIFS(Jun!$K$5:$K$605,Jun!$C$5:$C$605,'Resumo (2)'!E22,Jun!$V$5:$V$605,"Despesa",Jun!$L$5:$L$605,"Não Pago")</f>
        <v>0</v>
      </c>
      <c r="AK22" s="102">
        <f>SUMIFS(Jul!$K$5:$K$605,Jul!$C$5:$C$605,'Resumo (2)'!E22,Jul!$V$5:$V$605,"Despesa",Jul!$L$5:$L$605,"Não Pago")</f>
        <v>0</v>
      </c>
      <c r="AL22" s="102">
        <f>SUMIFS(Ago!$K$5:$K$596,Ago!$C$5:$C$596,'Resumo (2)'!E22,Ago!$V$5:$V$596,"Despesa",Ago!$L$5:$L$596,"Não Pago")</f>
        <v>0</v>
      </c>
      <c r="AM22" s="102">
        <f>SUMIFS(Set!$K$5:$K$605,Set!$C$5:$C$605,'Resumo (2)'!E22,Set!$V$5:$V$605,"Despesa",Set!$L$5:$L$605,"Não Pago")</f>
        <v>0</v>
      </c>
      <c r="AN22" s="102">
        <f>SUMIFS(Out!$K$5:$K$605,Out!$C$5:$C$605,'Resumo (2)'!E22,Out!$V$5:$V$605,"Despesa",Out!$L$5:$L$605,"Não Pago")</f>
        <v>0</v>
      </c>
      <c r="AO22" s="102">
        <f>SUMIFS(Nov!$K$5:$K$605,Nov!$C$5:$C$605,'Resumo (2)'!E22,Nov!$V$5:$V$605,"Despesa",Nov!$L$5:$L$605,"Não Pago")</f>
        <v>0</v>
      </c>
      <c r="AP22" s="102">
        <f>SUMIFS(Dez!$K$5:$K$605,Dez!$C$5:$C$605,'Resumo (2)'!E22,Dez!$V$5:$V$605,"Despesa",Dez!$L$5:$L$605,"Não Pago")</f>
        <v>0</v>
      </c>
    </row>
    <row r="23" spans="1:42" s="102" customFormat="1" ht="25.5" customHeight="1" thickTop="1" thickBot="1" x14ac:dyDescent="0.3">
      <c r="A23" s="210"/>
      <c r="B23"/>
      <c r="C23"/>
      <c r="D23"/>
      <c r="E23" s="30">
        <v>17</v>
      </c>
      <c r="F23" s="27">
        <f t="shared" si="0"/>
        <v>0</v>
      </c>
      <c r="G23" s="27">
        <f t="shared" si="1"/>
        <v>0</v>
      </c>
      <c r="H23" s="27">
        <f t="shared" si="2"/>
        <v>0</v>
      </c>
      <c r="I23"/>
      <c r="J23"/>
      <c r="K23"/>
      <c r="L23"/>
      <c r="M23" s="60"/>
      <c r="O23" s="61"/>
      <c r="P23" s="61">
        <f t="shared" si="3"/>
        <v>17</v>
      </c>
      <c r="Q23" s="102">
        <f>SUMIFS(Jan!$J$5:$J$586,Jan!$C$5:$C$586,'Resumo (2)'!E23,Jan!$V$5:$V$586,"Receita",Jan!$L$5:$L$586,"Não Pago")</f>
        <v>0</v>
      </c>
      <c r="R23" s="102">
        <f>SUMIFS(Fev!$J$5:$J$605,Fev!$C$5:$C$605,'Resumo (2)'!E23,Fev!$V$5:$V$605,"Receita",Fev!$L$5:$L$605,"Não Pago")</f>
        <v>0</v>
      </c>
      <c r="S23" s="102">
        <f>SUMIFS(Mar!$J$5:$J$605,Mar!$C$5:$C$605,'Resumo (2)'!E23,Mar!$V$5:$V$605,"Receita",Mar!$L$5:$L$605,"Não Pago")</f>
        <v>0</v>
      </c>
      <c r="T23" s="102">
        <f>SUMIFS(Abr!$J$5:$J$605,Abr!$C$5:$C$605,'Resumo (2)'!E23,Abr!$V$5:$V$605,"Receita",Abr!$L$5:$L$605,"Não Pago")</f>
        <v>0</v>
      </c>
      <c r="U23" s="102">
        <f>SUMIFS(Mai!$J$5:$J$605,Mai!$C$5:$C$605,'Resumo (2)'!E23,Mai!$V$5:$V$605,"Receita",Mai!$L$5:$L$605,"Não Pago")</f>
        <v>0</v>
      </c>
      <c r="V23" s="102">
        <f>SUMIFS(Jun!$J$5:$J$605,Jun!$C$5:$C$605,'Resumo (2)'!E23,Jun!$V$5:$V$605,"Receita",Jun!$L$5:$L$605,"Não Pago")</f>
        <v>0</v>
      </c>
      <c r="W23" s="102">
        <f>SUMIFS(Jul!$J$5:$J$605,Jul!$C$5:$C$605,'Resumo (2)'!E23,Jul!$V$5:$V$605,"Receita",Jul!$L$5:$L$605,"Não Pago")</f>
        <v>0</v>
      </c>
      <c r="X23" s="102">
        <f>SUMIFS(Ago!$J$5:$J$596,Ago!$C$5:$C$596,'Resumo (2)'!E23,Ago!$V$5:$V$596,"Receita",Ago!$L$5:$L$596,"Não Pago")</f>
        <v>0</v>
      </c>
      <c r="Y23" s="102">
        <f>SUMIFS(Set!$J$5:$J$605,Set!$C$5:$C$605,'Resumo (2)'!E23,Set!$V$5:$V$605,"Receita",Set!$L$5:$L$605,"Não Pago")</f>
        <v>0</v>
      </c>
      <c r="Z23" s="102">
        <f>SUMIFS(Out!$J$5:$J$605,Out!$C$5:$C$605,'Resumo (2)'!E23,Out!$V$5:$V$605,"Receita",Out!$L$5:$L$605,"Não Pago")</f>
        <v>0</v>
      </c>
      <c r="AA23" s="102">
        <f>SUMIFS(Nov!$J$5:$J$605,Nov!$C$5:$C$605,'Resumo (2)'!E23,Nov!$V$5:$V$605,"Receita",Nov!$L$5:$L$605,"Não Pago")</f>
        <v>0</v>
      </c>
      <c r="AB23" s="102">
        <f>SUMIFS(Dez!$J$5:$J$605,Dez!$C$5:$C$605,'Resumo (2)'!E23,Dez!$V$5:$V$605,"Receita",Dez!$L$5:$L$605,"Não Pago")</f>
        <v>0</v>
      </c>
      <c r="AD23" s="102">
        <f t="shared" si="4"/>
        <v>17</v>
      </c>
      <c r="AE23" s="102">
        <f>SUMIFS(Jan!$K$5:$K$586,Jan!$C$5:$C$586,'Resumo (2)'!E23,Jan!$V$5:$V$586,"Despesa",Jan!$L$5:$L$586,"Não Pago")</f>
        <v>0</v>
      </c>
      <c r="AF23" s="102">
        <f>SUMIFS(Fev!$K$5:$K$605,Fev!$C$5:$C$605,'Resumo (2)'!E23,Fev!$V$5:$V$605,"Despesa",Fev!$L$5:$L$605,"Não Pago")</f>
        <v>0</v>
      </c>
      <c r="AG23" s="102">
        <f>SUMIFS(Mar!$K$5:$K$605,Mar!$C$5:$C$605,'Resumo (2)'!E23,Mar!$V$5:$V$605,"Despesa",Mar!$L$5:$L$605,"Não Pago")</f>
        <v>0</v>
      </c>
      <c r="AH23" s="102">
        <f>SUMIFS(Abr!$K$5:$K$605,Abr!$C$5:$C$605,'Resumo (2)'!E23,Abr!$V$5:$V$605,"Despesa",Abr!$L$5:$L$605,"Não Pago")</f>
        <v>0</v>
      </c>
      <c r="AI23" s="102">
        <f>SUMIFS(Mai!$K$5:$K$605,Mai!$C$5:$C$605,'Resumo (2)'!E23,Mai!$V$5:$V$605,"Despesa",Mai!$L$5:$L$605,"Não Pago")</f>
        <v>0</v>
      </c>
      <c r="AJ23" s="102">
        <f>SUMIFS(Jun!$K$5:$K$605,Jun!$C$5:$C$605,'Resumo (2)'!E23,Jun!$V$5:$V$605,"Despesa",Jun!$L$5:$L$605,"Não Pago")</f>
        <v>0</v>
      </c>
      <c r="AK23" s="102">
        <f>SUMIFS(Jul!$K$5:$K$605,Jul!$C$5:$C$605,'Resumo (2)'!E23,Jul!$V$5:$V$605,"Despesa",Jul!$L$5:$L$605,"Não Pago")</f>
        <v>0</v>
      </c>
      <c r="AL23" s="102">
        <f>SUMIFS(Ago!$K$5:$K$596,Ago!$C$5:$C$596,'Resumo (2)'!E23,Ago!$V$5:$V$596,"Despesa",Ago!$L$5:$L$596,"Não Pago")</f>
        <v>0</v>
      </c>
      <c r="AM23" s="102">
        <f>SUMIFS(Set!$K$5:$K$605,Set!$C$5:$C$605,'Resumo (2)'!E23,Set!$V$5:$V$605,"Despesa",Set!$L$5:$L$605,"Não Pago")</f>
        <v>0</v>
      </c>
      <c r="AN23" s="102">
        <f>SUMIFS(Out!$K$5:$K$605,Out!$C$5:$C$605,'Resumo (2)'!E23,Out!$V$5:$V$605,"Despesa",Out!$L$5:$L$605,"Não Pago")</f>
        <v>0</v>
      </c>
      <c r="AO23" s="102">
        <f>SUMIFS(Nov!$K$5:$K$605,Nov!$C$5:$C$605,'Resumo (2)'!E23,Nov!$V$5:$V$605,"Despesa",Nov!$L$5:$L$605,"Não Pago")</f>
        <v>0</v>
      </c>
      <c r="AP23" s="102">
        <f>SUMIFS(Dez!$K$5:$K$605,Dez!$C$5:$C$605,'Resumo (2)'!E23,Dez!$V$5:$V$605,"Despesa",Dez!$L$5:$L$605,"Não Pago")</f>
        <v>0</v>
      </c>
    </row>
    <row r="24" spans="1:42" s="102" customFormat="1" ht="25.5" customHeight="1" thickTop="1" thickBot="1" x14ac:dyDescent="0.3">
      <c r="A24" s="210"/>
      <c r="B24"/>
      <c r="C24"/>
      <c r="D24"/>
      <c r="E24" s="30">
        <v>18</v>
      </c>
      <c r="F24" s="27">
        <f t="shared" si="0"/>
        <v>0</v>
      </c>
      <c r="G24" s="27">
        <f t="shared" si="1"/>
        <v>0</v>
      </c>
      <c r="H24" s="27">
        <f t="shared" si="2"/>
        <v>0</v>
      </c>
      <c r="I24"/>
      <c r="J24"/>
      <c r="K24"/>
      <c r="L24"/>
      <c r="M24" s="60"/>
      <c r="O24" s="61"/>
      <c r="P24" s="61">
        <f t="shared" si="3"/>
        <v>18</v>
      </c>
      <c r="Q24" s="102">
        <f>SUMIFS(Jan!$J$5:$J$586,Jan!$C$5:$C$586,'Resumo (2)'!E24,Jan!$V$5:$V$586,"Receita",Jan!$L$5:$L$586,"Não Pago")</f>
        <v>0</v>
      </c>
      <c r="R24" s="102">
        <f>SUMIFS(Fev!$J$5:$J$605,Fev!$C$5:$C$605,'Resumo (2)'!E24,Fev!$V$5:$V$605,"Receita",Fev!$L$5:$L$605,"Não Pago")</f>
        <v>0</v>
      </c>
      <c r="S24" s="102">
        <f>SUMIFS(Mar!$J$5:$J$605,Mar!$C$5:$C$605,'Resumo (2)'!E24,Mar!$V$5:$V$605,"Receita",Mar!$L$5:$L$605,"Não Pago")</f>
        <v>0</v>
      </c>
      <c r="T24" s="102">
        <f>SUMIFS(Abr!$J$5:$J$605,Abr!$C$5:$C$605,'Resumo (2)'!E24,Abr!$V$5:$V$605,"Receita",Abr!$L$5:$L$605,"Não Pago")</f>
        <v>0</v>
      </c>
      <c r="U24" s="102">
        <f>SUMIFS(Mai!$J$5:$J$605,Mai!$C$5:$C$605,'Resumo (2)'!E24,Mai!$V$5:$V$605,"Receita",Mai!$L$5:$L$605,"Não Pago")</f>
        <v>0</v>
      </c>
      <c r="V24" s="102">
        <f>SUMIFS(Jun!$J$5:$J$605,Jun!$C$5:$C$605,'Resumo (2)'!E24,Jun!$V$5:$V$605,"Receita",Jun!$L$5:$L$605,"Não Pago")</f>
        <v>0</v>
      </c>
      <c r="W24" s="102">
        <f>SUMIFS(Jul!$J$5:$J$605,Jul!$C$5:$C$605,'Resumo (2)'!E24,Jul!$V$5:$V$605,"Receita",Jul!$L$5:$L$605,"Não Pago")</f>
        <v>0</v>
      </c>
      <c r="X24" s="102">
        <f>SUMIFS(Ago!$J$5:$J$596,Ago!$C$5:$C$596,'Resumo (2)'!E24,Ago!$V$5:$V$596,"Receita",Ago!$L$5:$L$596,"Não Pago")</f>
        <v>0</v>
      </c>
      <c r="Y24" s="102">
        <f>SUMIFS(Set!$J$5:$J$605,Set!$C$5:$C$605,'Resumo (2)'!E24,Set!$V$5:$V$605,"Receita",Set!$L$5:$L$605,"Não Pago")</f>
        <v>0</v>
      </c>
      <c r="Z24" s="102">
        <f>SUMIFS(Out!$J$5:$J$605,Out!$C$5:$C$605,'Resumo (2)'!E24,Out!$V$5:$V$605,"Receita",Out!$L$5:$L$605,"Não Pago")</f>
        <v>0</v>
      </c>
      <c r="AA24" s="102">
        <f>SUMIFS(Nov!$J$5:$J$605,Nov!$C$5:$C$605,'Resumo (2)'!E24,Nov!$V$5:$V$605,"Receita",Nov!$L$5:$L$605,"Não Pago")</f>
        <v>0</v>
      </c>
      <c r="AB24" s="102">
        <f>SUMIFS(Dez!$J$5:$J$605,Dez!$C$5:$C$605,'Resumo (2)'!E24,Dez!$V$5:$V$605,"Receita",Dez!$L$5:$L$605,"Não Pago")</f>
        <v>0</v>
      </c>
      <c r="AD24" s="102">
        <f t="shared" si="4"/>
        <v>18</v>
      </c>
      <c r="AE24" s="102">
        <f>SUMIFS(Jan!$K$5:$K$586,Jan!$C$5:$C$586,'Resumo (2)'!E24,Jan!$V$5:$V$586,"Despesa",Jan!$L$5:$L$586,"Não Pago")</f>
        <v>0</v>
      </c>
      <c r="AF24" s="102">
        <f>SUMIFS(Fev!$K$5:$K$605,Fev!$C$5:$C$605,'Resumo (2)'!E24,Fev!$V$5:$V$605,"Despesa",Fev!$L$5:$L$605,"Não Pago")</f>
        <v>0</v>
      </c>
      <c r="AG24" s="102">
        <f>SUMIFS(Mar!$K$5:$K$605,Mar!$C$5:$C$605,'Resumo (2)'!E24,Mar!$V$5:$V$605,"Despesa",Mar!$L$5:$L$605,"Não Pago")</f>
        <v>0</v>
      </c>
      <c r="AH24" s="102">
        <f>SUMIFS(Abr!$K$5:$K$605,Abr!$C$5:$C$605,'Resumo (2)'!E24,Abr!$V$5:$V$605,"Despesa",Abr!$L$5:$L$605,"Não Pago")</f>
        <v>0</v>
      </c>
      <c r="AI24" s="102">
        <f>SUMIFS(Mai!$K$5:$K$605,Mai!$C$5:$C$605,'Resumo (2)'!E24,Mai!$V$5:$V$605,"Despesa",Mai!$L$5:$L$605,"Não Pago")</f>
        <v>0</v>
      </c>
      <c r="AJ24" s="102">
        <f>SUMIFS(Jun!$K$5:$K$605,Jun!$C$5:$C$605,'Resumo (2)'!E24,Jun!$V$5:$V$605,"Despesa",Jun!$L$5:$L$605,"Não Pago")</f>
        <v>0</v>
      </c>
      <c r="AK24" s="102">
        <f>SUMIFS(Jul!$K$5:$K$605,Jul!$C$5:$C$605,'Resumo (2)'!E24,Jul!$V$5:$V$605,"Despesa",Jul!$L$5:$L$605,"Não Pago")</f>
        <v>0</v>
      </c>
      <c r="AL24" s="102">
        <f>SUMIFS(Ago!$K$5:$K$596,Ago!$C$5:$C$596,'Resumo (2)'!E24,Ago!$V$5:$V$596,"Despesa",Ago!$L$5:$L$596,"Não Pago")</f>
        <v>0</v>
      </c>
      <c r="AM24" s="102">
        <f>SUMIFS(Set!$K$5:$K$605,Set!$C$5:$C$605,'Resumo (2)'!E24,Set!$V$5:$V$605,"Despesa",Set!$L$5:$L$605,"Não Pago")</f>
        <v>0</v>
      </c>
      <c r="AN24" s="102">
        <f>SUMIFS(Out!$K$5:$K$605,Out!$C$5:$C$605,'Resumo (2)'!E24,Out!$V$5:$V$605,"Despesa",Out!$L$5:$L$605,"Não Pago")</f>
        <v>0</v>
      </c>
      <c r="AO24" s="102">
        <f>SUMIFS(Nov!$K$5:$K$605,Nov!$C$5:$C$605,'Resumo (2)'!E24,Nov!$V$5:$V$605,"Despesa",Nov!$L$5:$L$605,"Não Pago")</f>
        <v>0</v>
      </c>
      <c r="AP24" s="102">
        <f>SUMIFS(Dez!$K$5:$K$605,Dez!$C$5:$C$605,'Resumo (2)'!E24,Dez!$V$5:$V$605,"Despesa",Dez!$L$5:$L$605,"Não Pago")</f>
        <v>0</v>
      </c>
    </row>
    <row r="25" spans="1:42" s="102" customFormat="1" ht="25.5" customHeight="1" thickTop="1" thickBot="1" x14ac:dyDescent="0.3">
      <c r="A25" s="210"/>
      <c r="B25"/>
      <c r="C25"/>
      <c r="D25"/>
      <c r="E25" s="30">
        <v>19</v>
      </c>
      <c r="F25" s="27">
        <f t="shared" si="0"/>
        <v>0</v>
      </c>
      <c r="G25" s="27">
        <f t="shared" si="1"/>
        <v>0</v>
      </c>
      <c r="H25" s="27">
        <f t="shared" si="2"/>
        <v>0</v>
      </c>
      <c r="I25"/>
      <c r="J25"/>
      <c r="K25"/>
      <c r="L25"/>
      <c r="M25" s="60"/>
      <c r="O25" s="61"/>
      <c r="P25" s="61">
        <f t="shared" si="3"/>
        <v>19</v>
      </c>
      <c r="Q25" s="102">
        <f>SUMIFS(Jan!$J$5:$J$586,Jan!$C$5:$C$586,'Resumo (2)'!E25,Jan!$V$5:$V$586,"Receita",Jan!$L$5:$L$586,"Não Pago")</f>
        <v>0</v>
      </c>
      <c r="R25" s="102">
        <f>SUMIFS(Fev!$J$5:$J$605,Fev!$C$5:$C$605,'Resumo (2)'!E25,Fev!$V$5:$V$605,"Receita",Fev!$L$5:$L$605,"Não Pago")</f>
        <v>0</v>
      </c>
      <c r="S25" s="102">
        <f>SUMIFS(Mar!$J$5:$J$605,Mar!$C$5:$C$605,'Resumo (2)'!E25,Mar!$V$5:$V$605,"Receita",Mar!$L$5:$L$605,"Não Pago")</f>
        <v>0</v>
      </c>
      <c r="T25" s="102">
        <f>SUMIFS(Abr!$J$5:$J$605,Abr!$C$5:$C$605,'Resumo (2)'!E25,Abr!$V$5:$V$605,"Receita",Abr!$L$5:$L$605,"Não Pago")</f>
        <v>0</v>
      </c>
      <c r="U25" s="102">
        <f>SUMIFS(Mai!$J$5:$J$605,Mai!$C$5:$C$605,'Resumo (2)'!E25,Mai!$V$5:$V$605,"Receita",Mai!$L$5:$L$605,"Não Pago")</f>
        <v>0</v>
      </c>
      <c r="V25" s="102">
        <f>SUMIFS(Jun!$J$5:$J$605,Jun!$C$5:$C$605,'Resumo (2)'!E25,Jun!$V$5:$V$605,"Receita",Jun!$L$5:$L$605,"Não Pago")</f>
        <v>0</v>
      </c>
      <c r="W25" s="102">
        <f>SUMIFS(Jul!$J$5:$J$605,Jul!$C$5:$C$605,'Resumo (2)'!E25,Jul!$V$5:$V$605,"Receita",Jul!$L$5:$L$605,"Não Pago")</f>
        <v>0</v>
      </c>
      <c r="X25" s="102">
        <f>SUMIFS(Ago!$J$5:$J$596,Ago!$C$5:$C$596,'Resumo (2)'!E25,Ago!$V$5:$V$596,"Receita",Ago!$L$5:$L$596,"Não Pago")</f>
        <v>0</v>
      </c>
      <c r="Y25" s="102">
        <f>SUMIFS(Set!$J$5:$J$605,Set!$C$5:$C$605,'Resumo (2)'!E25,Set!$V$5:$V$605,"Receita",Set!$L$5:$L$605,"Não Pago")</f>
        <v>0</v>
      </c>
      <c r="Z25" s="102">
        <f>SUMIFS(Out!$J$5:$J$605,Out!$C$5:$C$605,'Resumo (2)'!E25,Out!$V$5:$V$605,"Receita",Out!$L$5:$L$605,"Não Pago")</f>
        <v>0</v>
      </c>
      <c r="AA25" s="102">
        <f>SUMIFS(Nov!$J$5:$J$605,Nov!$C$5:$C$605,'Resumo (2)'!E25,Nov!$V$5:$V$605,"Receita",Nov!$L$5:$L$605,"Não Pago")</f>
        <v>0</v>
      </c>
      <c r="AB25" s="102">
        <f>SUMIFS(Dez!$J$5:$J$605,Dez!$C$5:$C$605,'Resumo (2)'!E25,Dez!$V$5:$V$605,"Receita",Dez!$L$5:$L$605,"Não Pago")</f>
        <v>0</v>
      </c>
      <c r="AD25" s="102">
        <f t="shared" si="4"/>
        <v>19</v>
      </c>
      <c r="AE25" s="102">
        <f>SUMIFS(Jan!$K$5:$K$586,Jan!$C$5:$C$586,'Resumo (2)'!E25,Jan!$V$5:$V$586,"Despesa",Jan!$L$5:$L$586,"Não Pago")</f>
        <v>0</v>
      </c>
      <c r="AF25" s="102">
        <f>SUMIFS(Fev!$K$5:$K$605,Fev!$C$5:$C$605,'Resumo (2)'!E25,Fev!$V$5:$V$605,"Despesa",Fev!$L$5:$L$605,"Não Pago")</f>
        <v>0</v>
      </c>
      <c r="AG25" s="102">
        <f>SUMIFS(Mar!$K$5:$K$605,Mar!$C$5:$C$605,'Resumo (2)'!E25,Mar!$V$5:$V$605,"Despesa",Mar!$L$5:$L$605,"Não Pago")</f>
        <v>0</v>
      </c>
      <c r="AH25" s="102">
        <f>SUMIFS(Abr!$K$5:$K$605,Abr!$C$5:$C$605,'Resumo (2)'!E25,Abr!$V$5:$V$605,"Despesa",Abr!$L$5:$L$605,"Não Pago")</f>
        <v>0</v>
      </c>
      <c r="AI25" s="102">
        <f>SUMIFS(Mai!$K$5:$K$605,Mai!$C$5:$C$605,'Resumo (2)'!E25,Mai!$V$5:$V$605,"Despesa",Mai!$L$5:$L$605,"Não Pago")</f>
        <v>0</v>
      </c>
      <c r="AJ25" s="102">
        <f>SUMIFS(Jun!$K$5:$K$605,Jun!$C$5:$C$605,'Resumo (2)'!E25,Jun!$V$5:$V$605,"Despesa",Jun!$L$5:$L$605,"Não Pago")</f>
        <v>0</v>
      </c>
      <c r="AK25" s="102">
        <f>SUMIFS(Jul!$K$5:$K$605,Jul!$C$5:$C$605,'Resumo (2)'!E25,Jul!$V$5:$V$605,"Despesa",Jul!$L$5:$L$605,"Não Pago")</f>
        <v>0</v>
      </c>
      <c r="AL25" s="102">
        <f>SUMIFS(Ago!$K$5:$K$596,Ago!$C$5:$C$596,'Resumo (2)'!E25,Ago!$V$5:$V$596,"Despesa",Ago!$L$5:$L$596,"Não Pago")</f>
        <v>0</v>
      </c>
      <c r="AM25" s="102">
        <f>SUMIFS(Set!$K$5:$K$605,Set!$C$5:$C$605,'Resumo (2)'!E25,Set!$V$5:$V$605,"Despesa",Set!$L$5:$L$605,"Não Pago")</f>
        <v>0</v>
      </c>
      <c r="AN25" s="102">
        <f>SUMIFS(Out!$K$5:$K$605,Out!$C$5:$C$605,'Resumo (2)'!E25,Out!$V$5:$V$605,"Despesa",Out!$L$5:$L$605,"Não Pago")</f>
        <v>0</v>
      </c>
      <c r="AO25" s="102">
        <f>SUMIFS(Nov!$K$5:$K$605,Nov!$C$5:$C$605,'Resumo (2)'!E25,Nov!$V$5:$V$605,"Despesa",Nov!$L$5:$L$605,"Não Pago")</f>
        <v>0</v>
      </c>
      <c r="AP25" s="102">
        <f>SUMIFS(Dez!$K$5:$K$605,Dez!$C$5:$C$605,'Resumo (2)'!E25,Dez!$V$5:$V$605,"Despesa",Dez!$L$5:$L$605,"Não Pago")</f>
        <v>0</v>
      </c>
    </row>
    <row r="26" spans="1:42" s="102" customFormat="1" ht="25.5" customHeight="1" thickTop="1" thickBot="1" x14ac:dyDescent="0.3">
      <c r="A26" s="210"/>
      <c r="B26"/>
      <c r="C26"/>
      <c r="D26"/>
      <c r="E26" s="30">
        <v>20</v>
      </c>
      <c r="F26" s="27">
        <f t="shared" si="0"/>
        <v>0</v>
      </c>
      <c r="G26" s="27">
        <f t="shared" si="1"/>
        <v>0</v>
      </c>
      <c r="H26" s="27">
        <f t="shared" si="2"/>
        <v>0</v>
      </c>
      <c r="I26"/>
      <c r="J26"/>
      <c r="K26"/>
      <c r="L26"/>
      <c r="M26" s="60"/>
      <c r="O26" s="61"/>
      <c r="P26" s="61">
        <f t="shared" si="3"/>
        <v>20</v>
      </c>
      <c r="Q26" s="102">
        <f>SUMIFS(Jan!$J$5:$J$586,Jan!$C$5:$C$586,'Resumo (2)'!E26,Jan!$V$5:$V$586,"Receita",Jan!$L$5:$L$586,"Não Pago")</f>
        <v>0</v>
      </c>
      <c r="R26" s="102">
        <f>SUMIFS(Fev!$J$5:$J$605,Fev!$C$5:$C$605,'Resumo (2)'!E26,Fev!$V$5:$V$605,"Receita",Fev!$L$5:$L$605,"Não Pago")</f>
        <v>0</v>
      </c>
      <c r="S26" s="102">
        <f>SUMIFS(Mar!$J$5:$J$605,Mar!$C$5:$C$605,'Resumo (2)'!E26,Mar!$V$5:$V$605,"Receita",Mar!$L$5:$L$605,"Não Pago")</f>
        <v>0</v>
      </c>
      <c r="T26" s="102">
        <f>SUMIFS(Abr!$J$5:$J$605,Abr!$C$5:$C$605,'Resumo (2)'!E26,Abr!$V$5:$V$605,"Receita",Abr!$L$5:$L$605,"Não Pago")</f>
        <v>0</v>
      </c>
      <c r="U26" s="102">
        <f>SUMIFS(Mai!$J$5:$J$605,Mai!$C$5:$C$605,'Resumo (2)'!E26,Mai!$V$5:$V$605,"Receita",Mai!$L$5:$L$605,"Não Pago")</f>
        <v>0</v>
      </c>
      <c r="V26" s="102">
        <f>SUMIFS(Jun!$J$5:$J$605,Jun!$C$5:$C$605,'Resumo (2)'!E26,Jun!$V$5:$V$605,"Receita",Jun!$L$5:$L$605,"Não Pago")</f>
        <v>0</v>
      </c>
      <c r="W26" s="102">
        <f>SUMIFS(Jul!$J$5:$J$605,Jul!$C$5:$C$605,'Resumo (2)'!E26,Jul!$V$5:$V$605,"Receita",Jul!$L$5:$L$605,"Não Pago")</f>
        <v>0</v>
      </c>
      <c r="X26" s="102">
        <f>SUMIFS(Ago!$J$5:$J$596,Ago!$C$5:$C$596,'Resumo (2)'!E26,Ago!$V$5:$V$596,"Receita",Ago!$L$5:$L$596,"Não Pago")</f>
        <v>0</v>
      </c>
      <c r="Y26" s="102">
        <f>SUMIFS(Set!$J$5:$J$605,Set!$C$5:$C$605,'Resumo (2)'!E26,Set!$V$5:$V$605,"Receita",Set!$L$5:$L$605,"Não Pago")</f>
        <v>0</v>
      </c>
      <c r="Z26" s="102">
        <f>SUMIFS(Out!$J$5:$J$605,Out!$C$5:$C$605,'Resumo (2)'!E26,Out!$V$5:$V$605,"Receita",Out!$L$5:$L$605,"Não Pago")</f>
        <v>0</v>
      </c>
      <c r="AA26" s="102">
        <f>SUMIFS(Nov!$J$5:$J$605,Nov!$C$5:$C$605,'Resumo (2)'!E26,Nov!$V$5:$V$605,"Receita",Nov!$L$5:$L$605,"Não Pago")</f>
        <v>0</v>
      </c>
      <c r="AB26" s="102">
        <f>SUMIFS(Dez!$J$5:$J$605,Dez!$C$5:$C$605,'Resumo (2)'!E26,Dez!$V$5:$V$605,"Receita",Dez!$L$5:$L$605,"Não Pago")</f>
        <v>0</v>
      </c>
      <c r="AD26" s="102">
        <f t="shared" si="4"/>
        <v>20</v>
      </c>
      <c r="AE26" s="102">
        <f>SUMIFS(Jan!$K$5:$K$586,Jan!$C$5:$C$586,'Resumo (2)'!E26,Jan!$V$5:$V$586,"Despesa",Jan!$L$5:$L$586,"Não Pago")</f>
        <v>0</v>
      </c>
      <c r="AF26" s="102">
        <f>SUMIFS(Fev!$K$5:$K$605,Fev!$C$5:$C$605,'Resumo (2)'!E26,Fev!$V$5:$V$605,"Despesa",Fev!$L$5:$L$605,"Não Pago")</f>
        <v>0</v>
      </c>
      <c r="AG26" s="102">
        <f>SUMIFS(Mar!$K$5:$K$605,Mar!$C$5:$C$605,'Resumo (2)'!E26,Mar!$V$5:$V$605,"Despesa",Mar!$L$5:$L$605,"Não Pago")</f>
        <v>0</v>
      </c>
      <c r="AH26" s="102">
        <f>SUMIFS(Abr!$K$5:$K$605,Abr!$C$5:$C$605,'Resumo (2)'!E26,Abr!$V$5:$V$605,"Despesa",Abr!$L$5:$L$605,"Não Pago")</f>
        <v>0</v>
      </c>
      <c r="AI26" s="102">
        <f>SUMIFS(Mai!$K$5:$K$605,Mai!$C$5:$C$605,'Resumo (2)'!E26,Mai!$V$5:$V$605,"Despesa",Mai!$L$5:$L$605,"Não Pago")</f>
        <v>0</v>
      </c>
      <c r="AJ26" s="102">
        <f>SUMIFS(Jun!$K$5:$K$605,Jun!$C$5:$C$605,'Resumo (2)'!E26,Jun!$V$5:$V$605,"Despesa",Jun!$L$5:$L$605,"Não Pago")</f>
        <v>0</v>
      </c>
      <c r="AK26" s="102">
        <f>SUMIFS(Jul!$K$5:$K$605,Jul!$C$5:$C$605,'Resumo (2)'!E26,Jul!$V$5:$V$605,"Despesa",Jul!$L$5:$L$605,"Não Pago")</f>
        <v>0</v>
      </c>
      <c r="AL26" s="102">
        <f>SUMIFS(Ago!$K$5:$K$596,Ago!$C$5:$C$596,'Resumo (2)'!E26,Ago!$V$5:$V$596,"Despesa",Ago!$L$5:$L$596,"Não Pago")</f>
        <v>0</v>
      </c>
      <c r="AM26" s="102">
        <f>SUMIFS(Set!$K$5:$K$605,Set!$C$5:$C$605,'Resumo (2)'!E26,Set!$V$5:$V$605,"Despesa",Set!$L$5:$L$605,"Não Pago")</f>
        <v>0</v>
      </c>
      <c r="AN26" s="102">
        <f>SUMIFS(Out!$K$5:$K$605,Out!$C$5:$C$605,'Resumo (2)'!E26,Out!$V$5:$V$605,"Despesa",Out!$L$5:$L$605,"Não Pago")</f>
        <v>0</v>
      </c>
      <c r="AO26" s="102">
        <f>SUMIFS(Nov!$K$5:$K$605,Nov!$C$5:$C$605,'Resumo (2)'!E26,Nov!$V$5:$V$605,"Despesa",Nov!$L$5:$L$605,"Não Pago")</f>
        <v>0</v>
      </c>
      <c r="AP26" s="102">
        <f>SUMIFS(Dez!$K$5:$K$605,Dez!$C$5:$C$605,'Resumo (2)'!E26,Dez!$V$5:$V$605,"Despesa",Dez!$L$5:$L$605,"Não Pago")</f>
        <v>0</v>
      </c>
    </row>
    <row r="27" spans="1:42" s="102" customFormat="1" ht="25.5" customHeight="1" thickTop="1" thickBot="1" x14ac:dyDescent="0.3">
      <c r="A27" s="210"/>
      <c r="B27"/>
      <c r="C27"/>
      <c r="D27"/>
      <c r="E27" s="30">
        <v>21</v>
      </c>
      <c r="F27" s="27">
        <f t="shared" si="0"/>
        <v>0</v>
      </c>
      <c r="G27" s="27">
        <f t="shared" si="1"/>
        <v>0</v>
      </c>
      <c r="H27" s="27">
        <f t="shared" si="2"/>
        <v>0</v>
      </c>
      <c r="I27"/>
      <c r="J27"/>
      <c r="K27"/>
      <c r="L27"/>
      <c r="M27" s="60"/>
      <c r="O27" s="61"/>
      <c r="P27" s="61">
        <f t="shared" si="3"/>
        <v>21</v>
      </c>
      <c r="Q27" s="102">
        <f>SUMIFS(Jan!$J$5:$J$586,Jan!$C$5:$C$586,'Resumo (2)'!E27,Jan!$V$5:$V$586,"Receita",Jan!$L$5:$L$586,"Não Pago")</f>
        <v>0</v>
      </c>
      <c r="R27" s="102">
        <f>SUMIFS(Fev!$J$5:$J$605,Fev!$C$5:$C$605,'Resumo (2)'!E27,Fev!$V$5:$V$605,"Receita",Fev!$L$5:$L$605,"Não Pago")</f>
        <v>0</v>
      </c>
      <c r="S27" s="102">
        <f>SUMIFS(Mar!$J$5:$J$605,Mar!$C$5:$C$605,'Resumo (2)'!E27,Mar!$V$5:$V$605,"Receita",Mar!$L$5:$L$605,"Não Pago")</f>
        <v>0</v>
      </c>
      <c r="T27" s="102">
        <f>SUMIFS(Abr!$J$5:$J$605,Abr!$C$5:$C$605,'Resumo (2)'!E27,Abr!$V$5:$V$605,"Receita",Abr!$L$5:$L$605,"Não Pago")</f>
        <v>0</v>
      </c>
      <c r="U27" s="102">
        <f>SUMIFS(Mai!$J$5:$J$605,Mai!$C$5:$C$605,'Resumo (2)'!E27,Mai!$V$5:$V$605,"Receita",Mai!$L$5:$L$605,"Não Pago")</f>
        <v>0</v>
      </c>
      <c r="V27" s="102">
        <f>SUMIFS(Jun!$J$5:$J$605,Jun!$C$5:$C$605,'Resumo (2)'!E27,Jun!$V$5:$V$605,"Receita",Jun!$L$5:$L$605,"Não Pago")</f>
        <v>0</v>
      </c>
      <c r="W27" s="102">
        <f>SUMIFS(Jul!$J$5:$J$605,Jul!$C$5:$C$605,'Resumo (2)'!E27,Jul!$V$5:$V$605,"Receita",Jul!$L$5:$L$605,"Não Pago")</f>
        <v>0</v>
      </c>
      <c r="X27" s="102">
        <f>SUMIFS(Ago!$J$5:$J$596,Ago!$C$5:$C$596,'Resumo (2)'!E27,Ago!$V$5:$V$596,"Receita",Ago!$L$5:$L$596,"Não Pago")</f>
        <v>0</v>
      </c>
      <c r="Y27" s="102">
        <f>SUMIFS(Set!$J$5:$J$605,Set!$C$5:$C$605,'Resumo (2)'!E27,Set!$V$5:$V$605,"Receita",Set!$L$5:$L$605,"Não Pago")</f>
        <v>0</v>
      </c>
      <c r="Z27" s="102">
        <f>SUMIFS(Out!$J$5:$J$605,Out!$C$5:$C$605,'Resumo (2)'!E27,Out!$V$5:$V$605,"Receita",Out!$L$5:$L$605,"Não Pago")</f>
        <v>0</v>
      </c>
      <c r="AA27" s="102">
        <f>SUMIFS(Nov!$J$5:$J$605,Nov!$C$5:$C$605,'Resumo (2)'!E27,Nov!$V$5:$V$605,"Receita",Nov!$L$5:$L$605,"Não Pago")</f>
        <v>0</v>
      </c>
      <c r="AB27" s="102">
        <f>SUMIFS(Dez!$J$5:$J$605,Dez!$C$5:$C$605,'Resumo (2)'!E27,Dez!$V$5:$V$605,"Receita",Dez!$L$5:$L$605,"Não Pago")</f>
        <v>0</v>
      </c>
      <c r="AD27" s="102">
        <f t="shared" si="4"/>
        <v>21</v>
      </c>
      <c r="AE27" s="102">
        <f>SUMIFS(Jan!$K$5:$K$586,Jan!$C$5:$C$586,'Resumo (2)'!E27,Jan!$V$5:$V$586,"Despesa",Jan!$L$5:$L$586,"Não Pago")</f>
        <v>0</v>
      </c>
      <c r="AF27" s="102">
        <f>SUMIFS(Fev!$K$5:$K$605,Fev!$C$5:$C$605,'Resumo (2)'!E27,Fev!$V$5:$V$605,"Despesa",Fev!$L$5:$L$605,"Não Pago")</f>
        <v>0</v>
      </c>
      <c r="AG27" s="102">
        <f>SUMIFS(Mar!$K$5:$K$605,Mar!$C$5:$C$605,'Resumo (2)'!E27,Mar!$V$5:$V$605,"Despesa",Mar!$L$5:$L$605,"Não Pago")</f>
        <v>0</v>
      </c>
      <c r="AH27" s="102">
        <f>SUMIFS(Abr!$K$5:$K$605,Abr!$C$5:$C$605,'Resumo (2)'!E27,Abr!$V$5:$V$605,"Despesa",Abr!$L$5:$L$605,"Não Pago")</f>
        <v>0</v>
      </c>
      <c r="AI27" s="102">
        <f>SUMIFS(Mai!$K$5:$K$605,Mai!$C$5:$C$605,'Resumo (2)'!E27,Mai!$V$5:$V$605,"Despesa",Mai!$L$5:$L$605,"Não Pago")</f>
        <v>0</v>
      </c>
      <c r="AJ27" s="102">
        <f>SUMIFS(Jun!$K$5:$K$605,Jun!$C$5:$C$605,'Resumo (2)'!E27,Jun!$V$5:$V$605,"Despesa",Jun!$L$5:$L$605,"Não Pago")</f>
        <v>0</v>
      </c>
      <c r="AK27" s="102">
        <f>SUMIFS(Jul!$K$5:$K$605,Jul!$C$5:$C$605,'Resumo (2)'!E27,Jul!$V$5:$V$605,"Despesa",Jul!$L$5:$L$605,"Não Pago")</f>
        <v>0</v>
      </c>
      <c r="AL27" s="102">
        <f>SUMIFS(Ago!$K$5:$K$596,Ago!$C$5:$C$596,'Resumo (2)'!E27,Ago!$V$5:$V$596,"Despesa",Ago!$L$5:$L$596,"Não Pago")</f>
        <v>0</v>
      </c>
      <c r="AM27" s="102">
        <f>SUMIFS(Set!$K$5:$K$605,Set!$C$5:$C$605,'Resumo (2)'!E27,Set!$V$5:$V$605,"Despesa",Set!$L$5:$L$605,"Não Pago")</f>
        <v>0</v>
      </c>
      <c r="AN27" s="102">
        <f>SUMIFS(Out!$K$5:$K$605,Out!$C$5:$C$605,'Resumo (2)'!E27,Out!$V$5:$V$605,"Despesa",Out!$L$5:$L$605,"Não Pago")</f>
        <v>0</v>
      </c>
      <c r="AO27" s="102">
        <f>SUMIFS(Nov!$K$5:$K$605,Nov!$C$5:$C$605,'Resumo (2)'!E27,Nov!$V$5:$V$605,"Despesa",Nov!$L$5:$L$605,"Não Pago")</f>
        <v>0</v>
      </c>
      <c r="AP27" s="102">
        <f>SUMIFS(Dez!$K$5:$K$605,Dez!$C$5:$C$605,'Resumo (2)'!E27,Dez!$V$5:$V$605,"Despesa",Dez!$L$5:$L$605,"Não Pago")</f>
        <v>0</v>
      </c>
    </row>
    <row r="28" spans="1:42" s="102" customFormat="1" ht="25.5" customHeight="1" thickTop="1" thickBot="1" x14ac:dyDescent="0.3">
      <c r="A28" s="210"/>
      <c r="B28"/>
      <c r="C28"/>
      <c r="D28"/>
      <c r="E28" s="30">
        <v>22</v>
      </c>
      <c r="F28" s="27">
        <f t="shared" si="0"/>
        <v>0</v>
      </c>
      <c r="G28" s="27">
        <f t="shared" si="1"/>
        <v>0</v>
      </c>
      <c r="H28" s="27">
        <f t="shared" si="2"/>
        <v>0</v>
      </c>
      <c r="I28"/>
      <c r="J28"/>
      <c r="K28"/>
      <c r="L28"/>
      <c r="M28" s="60"/>
      <c r="O28" s="61"/>
      <c r="P28" s="61">
        <f t="shared" si="3"/>
        <v>22</v>
      </c>
      <c r="Q28" s="102">
        <f>SUMIFS(Jan!$J$5:$J$586,Jan!$C$5:$C$586,'Resumo (2)'!E28,Jan!$V$5:$V$586,"Receita",Jan!$L$5:$L$586,"Não Pago")</f>
        <v>0</v>
      </c>
      <c r="R28" s="102">
        <f>SUMIFS(Fev!$J$5:$J$605,Fev!$C$5:$C$605,'Resumo (2)'!E28,Fev!$V$5:$V$605,"Receita",Fev!$L$5:$L$605,"Não Pago")</f>
        <v>0</v>
      </c>
      <c r="S28" s="102">
        <f>SUMIFS(Mar!$J$5:$J$605,Mar!$C$5:$C$605,'Resumo (2)'!E28,Mar!$V$5:$V$605,"Receita",Mar!$L$5:$L$605,"Não Pago")</f>
        <v>0</v>
      </c>
      <c r="T28" s="102">
        <f>SUMIFS(Abr!$J$5:$J$605,Abr!$C$5:$C$605,'Resumo (2)'!E28,Abr!$V$5:$V$605,"Receita",Abr!$L$5:$L$605,"Não Pago")</f>
        <v>0</v>
      </c>
      <c r="U28" s="102">
        <f>SUMIFS(Mai!$J$5:$J$605,Mai!$C$5:$C$605,'Resumo (2)'!E28,Mai!$V$5:$V$605,"Receita",Mai!$L$5:$L$605,"Não Pago")</f>
        <v>0</v>
      </c>
      <c r="V28" s="102">
        <f>SUMIFS(Jun!$J$5:$J$605,Jun!$C$5:$C$605,'Resumo (2)'!E28,Jun!$V$5:$V$605,"Receita",Jun!$L$5:$L$605,"Não Pago")</f>
        <v>0</v>
      </c>
      <c r="W28" s="102">
        <f>SUMIFS(Jul!$J$5:$J$605,Jul!$C$5:$C$605,'Resumo (2)'!E28,Jul!$V$5:$V$605,"Receita",Jul!$L$5:$L$605,"Não Pago")</f>
        <v>0</v>
      </c>
      <c r="X28" s="102">
        <f>SUMIFS(Ago!$J$5:$J$596,Ago!$C$5:$C$596,'Resumo (2)'!E28,Ago!$V$5:$V$596,"Receita",Ago!$L$5:$L$596,"Não Pago")</f>
        <v>0</v>
      </c>
      <c r="Y28" s="102">
        <f>SUMIFS(Set!$J$5:$J$605,Set!$C$5:$C$605,'Resumo (2)'!E28,Set!$V$5:$V$605,"Receita",Set!$L$5:$L$605,"Não Pago")</f>
        <v>0</v>
      </c>
      <c r="Z28" s="102">
        <f>SUMIFS(Out!$J$5:$J$605,Out!$C$5:$C$605,'Resumo (2)'!E28,Out!$V$5:$V$605,"Receita",Out!$L$5:$L$605,"Não Pago")</f>
        <v>0</v>
      </c>
      <c r="AA28" s="102">
        <f>SUMIFS(Nov!$J$5:$J$605,Nov!$C$5:$C$605,'Resumo (2)'!E28,Nov!$V$5:$V$605,"Receita",Nov!$L$5:$L$605,"Não Pago")</f>
        <v>0</v>
      </c>
      <c r="AB28" s="102">
        <f>SUMIFS(Dez!$J$5:$J$605,Dez!$C$5:$C$605,'Resumo (2)'!E28,Dez!$V$5:$V$605,"Receita",Dez!$L$5:$L$605,"Não Pago")</f>
        <v>0</v>
      </c>
      <c r="AD28" s="102">
        <f t="shared" si="4"/>
        <v>22</v>
      </c>
      <c r="AE28" s="102">
        <f>SUMIFS(Jan!$K$5:$K$586,Jan!$C$5:$C$586,'Resumo (2)'!E28,Jan!$V$5:$V$586,"Despesa",Jan!$L$5:$L$586,"Não Pago")</f>
        <v>0</v>
      </c>
      <c r="AF28" s="102">
        <f>SUMIFS(Fev!$K$5:$K$605,Fev!$C$5:$C$605,'Resumo (2)'!E28,Fev!$V$5:$V$605,"Despesa",Fev!$L$5:$L$605,"Não Pago")</f>
        <v>0</v>
      </c>
      <c r="AG28" s="102">
        <f>SUMIFS(Mar!$K$5:$K$605,Mar!$C$5:$C$605,'Resumo (2)'!E28,Mar!$V$5:$V$605,"Despesa",Mar!$L$5:$L$605,"Não Pago")</f>
        <v>0</v>
      </c>
      <c r="AH28" s="102">
        <f>SUMIFS(Abr!$K$5:$K$605,Abr!$C$5:$C$605,'Resumo (2)'!E28,Abr!$V$5:$V$605,"Despesa",Abr!$L$5:$L$605,"Não Pago")</f>
        <v>0</v>
      </c>
      <c r="AI28" s="102">
        <f>SUMIFS(Mai!$K$5:$K$605,Mai!$C$5:$C$605,'Resumo (2)'!E28,Mai!$V$5:$V$605,"Despesa",Mai!$L$5:$L$605,"Não Pago")</f>
        <v>0</v>
      </c>
      <c r="AJ28" s="102">
        <f>SUMIFS(Jun!$K$5:$K$605,Jun!$C$5:$C$605,'Resumo (2)'!E28,Jun!$V$5:$V$605,"Despesa",Jun!$L$5:$L$605,"Não Pago")</f>
        <v>0</v>
      </c>
      <c r="AK28" s="102">
        <f>SUMIFS(Jul!$K$5:$K$605,Jul!$C$5:$C$605,'Resumo (2)'!E28,Jul!$V$5:$V$605,"Despesa",Jul!$L$5:$L$605,"Não Pago")</f>
        <v>0</v>
      </c>
      <c r="AL28" s="102">
        <f>SUMIFS(Ago!$K$5:$K$596,Ago!$C$5:$C$596,'Resumo (2)'!E28,Ago!$V$5:$V$596,"Despesa",Ago!$L$5:$L$596,"Não Pago")</f>
        <v>0</v>
      </c>
      <c r="AM28" s="102">
        <f>SUMIFS(Set!$K$5:$K$605,Set!$C$5:$C$605,'Resumo (2)'!E28,Set!$V$5:$V$605,"Despesa",Set!$L$5:$L$605,"Não Pago")</f>
        <v>0</v>
      </c>
      <c r="AN28" s="102">
        <f>SUMIFS(Out!$K$5:$K$605,Out!$C$5:$C$605,'Resumo (2)'!E28,Out!$V$5:$V$605,"Despesa",Out!$L$5:$L$605,"Não Pago")</f>
        <v>0</v>
      </c>
      <c r="AO28" s="102">
        <f>SUMIFS(Nov!$K$5:$K$605,Nov!$C$5:$C$605,'Resumo (2)'!E28,Nov!$V$5:$V$605,"Despesa",Nov!$L$5:$L$605,"Não Pago")</f>
        <v>0</v>
      </c>
      <c r="AP28" s="102">
        <f>SUMIFS(Dez!$K$5:$K$605,Dez!$C$5:$C$605,'Resumo (2)'!E28,Dez!$V$5:$V$605,"Despesa",Dez!$L$5:$L$605,"Não Pago")</f>
        <v>0</v>
      </c>
    </row>
    <row r="29" spans="1:42" s="102" customFormat="1" ht="25.5" customHeight="1" thickTop="1" thickBot="1" x14ac:dyDescent="0.3">
      <c r="A29" s="210"/>
      <c r="B29"/>
      <c r="C29"/>
      <c r="D29"/>
      <c r="E29" s="30">
        <v>23</v>
      </c>
      <c r="F29" s="27">
        <f t="shared" si="0"/>
        <v>0</v>
      </c>
      <c r="G29" s="27">
        <f t="shared" si="1"/>
        <v>0</v>
      </c>
      <c r="H29" s="27">
        <f t="shared" si="2"/>
        <v>0</v>
      </c>
      <c r="I29"/>
      <c r="J29"/>
      <c r="K29"/>
      <c r="L29"/>
      <c r="M29" s="60"/>
      <c r="O29" s="61"/>
      <c r="P29" s="61">
        <f t="shared" si="3"/>
        <v>23</v>
      </c>
      <c r="Q29" s="102">
        <f>SUMIFS(Jan!$J$5:$J$586,Jan!$C$5:$C$586,'Resumo (2)'!E29,Jan!$V$5:$V$586,"Receita",Jan!$L$5:$L$586,"Não Pago")</f>
        <v>0</v>
      </c>
      <c r="R29" s="102">
        <f>SUMIFS(Fev!$J$5:$J$605,Fev!$C$5:$C$605,'Resumo (2)'!E29,Fev!$V$5:$V$605,"Receita",Fev!$L$5:$L$605,"Não Pago")</f>
        <v>0</v>
      </c>
      <c r="S29" s="102">
        <f>SUMIFS(Mar!$J$5:$J$605,Mar!$C$5:$C$605,'Resumo (2)'!E29,Mar!$V$5:$V$605,"Receita",Mar!$L$5:$L$605,"Não Pago")</f>
        <v>0</v>
      </c>
      <c r="T29" s="102">
        <f>SUMIFS(Abr!$J$5:$J$605,Abr!$C$5:$C$605,'Resumo (2)'!E29,Abr!$V$5:$V$605,"Receita",Abr!$L$5:$L$605,"Não Pago")</f>
        <v>0</v>
      </c>
      <c r="U29" s="102">
        <f>SUMIFS(Mai!$J$5:$J$605,Mai!$C$5:$C$605,'Resumo (2)'!E29,Mai!$V$5:$V$605,"Receita",Mai!$L$5:$L$605,"Não Pago")</f>
        <v>0</v>
      </c>
      <c r="V29" s="102">
        <f>SUMIFS(Jun!$J$5:$J$605,Jun!$C$5:$C$605,'Resumo (2)'!E29,Jun!$V$5:$V$605,"Receita",Jun!$L$5:$L$605,"Não Pago")</f>
        <v>0</v>
      </c>
      <c r="W29" s="102">
        <f>SUMIFS(Jul!$J$5:$J$605,Jul!$C$5:$C$605,'Resumo (2)'!E29,Jul!$V$5:$V$605,"Receita",Jul!$L$5:$L$605,"Não Pago")</f>
        <v>0</v>
      </c>
      <c r="X29" s="102">
        <f>SUMIFS(Ago!$J$5:$J$596,Ago!$C$5:$C$596,'Resumo (2)'!E29,Ago!$V$5:$V$596,"Receita",Ago!$L$5:$L$596,"Não Pago")</f>
        <v>0</v>
      </c>
      <c r="Y29" s="102">
        <f>SUMIFS(Set!$J$5:$J$605,Set!$C$5:$C$605,'Resumo (2)'!E29,Set!$V$5:$V$605,"Receita",Set!$L$5:$L$605,"Não Pago")</f>
        <v>0</v>
      </c>
      <c r="Z29" s="102">
        <f>SUMIFS(Out!$J$5:$J$605,Out!$C$5:$C$605,'Resumo (2)'!E29,Out!$V$5:$V$605,"Receita",Out!$L$5:$L$605,"Não Pago")</f>
        <v>0</v>
      </c>
      <c r="AA29" s="102">
        <f>SUMIFS(Nov!$J$5:$J$605,Nov!$C$5:$C$605,'Resumo (2)'!E29,Nov!$V$5:$V$605,"Receita",Nov!$L$5:$L$605,"Não Pago")</f>
        <v>0</v>
      </c>
      <c r="AB29" s="102">
        <f>SUMIFS(Dez!$J$5:$J$605,Dez!$C$5:$C$605,'Resumo (2)'!E29,Dez!$V$5:$V$605,"Receita",Dez!$L$5:$L$605,"Não Pago")</f>
        <v>0</v>
      </c>
      <c r="AD29" s="102">
        <f t="shared" si="4"/>
        <v>23</v>
      </c>
      <c r="AE29" s="102">
        <f>SUMIFS(Jan!$K$5:$K$586,Jan!$C$5:$C$586,'Resumo (2)'!E29,Jan!$V$5:$V$586,"Despesa",Jan!$L$5:$L$586,"Não Pago")</f>
        <v>0</v>
      </c>
      <c r="AF29" s="102">
        <f>SUMIFS(Fev!$K$5:$K$605,Fev!$C$5:$C$605,'Resumo (2)'!E29,Fev!$V$5:$V$605,"Despesa",Fev!$L$5:$L$605,"Não Pago")</f>
        <v>0</v>
      </c>
      <c r="AG29" s="102">
        <f>SUMIFS(Mar!$K$5:$K$605,Mar!$C$5:$C$605,'Resumo (2)'!E29,Mar!$V$5:$V$605,"Despesa",Mar!$L$5:$L$605,"Não Pago")</f>
        <v>0</v>
      </c>
      <c r="AH29" s="102">
        <f>SUMIFS(Abr!$K$5:$K$605,Abr!$C$5:$C$605,'Resumo (2)'!E29,Abr!$V$5:$V$605,"Despesa",Abr!$L$5:$L$605,"Não Pago")</f>
        <v>0</v>
      </c>
      <c r="AI29" s="102">
        <f>SUMIFS(Mai!$K$5:$K$605,Mai!$C$5:$C$605,'Resumo (2)'!E29,Mai!$V$5:$V$605,"Despesa",Mai!$L$5:$L$605,"Não Pago")</f>
        <v>0</v>
      </c>
      <c r="AJ29" s="102">
        <f>SUMIFS(Jun!$K$5:$K$605,Jun!$C$5:$C$605,'Resumo (2)'!E29,Jun!$V$5:$V$605,"Despesa",Jun!$L$5:$L$605,"Não Pago")</f>
        <v>0</v>
      </c>
      <c r="AK29" s="102">
        <f>SUMIFS(Jul!$K$5:$K$605,Jul!$C$5:$C$605,'Resumo (2)'!E29,Jul!$V$5:$V$605,"Despesa",Jul!$L$5:$L$605,"Não Pago")</f>
        <v>0</v>
      </c>
      <c r="AL29" s="102">
        <f>SUMIFS(Ago!$K$5:$K$596,Ago!$C$5:$C$596,'Resumo (2)'!E29,Ago!$V$5:$V$596,"Despesa",Ago!$L$5:$L$596,"Não Pago")</f>
        <v>0</v>
      </c>
      <c r="AM29" s="102">
        <f>SUMIFS(Set!$K$5:$K$605,Set!$C$5:$C$605,'Resumo (2)'!E29,Set!$V$5:$V$605,"Despesa",Set!$L$5:$L$605,"Não Pago")</f>
        <v>0</v>
      </c>
      <c r="AN29" s="102">
        <f>SUMIFS(Out!$K$5:$K$605,Out!$C$5:$C$605,'Resumo (2)'!E29,Out!$V$5:$V$605,"Despesa",Out!$L$5:$L$605,"Não Pago")</f>
        <v>0</v>
      </c>
      <c r="AO29" s="102">
        <f>SUMIFS(Nov!$K$5:$K$605,Nov!$C$5:$C$605,'Resumo (2)'!E29,Nov!$V$5:$V$605,"Despesa",Nov!$L$5:$L$605,"Não Pago")</f>
        <v>0</v>
      </c>
      <c r="AP29" s="102">
        <f>SUMIFS(Dez!$K$5:$K$605,Dez!$C$5:$C$605,'Resumo (2)'!E29,Dez!$V$5:$V$605,"Despesa",Dez!$L$5:$L$605,"Não Pago")</f>
        <v>0</v>
      </c>
    </row>
    <row r="30" spans="1:42" s="102" customFormat="1" ht="25.5" customHeight="1" thickTop="1" thickBot="1" x14ac:dyDescent="0.3">
      <c r="A30" s="210"/>
      <c r="B30"/>
      <c r="C30"/>
      <c r="D30"/>
      <c r="E30" s="30">
        <v>24</v>
      </c>
      <c r="F30" s="27">
        <f t="shared" si="0"/>
        <v>0</v>
      </c>
      <c r="G30" s="27">
        <f t="shared" si="1"/>
        <v>0</v>
      </c>
      <c r="H30" s="27">
        <f t="shared" si="2"/>
        <v>0</v>
      </c>
      <c r="I30"/>
      <c r="J30"/>
      <c r="K30"/>
      <c r="L30"/>
      <c r="M30" s="60"/>
      <c r="O30" s="61"/>
      <c r="P30" s="61">
        <f t="shared" si="3"/>
        <v>24</v>
      </c>
      <c r="Q30" s="102">
        <f>SUMIFS(Jan!$J$5:$J$586,Jan!$C$5:$C$586,'Resumo (2)'!E30,Jan!$V$5:$V$586,"Receita",Jan!$L$5:$L$586,"Não Pago")</f>
        <v>0</v>
      </c>
      <c r="R30" s="102">
        <f>SUMIFS(Fev!$J$5:$J$605,Fev!$C$5:$C$605,'Resumo (2)'!E30,Fev!$V$5:$V$605,"Receita",Fev!$L$5:$L$605,"Não Pago")</f>
        <v>0</v>
      </c>
      <c r="S30" s="102">
        <f>SUMIFS(Mar!$J$5:$J$605,Mar!$C$5:$C$605,'Resumo (2)'!E30,Mar!$V$5:$V$605,"Receita",Mar!$L$5:$L$605,"Não Pago")</f>
        <v>0</v>
      </c>
      <c r="T30" s="102">
        <f>SUMIFS(Abr!$J$5:$J$605,Abr!$C$5:$C$605,'Resumo (2)'!E30,Abr!$V$5:$V$605,"Receita",Abr!$L$5:$L$605,"Não Pago")</f>
        <v>0</v>
      </c>
      <c r="U30" s="102">
        <f>SUMIFS(Mai!$J$5:$J$605,Mai!$C$5:$C$605,'Resumo (2)'!E30,Mai!$V$5:$V$605,"Receita",Mai!$L$5:$L$605,"Não Pago")</f>
        <v>0</v>
      </c>
      <c r="V30" s="102">
        <f>SUMIFS(Jun!$J$5:$J$605,Jun!$C$5:$C$605,'Resumo (2)'!E30,Jun!$V$5:$V$605,"Receita",Jun!$L$5:$L$605,"Não Pago")</f>
        <v>0</v>
      </c>
      <c r="W30" s="102">
        <f>SUMIFS(Jul!$J$5:$J$605,Jul!$C$5:$C$605,'Resumo (2)'!E30,Jul!$V$5:$V$605,"Receita",Jul!$L$5:$L$605,"Não Pago")</f>
        <v>0</v>
      </c>
      <c r="X30" s="102">
        <f>SUMIFS(Ago!$J$5:$J$596,Ago!$C$5:$C$596,'Resumo (2)'!E30,Ago!$V$5:$V$596,"Receita",Ago!$L$5:$L$596,"Não Pago")</f>
        <v>0</v>
      </c>
      <c r="Y30" s="102">
        <f>SUMIFS(Set!$J$5:$J$605,Set!$C$5:$C$605,'Resumo (2)'!E30,Set!$V$5:$V$605,"Receita",Set!$L$5:$L$605,"Não Pago")</f>
        <v>0</v>
      </c>
      <c r="Z30" s="102">
        <f>SUMIFS(Out!$J$5:$J$605,Out!$C$5:$C$605,'Resumo (2)'!E30,Out!$V$5:$V$605,"Receita",Out!$L$5:$L$605,"Não Pago")</f>
        <v>0</v>
      </c>
      <c r="AA30" s="102">
        <f>SUMIFS(Nov!$J$5:$J$605,Nov!$C$5:$C$605,'Resumo (2)'!E30,Nov!$V$5:$V$605,"Receita",Nov!$L$5:$L$605,"Não Pago")</f>
        <v>0</v>
      </c>
      <c r="AB30" s="102">
        <f>SUMIFS(Dez!$J$5:$J$605,Dez!$C$5:$C$605,'Resumo (2)'!E30,Dez!$V$5:$V$605,"Receita",Dez!$L$5:$L$605,"Não Pago")</f>
        <v>0</v>
      </c>
      <c r="AD30" s="102">
        <f t="shared" si="4"/>
        <v>24</v>
      </c>
      <c r="AE30" s="102">
        <f>SUMIFS(Jan!$K$5:$K$586,Jan!$C$5:$C$586,'Resumo (2)'!E30,Jan!$V$5:$V$586,"Despesa",Jan!$L$5:$L$586,"Não Pago")</f>
        <v>0</v>
      </c>
      <c r="AF30" s="102">
        <f>SUMIFS(Fev!$K$5:$K$605,Fev!$C$5:$C$605,'Resumo (2)'!E30,Fev!$V$5:$V$605,"Despesa",Fev!$L$5:$L$605,"Não Pago")</f>
        <v>0</v>
      </c>
      <c r="AG30" s="102">
        <f>SUMIFS(Mar!$K$5:$K$605,Mar!$C$5:$C$605,'Resumo (2)'!E30,Mar!$V$5:$V$605,"Despesa",Mar!$L$5:$L$605,"Não Pago")</f>
        <v>0</v>
      </c>
      <c r="AH30" s="102">
        <f>SUMIFS(Abr!$K$5:$K$605,Abr!$C$5:$C$605,'Resumo (2)'!E30,Abr!$V$5:$V$605,"Despesa",Abr!$L$5:$L$605,"Não Pago")</f>
        <v>0</v>
      </c>
      <c r="AI30" s="102">
        <f>SUMIFS(Mai!$K$5:$K$605,Mai!$C$5:$C$605,'Resumo (2)'!E30,Mai!$V$5:$V$605,"Despesa",Mai!$L$5:$L$605,"Não Pago")</f>
        <v>0</v>
      </c>
      <c r="AJ30" s="102">
        <f>SUMIFS(Jun!$K$5:$K$605,Jun!$C$5:$C$605,'Resumo (2)'!E30,Jun!$V$5:$V$605,"Despesa",Jun!$L$5:$L$605,"Não Pago")</f>
        <v>0</v>
      </c>
      <c r="AK30" s="102">
        <f>SUMIFS(Jul!$K$5:$K$605,Jul!$C$5:$C$605,'Resumo (2)'!E30,Jul!$V$5:$V$605,"Despesa",Jul!$L$5:$L$605,"Não Pago")</f>
        <v>0</v>
      </c>
      <c r="AL30" s="102">
        <f>SUMIFS(Ago!$K$5:$K$596,Ago!$C$5:$C$596,'Resumo (2)'!E30,Ago!$V$5:$V$596,"Despesa",Ago!$L$5:$L$596,"Não Pago")</f>
        <v>0</v>
      </c>
      <c r="AM30" s="102">
        <f>SUMIFS(Set!$K$5:$K$605,Set!$C$5:$C$605,'Resumo (2)'!E30,Set!$V$5:$V$605,"Despesa",Set!$L$5:$L$605,"Não Pago")</f>
        <v>0</v>
      </c>
      <c r="AN30" s="102">
        <f>SUMIFS(Out!$K$5:$K$605,Out!$C$5:$C$605,'Resumo (2)'!E30,Out!$V$5:$V$605,"Despesa",Out!$L$5:$L$605,"Não Pago")</f>
        <v>0</v>
      </c>
      <c r="AO30" s="102">
        <f>SUMIFS(Nov!$K$5:$K$605,Nov!$C$5:$C$605,'Resumo (2)'!E30,Nov!$V$5:$V$605,"Despesa",Nov!$L$5:$L$605,"Não Pago")</f>
        <v>0</v>
      </c>
      <c r="AP30" s="102">
        <f>SUMIFS(Dez!$K$5:$K$605,Dez!$C$5:$C$605,'Resumo (2)'!E30,Dez!$V$5:$V$605,"Despesa",Dez!$L$5:$L$605,"Não Pago")</f>
        <v>0</v>
      </c>
    </row>
    <row r="31" spans="1:42" s="102" customFormat="1" ht="25.5" customHeight="1" thickTop="1" thickBot="1" x14ac:dyDescent="0.3">
      <c r="A31" s="210"/>
      <c r="B31"/>
      <c r="C31"/>
      <c r="D31"/>
      <c r="E31" s="30">
        <v>25</v>
      </c>
      <c r="F31" s="27">
        <f t="shared" si="0"/>
        <v>0</v>
      </c>
      <c r="G31" s="27">
        <f t="shared" si="1"/>
        <v>0</v>
      </c>
      <c r="H31" s="27">
        <f t="shared" si="2"/>
        <v>0</v>
      </c>
      <c r="I31"/>
      <c r="J31"/>
      <c r="K31"/>
      <c r="L31"/>
      <c r="M31" s="60"/>
      <c r="O31" s="61"/>
      <c r="P31" s="61">
        <f t="shared" si="3"/>
        <v>25</v>
      </c>
      <c r="Q31" s="102">
        <f>SUMIFS(Jan!$J$5:$J$586,Jan!$C$5:$C$586,'Resumo (2)'!E31,Jan!$V$5:$V$586,"Receita",Jan!$L$5:$L$586,"Não Pago")</f>
        <v>0</v>
      </c>
      <c r="R31" s="102">
        <f>SUMIFS(Fev!$J$5:$J$605,Fev!$C$5:$C$605,'Resumo (2)'!E31,Fev!$V$5:$V$605,"Receita",Fev!$L$5:$L$605,"Não Pago")</f>
        <v>0</v>
      </c>
      <c r="S31" s="102">
        <f>SUMIFS(Mar!$J$5:$J$605,Mar!$C$5:$C$605,'Resumo (2)'!E31,Mar!$V$5:$V$605,"Receita",Mar!$L$5:$L$605,"Não Pago")</f>
        <v>0</v>
      </c>
      <c r="T31" s="102">
        <f>SUMIFS(Abr!$J$5:$J$605,Abr!$C$5:$C$605,'Resumo (2)'!E31,Abr!$V$5:$V$605,"Receita",Abr!$L$5:$L$605,"Não Pago")</f>
        <v>0</v>
      </c>
      <c r="U31" s="102">
        <f>SUMIFS(Mai!$J$5:$J$605,Mai!$C$5:$C$605,'Resumo (2)'!E31,Mai!$V$5:$V$605,"Receita",Mai!$L$5:$L$605,"Não Pago")</f>
        <v>0</v>
      </c>
      <c r="V31" s="102">
        <f>SUMIFS(Jun!$J$5:$J$605,Jun!$C$5:$C$605,'Resumo (2)'!E31,Jun!$V$5:$V$605,"Receita",Jun!$L$5:$L$605,"Não Pago")</f>
        <v>0</v>
      </c>
      <c r="W31" s="102">
        <f>SUMIFS(Jul!$J$5:$J$605,Jul!$C$5:$C$605,'Resumo (2)'!E31,Jul!$V$5:$V$605,"Receita",Jul!$L$5:$L$605,"Não Pago")</f>
        <v>0</v>
      </c>
      <c r="X31" s="102">
        <f>SUMIFS(Ago!$J$5:$J$596,Ago!$C$5:$C$596,'Resumo (2)'!E31,Ago!$V$5:$V$596,"Receita",Ago!$L$5:$L$596,"Não Pago")</f>
        <v>0</v>
      </c>
      <c r="Y31" s="102">
        <f>SUMIFS(Set!$J$5:$J$605,Set!$C$5:$C$605,'Resumo (2)'!E31,Set!$V$5:$V$605,"Receita",Set!$L$5:$L$605,"Não Pago")</f>
        <v>0</v>
      </c>
      <c r="Z31" s="102">
        <f>SUMIFS(Out!$J$5:$J$605,Out!$C$5:$C$605,'Resumo (2)'!E31,Out!$V$5:$V$605,"Receita",Out!$L$5:$L$605,"Não Pago")</f>
        <v>0</v>
      </c>
      <c r="AA31" s="102">
        <f>SUMIFS(Nov!$J$5:$J$605,Nov!$C$5:$C$605,'Resumo (2)'!E31,Nov!$V$5:$V$605,"Receita",Nov!$L$5:$L$605,"Não Pago")</f>
        <v>0</v>
      </c>
      <c r="AB31" s="102">
        <f>SUMIFS(Dez!$J$5:$J$605,Dez!$C$5:$C$605,'Resumo (2)'!E31,Dez!$V$5:$V$605,"Receita",Dez!$L$5:$L$605,"Não Pago")</f>
        <v>0</v>
      </c>
      <c r="AD31" s="102">
        <f t="shared" si="4"/>
        <v>25</v>
      </c>
      <c r="AE31" s="102">
        <f>SUMIFS(Jan!$K$5:$K$586,Jan!$C$5:$C$586,'Resumo (2)'!E31,Jan!$V$5:$V$586,"Despesa",Jan!$L$5:$L$586,"Não Pago")</f>
        <v>0</v>
      </c>
      <c r="AF31" s="102">
        <f>SUMIFS(Fev!$K$5:$K$605,Fev!$C$5:$C$605,'Resumo (2)'!E31,Fev!$V$5:$V$605,"Despesa",Fev!$L$5:$L$605,"Não Pago")</f>
        <v>0</v>
      </c>
      <c r="AG31" s="102">
        <f>SUMIFS(Mar!$K$5:$K$605,Mar!$C$5:$C$605,'Resumo (2)'!E31,Mar!$V$5:$V$605,"Despesa",Mar!$L$5:$L$605,"Não Pago")</f>
        <v>0</v>
      </c>
      <c r="AH31" s="102">
        <f>SUMIFS(Abr!$K$5:$K$605,Abr!$C$5:$C$605,'Resumo (2)'!E31,Abr!$V$5:$V$605,"Despesa",Abr!$L$5:$L$605,"Não Pago")</f>
        <v>0</v>
      </c>
      <c r="AI31" s="102">
        <f>SUMIFS(Mai!$K$5:$K$605,Mai!$C$5:$C$605,'Resumo (2)'!E31,Mai!$V$5:$V$605,"Despesa",Mai!$L$5:$L$605,"Não Pago")</f>
        <v>0</v>
      </c>
      <c r="AJ31" s="102">
        <f>SUMIFS(Jun!$K$5:$K$605,Jun!$C$5:$C$605,'Resumo (2)'!E31,Jun!$V$5:$V$605,"Despesa",Jun!$L$5:$L$605,"Não Pago")</f>
        <v>0</v>
      </c>
      <c r="AK31" s="102">
        <f>SUMIFS(Jul!$K$5:$K$605,Jul!$C$5:$C$605,'Resumo (2)'!E31,Jul!$V$5:$V$605,"Despesa",Jul!$L$5:$L$605,"Não Pago")</f>
        <v>0</v>
      </c>
      <c r="AL31" s="102">
        <f>SUMIFS(Ago!$K$5:$K$596,Ago!$C$5:$C$596,'Resumo (2)'!E31,Ago!$V$5:$V$596,"Despesa",Ago!$L$5:$L$596,"Não Pago")</f>
        <v>0</v>
      </c>
      <c r="AM31" s="102">
        <f>SUMIFS(Set!$K$5:$K$605,Set!$C$5:$C$605,'Resumo (2)'!E31,Set!$V$5:$V$605,"Despesa",Set!$L$5:$L$605,"Não Pago")</f>
        <v>0</v>
      </c>
      <c r="AN31" s="102">
        <f>SUMIFS(Out!$K$5:$K$605,Out!$C$5:$C$605,'Resumo (2)'!E31,Out!$V$5:$V$605,"Despesa",Out!$L$5:$L$605,"Não Pago")</f>
        <v>0</v>
      </c>
      <c r="AO31" s="102">
        <f>SUMIFS(Nov!$K$5:$K$605,Nov!$C$5:$C$605,'Resumo (2)'!E31,Nov!$V$5:$V$605,"Despesa",Nov!$L$5:$L$605,"Não Pago")</f>
        <v>0</v>
      </c>
      <c r="AP31" s="102">
        <f>SUMIFS(Dez!$K$5:$K$605,Dez!$C$5:$C$605,'Resumo (2)'!E31,Dez!$V$5:$V$605,"Despesa",Dez!$L$5:$L$605,"Não Pago")</f>
        <v>0</v>
      </c>
    </row>
    <row r="32" spans="1:42" s="102" customFormat="1" ht="25.5" customHeight="1" thickTop="1" thickBot="1" x14ac:dyDescent="0.3">
      <c r="A32" s="210"/>
      <c r="B32"/>
      <c r="C32"/>
      <c r="D32"/>
      <c r="E32" s="30">
        <v>26</v>
      </c>
      <c r="F32" s="27">
        <f t="shared" si="0"/>
        <v>0</v>
      </c>
      <c r="G32" s="27">
        <f t="shared" si="1"/>
        <v>0</v>
      </c>
      <c r="H32" s="27">
        <f t="shared" si="2"/>
        <v>0</v>
      </c>
      <c r="I32"/>
      <c r="J32"/>
      <c r="K32"/>
      <c r="L32"/>
      <c r="M32" s="60"/>
      <c r="O32" s="61"/>
      <c r="P32" s="61">
        <f t="shared" si="3"/>
        <v>26</v>
      </c>
      <c r="Q32" s="102">
        <f>SUMIFS(Jan!$J$5:$J$586,Jan!$C$5:$C$586,'Resumo (2)'!E32,Jan!$V$5:$V$586,"Receita",Jan!$L$5:$L$586,"Não Pago")</f>
        <v>0</v>
      </c>
      <c r="R32" s="102">
        <f>SUMIFS(Fev!$J$5:$J$605,Fev!$C$5:$C$605,'Resumo (2)'!E32,Fev!$V$5:$V$605,"Receita",Fev!$L$5:$L$605,"Não Pago")</f>
        <v>0</v>
      </c>
      <c r="S32" s="102">
        <f>SUMIFS(Mar!$J$5:$J$605,Mar!$C$5:$C$605,'Resumo (2)'!E32,Mar!$V$5:$V$605,"Receita",Mar!$L$5:$L$605,"Não Pago")</f>
        <v>0</v>
      </c>
      <c r="T32" s="102">
        <f>SUMIFS(Abr!$J$5:$J$605,Abr!$C$5:$C$605,'Resumo (2)'!E32,Abr!$V$5:$V$605,"Receita",Abr!$L$5:$L$605,"Não Pago")</f>
        <v>0</v>
      </c>
      <c r="U32" s="102">
        <f>SUMIFS(Mai!$J$5:$J$605,Mai!$C$5:$C$605,'Resumo (2)'!E32,Mai!$V$5:$V$605,"Receita",Mai!$L$5:$L$605,"Não Pago")</f>
        <v>0</v>
      </c>
      <c r="V32" s="102">
        <f>SUMIFS(Jun!$J$5:$J$605,Jun!$C$5:$C$605,'Resumo (2)'!E32,Jun!$V$5:$V$605,"Receita",Jun!$L$5:$L$605,"Não Pago")</f>
        <v>0</v>
      </c>
      <c r="W32" s="102">
        <f>SUMIFS(Jul!$J$5:$J$605,Jul!$C$5:$C$605,'Resumo (2)'!E32,Jul!$V$5:$V$605,"Receita",Jul!$L$5:$L$605,"Não Pago")</f>
        <v>0</v>
      </c>
      <c r="X32" s="102">
        <f>SUMIFS(Ago!$J$5:$J$596,Ago!$C$5:$C$596,'Resumo (2)'!E32,Ago!$V$5:$V$596,"Receita",Ago!$L$5:$L$596,"Não Pago")</f>
        <v>0</v>
      </c>
      <c r="Y32" s="102">
        <f>SUMIFS(Set!$J$5:$J$605,Set!$C$5:$C$605,'Resumo (2)'!E32,Set!$V$5:$V$605,"Receita",Set!$L$5:$L$605,"Não Pago")</f>
        <v>0</v>
      </c>
      <c r="Z32" s="102">
        <f>SUMIFS(Out!$J$5:$J$605,Out!$C$5:$C$605,'Resumo (2)'!E32,Out!$V$5:$V$605,"Receita",Out!$L$5:$L$605,"Não Pago")</f>
        <v>0</v>
      </c>
      <c r="AA32" s="102">
        <f>SUMIFS(Nov!$J$5:$J$605,Nov!$C$5:$C$605,'Resumo (2)'!E32,Nov!$V$5:$V$605,"Receita",Nov!$L$5:$L$605,"Não Pago")</f>
        <v>0</v>
      </c>
      <c r="AB32" s="102">
        <f>SUMIFS(Dez!$J$5:$J$605,Dez!$C$5:$C$605,'Resumo (2)'!E32,Dez!$V$5:$V$605,"Receita",Dez!$L$5:$L$605,"Não Pago")</f>
        <v>0</v>
      </c>
      <c r="AD32" s="102">
        <f t="shared" si="4"/>
        <v>26</v>
      </c>
      <c r="AE32" s="102">
        <f>SUMIFS(Jan!$K$5:$K$586,Jan!$C$5:$C$586,'Resumo (2)'!E32,Jan!$V$5:$V$586,"Despesa",Jan!$L$5:$L$586,"Não Pago")</f>
        <v>0</v>
      </c>
      <c r="AF32" s="102">
        <f>SUMIFS(Fev!$K$5:$K$605,Fev!$C$5:$C$605,'Resumo (2)'!E32,Fev!$V$5:$V$605,"Despesa",Fev!$L$5:$L$605,"Não Pago")</f>
        <v>0</v>
      </c>
      <c r="AG32" s="102">
        <f>SUMIFS(Mar!$K$5:$K$605,Mar!$C$5:$C$605,'Resumo (2)'!E32,Mar!$V$5:$V$605,"Despesa",Mar!$L$5:$L$605,"Não Pago")</f>
        <v>0</v>
      </c>
      <c r="AH32" s="102">
        <f>SUMIFS(Abr!$K$5:$K$605,Abr!$C$5:$C$605,'Resumo (2)'!E32,Abr!$V$5:$V$605,"Despesa",Abr!$L$5:$L$605,"Não Pago")</f>
        <v>0</v>
      </c>
      <c r="AI32" s="102">
        <f>SUMIFS(Mai!$K$5:$K$605,Mai!$C$5:$C$605,'Resumo (2)'!E32,Mai!$V$5:$V$605,"Despesa",Mai!$L$5:$L$605,"Não Pago")</f>
        <v>0</v>
      </c>
      <c r="AJ32" s="102">
        <f>SUMIFS(Jun!$K$5:$K$605,Jun!$C$5:$C$605,'Resumo (2)'!E32,Jun!$V$5:$V$605,"Despesa",Jun!$L$5:$L$605,"Não Pago")</f>
        <v>0</v>
      </c>
      <c r="AK32" s="102">
        <f>SUMIFS(Jul!$K$5:$K$605,Jul!$C$5:$C$605,'Resumo (2)'!E32,Jul!$V$5:$V$605,"Despesa",Jul!$L$5:$L$605,"Não Pago")</f>
        <v>0</v>
      </c>
      <c r="AL32" s="102">
        <f>SUMIFS(Ago!$K$5:$K$596,Ago!$C$5:$C$596,'Resumo (2)'!E32,Ago!$V$5:$V$596,"Despesa",Ago!$L$5:$L$596,"Não Pago")</f>
        <v>0</v>
      </c>
      <c r="AM32" s="102">
        <f>SUMIFS(Set!$K$5:$K$605,Set!$C$5:$C$605,'Resumo (2)'!E32,Set!$V$5:$V$605,"Despesa",Set!$L$5:$L$605,"Não Pago")</f>
        <v>0</v>
      </c>
      <c r="AN32" s="102">
        <f>SUMIFS(Out!$K$5:$K$605,Out!$C$5:$C$605,'Resumo (2)'!E32,Out!$V$5:$V$605,"Despesa",Out!$L$5:$L$605,"Não Pago")</f>
        <v>0</v>
      </c>
      <c r="AO32" s="102">
        <f>SUMIFS(Nov!$K$5:$K$605,Nov!$C$5:$C$605,'Resumo (2)'!E32,Nov!$V$5:$V$605,"Despesa",Nov!$L$5:$L$605,"Não Pago")</f>
        <v>0</v>
      </c>
      <c r="AP32" s="102">
        <f>SUMIFS(Dez!$K$5:$K$605,Dez!$C$5:$C$605,'Resumo (2)'!E32,Dez!$V$5:$V$605,"Despesa",Dez!$L$5:$L$605,"Não Pago")</f>
        <v>0</v>
      </c>
    </row>
    <row r="33" spans="1:42" s="102" customFormat="1" ht="25.5" customHeight="1" thickTop="1" thickBot="1" x14ac:dyDescent="0.3">
      <c r="A33" s="210"/>
      <c r="B33"/>
      <c r="C33"/>
      <c r="D33"/>
      <c r="E33" s="30">
        <v>27</v>
      </c>
      <c r="F33" s="27">
        <f t="shared" si="0"/>
        <v>0</v>
      </c>
      <c r="G33" s="27">
        <f t="shared" si="1"/>
        <v>0</v>
      </c>
      <c r="H33" s="27">
        <f t="shared" si="2"/>
        <v>0</v>
      </c>
      <c r="I33"/>
      <c r="J33"/>
      <c r="K33"/>
      <c r="L33"/>
      <c r="M33" s="60"/>
      <c r="O33" s="61"/>
      <c r="P33" s="61">
        <f t="shared" si="3"/>
        <v>27</v>
      </c>
      <c r="Q33" s="102">
        <f>SUMIFS(Jan!$J$5:$J$586,Jan!$C$5:$C$586,'Resumo (2)'!E33,Jan!$V$5:$V$586,"Receita",Jan!$L$5:$L$586,"Não Pago")</f>
        <v>0</v>
      </c>
      <c r="R33" s="102">
        <f>SUMIFS(Fev!$J$5:$J$605,Fev!$C$5:$C$605,'Resumo (2)'!E33,Fev!$V$5:$V$605,"Receita",Fev!$L$5:$L$605,"Não Pago")</f>
        <v>0</v>
      </c>
      <c r="S33" s="102">
        <f>SUMIFS(Mar!$J$5:$J$605,Mar!$C$5:$C$605,'Resumo (2)'!E33,Mar!$V$5:$V$605,"Receita",Mar!$L$5:$L$605,"Não Pago")</f>
        <v>0</v>
      </c>
      <c r="T33" s="102">
        <f>SUMIFS(Abr!$J$5:$J$605,Abr!$C$5:$C$605,'Resumo (2)'!E33,Abr!$V$5:$V$605,"Receita",Abr!$L$5:$L$605,"Não Pago")</f>
        <v>0</v>
      </c>
      <c r="U33" s="102">
        <f>SUMIFS(Mai!$J$5:$J$605,Mai!$C$5:$C$605,'Resumo (2)'!E33,Mai!$V$5:$V$605,"Receita",Mai!$L$5:$L$605,"Não Pago")</f>
        <v>0</v>
      </c>
      <c r="V33" s="102">
        <f>SUMIFS(Jun!$J$5:$J$605,Jun!$C$5:$C$605,'Resumo (2)'!E33,Jun!$V$5:$V$605,"Receita",Jun!$L$5:$L$605,"Não Pago")</f>
        <v>0</v>
      </c>
      <c r="W33" s="102">
        <f>SUMIFS(Jul!$J$5:$J$605,Jul!$C$5:$C$605,'Resumo (2)'!E33,Jul!$V$5:$V$605,"Receita",Jul!$L$5:$L$605,"Não Pago")</f>
        <v>0</v>
      </c>
      <c r="X33" s="102">
        <f>SUMIFS(Ago!$J$5:$J$596,Ago!$C$5:$C$596,'Resumo (2)'!E33,Ago!$V$5:$V$596,"Receita",Ago!$L$5:$L$596,"Não Pago")</f>
        <v>0</v>
      </c>
      <c r="Y33" s="102">
        <f>SUMIFS(Set!$J$5:$J$605,Set!$C$5:$C$605,'Resumo (2)'!E33,Set!$V$5:$V$605,"Receita",Set!$L$5:$L$605,"Não Pago")</f>
        <v>0</v>
      </c>
      <c r="Z33" s="102">
        <f>SUMIFS(Out!$J$5:$J$605,Out!$C$5:$C$605,'Resumo (2)'!E33,Out!$V$5:$V$605,"Receita",Out!$L$5:$L$605,"Não Pago")</f>
        <v>0</v>
      </c>
      <c r="AA33" s="102">
        <f>SUMIFS(Nov!$J$5:$J$605,Nov!$C$5:$C$605,'Resumo (2)'!E33,Nov!$V$5:$V$605,"Receita",Nov!$L$5:$L$605,"Não Pago")</f>
        <v>0</v>
      </c>
      <c r="AB33" s="102">
        <f>SUMIFS(Dez!$J$5:$J$605,Dez!$C$5:$C$605,'Resumo (2)'!E33,Dez!$V$5:$V$605,"Receita",Dez!$L$5:$L$605,"Não Pago")</f>
        <v>0</v>
      </c>
      <c r="AD33" s="102">
        <f t="shared" si="4"/>
        <v>27</v>
      </c>
      <c r="AE33" s="102">
        <f>SUMIFS(Jan!$K$5:$K$586,Jan!$C$5:$C$586,'Resumo (2)'!E33,Jan!$V$5:$V$586,"Despesa",Jan!$L$5:$L$586,"Não Pago")</f>
        <v>0</v>
      </c>
      <c r="AF33" s="102">
        <f>SUMIFS(Fev!$K$5:$K$605,Fev!$C$5:$C$605,'Resumo (2)'!E33,Fev!$V$5:$V$605,"Despesa",Fev!$L$5:$L$605,"Não Pago")</f>
        <v>0</v>
      </c>
      <c r="AG33" s="102">
        <f>SUMIFS(Mar!$K$5:$K$605,Mar!$C$5:$C$605,'Resumo (2)'!E33,Mar!$V$5:$V$605,"Despesa",Mar!$L$5:$L$605,"Não Pago")</f>
        <v>0</v>
      </c>
      <c r="AH33" s="102">
        <f>SUMIFS(Abr!$K$5:$K$605,Abr!$C$5:$C$605,'Resumo (2)'!E33,Abr!$V$5:$V$605,"Despesa",Abr!$L$5:$L$605,"Não Pago")</f>
        <v>0</v>
      </c>
      <c r="AI33" s="102">
        <f>SUMIFS(Mai!$K$5:$K$605,Mai!$C$5:$C$605,'Resumo (2)'!E33,Mai!$V$5:$V$605,"Despesa",Mai!$L$5:$L$605,"Não Pago")</f>
        <v>0</v>
      </c>
      <c r="AJ33" s="102">
        <f>SUMIFS(Jun!$K$5:$K$605,Jun!$C$5:$C$605,'Resumo (2)'!E33,Jun!$V$5:$V$605,"Despesa",Jun!$L$5:$L$605,"Não Pago")</f>
        <v>0</v>
      </c>
      <c r="AK33" s="102">
        <f>SUMIFS(Jul!$K$5:$K$605,Jul!$C$5:$C$605,'Resumo (2)'!E33,Jul!$V$5:$V$605,"Despesa",Jul!$L$5:$L$605,"Não Pago")</f>
        <v>0</v>
      </c>
      <c r="AL33" s="102">
        <f>SUMIFS(Ago!$K$5:$K$596,Ago!$C$5:$C$596,'Resumo (2)'!E33,Ago!$V$5:$V$596,"Despesa",Ago!$L$5:$L$596,"Não Pago")</f>
        <v>0</v>
      </c>
      <c r="AM33" s="102">
        <f>SUMIFS(Set!$K$5:$K$605,Set!$C$5:$C$605,'Resumo (2)'!E33,Set!$V$5:$V$605,"Despesa",Set!$L$5:$L$605,"Não Pago")</f>
        <v>0</v>
      </c>
      <c r="AN33" s="102">
        <f>SUMIFS(Out!$K$5:$K$605,Out!$C$5:$C$605,'Resumo (2)'!E33,Out!$V$5:$V$605,"Despesa",Out!$L$5:$L$605,"Não Pago")</f>
        <v>0</v>
      </c>
      <c r="AO33" s="102">
        <f>SUMIFS(Nov!$K$5:$K$605,Nov!$C$5:$C$605,'Resumo (2)'!E33,Nov!$V$5:$V$605,"Despesa",Nov!$L$5:$L$605,"Não Pago")</f>
        <v>0</v>
      </c>
      <c r="AP33" s="102">
        <f>SUMIFS(Dez!$K$5:$K$605,Dez!$C$5:$C$605,'Resumo (2)'!E33,Dez!$V$5:$V$605,"Despesa",Dez!$L$5:$L$605,"Não Pago")</f>
        <v>0</v>
      </c>
    </row>
    <row r="34" spans="1:42" s="102" customFormat="1" ht="25.5" customHeight="1" thickTop="1" thickBot="1" x14ac:dyDescent="0.3">
      <c r="A34" s="210"/>
      <c r="B34"/>
      <c r="C34"/>
      <c r="D34"/>
      <c r="E34" s="30">
        <v>28</v>
      </c>
      <c r="F34" s="27">
        <f t="shared" si="0"/>
        <v>0</v>
      </c>
      <c r="G34" s="27">
        <f t="shared" si="1"/>
        <v>0</v>
      </c>
      <c r="H34" s="27">
        <f t="shared" si="2"/>
        <v>0</v>
      </c>
      <c r="I34"/>
      <c r="J34"/>
      <c r="K34"/>
      <c r="L34"/>
      <c r="M34" s="60"/>
      <c r="O34" s="61"/>
      <c r="P34" s="61">
        <f t="shared" si="3"/>
        <v>28</v>
      </c>
      <c r="Q34" s="102">
        <f>SUMIFS(Jan!$J$5:$J$586,Jan!$C$5:$C$586,'Resumo (2)'!E34,Jan!$V$5:$V$586,"Receita",Jan!$L$5:$L$586,"Não Pago")</f>
        <v>0</v>
      </c>
      <c r="R34" s="102">
        <f>SUMIFS(Fev!$J$5:$J$605,Fev!$C$5:$C$605,'Resumo (2)'!E34,Fev!$V$5:$V$605,"Receita",Fev!$L$5:$L$605,"Não Pago")</f>
        <v>0</v>
      </c>
      <c r="S34" s="102">
        <f>SUMIFS(Mar!$J$5:$J$605,Mar!$C$5:$C$605,'Resumo (2)'!E34,Mar!$V$5:$V$605,"Receita",Mar!$L$5:$L$605,"Não Pago")</f>
        <v>0</v>
      </c>
      <c r="T34" s="102">
        <f>SUMIFS(Abr!$J$5:$J$605,Abr!$C$5:$C$605,'Resumo (2)'!E34,Abr!$V$5:$V$605,"Receita",Abr!$L$5:$L$605,"Não Pago")</f>
        <v>0</v>
      </c>
      <c r="U34" s="102">
        <f>SUMIFS(Mai!$J$5:$J$605,Mai!$C$5:$C$605,'Resumo (2)'!E34,Mai!$V$5:$V$605,"Receita",Mai!$L$5:$L$605,"Não Pago")</f>
        <v>0</v>
      </c>
      <c r="V34" s="102">
        <f>SUMIFS(Jun!$J$5:$J$605,Jun!$C$5:$C$605,'Resumo (2)'!E34,Jun!$V$5:$V$605,"Receita",Jun!$L$5:$L$605,"Não Pago")</f>
        <v>0</v>
      </c>
      <c r="W34" s="102">
        <f>SUMIFS(Jul!$J$5:$J$605,Jul!$C$5:$C$605,'Resumo (2)'!E34,Jul!$V$5:$V$605,"Receita",Jul!$L$5:$L$605,"Não Pago")</f>
        <v>0</v>
      </c>
      <c r="X34" s="102">
        <f>SUMIFS(Ago!$J$5:$J$596,Ago!$C$5:$C$596,'Resumo (2)'!E34,Ago!$V$5:$V$596,"Receita",Ago!$L$5:$L$596,"Não Pago")</f>
        <v>0</v>
      </c>
      <c r="Y34" s="102">
        <f>SUMIFS(Set!$J$5:$J$605,Set!$C$5:$C$605,'Resumo (2)'!E34,Set!$V$5:$V$605,"Receita",Set!$L$5:$L$605,"Não Pago")</f>
        <v>0</v>
      </c>
      <c r="Z34" s="102">
        <f>SUMIFS(Out!$J$5:$J$605,Out!$C$5:$C$605,'Resumo (2)'!E34,Out!$V$5:$V$605,"Receita",Out!$L$5:$L$605,"Não Pago")</f>
        <v>0</v>
      </c>
      <c r="AA34" s="102">
        <f>SUMIFS(Nov!$J$5:$J$605,Nov!$C$5:$C$605,'Resumo (2)'!E34,Nov!$V$5:$V$605,"Receita",Nov!$L$5:$L$605,"Não Pago")</f>
        <v>0</v>
      </c>
      <c r="AB34" s="102">
        <f>SUMIFS(Dez!$J$5:$J$605,Dez!$C$5:$C$605,'Resumo (2)'!E34,Dez!$V$5:$V$605,"Receita",Dez!$L$5:$L$605,"Não Pago")</f>
        <v>0</v>
      </c>
      <c r="AD34" s="102">
        <f t="shared" si="4"/>
        <v>28</v>
      </c>
      <c r="AE34" s="102">
        <f>SUMIFS(Jan!$K$5:$K$586,Jan!$C$5:$C$586,'Resumo (2)'!E34,Jan!$V$5:$V$586,"Despesa",Jan!$L$5:$L$586,"Não Pago")</f>
        <v>0</v>
      </c>
      <c r="AF34" s="102">
        <f>SUMIFS(Fev!$K$5:$K$605,Fev!$C$5:$C$605,'Resumo (2)'!E34,Fev!$V$5:$V$605,"Despesa",Fev!$L$5:$L$605,"Não Pago")</f>
        <v>0</v>
      </c>
      <c r="AG34" s="102">
        <f>SUMIFS(Mar!$K$5:$K$605,Mar!$C$5:$C$605,'Resumo (2)'!E34,Mar!$V$5:$V$605,"Despesa",Mar!$L$5:$L$605,"Não Pago")</f>
        <v>0</v>
      </c>
      <c r="AH34" s="102">
        <f>SUMIFS(Abr!$K$5:$K$605,Abr!$C$5:$C$605,'Resumo (2)'!E34,Abr!$V$5:$V$605,"Despesa",Abr!$L$5:$L$605,"Não Pago")</f>
        <v>0</v>
      </c>
      <c r="AI34" s="102">
        <f>SUMIFS(Mai!$K$5:$K$605,Mai!$C$5:$C$605,'Resumo (2)'!E34,Mai!$V$5:$V$605,"Despesa",Mai!$L$5:$L$605,"Não Pago")</f>
        <v>0</v>
      </c>
      <c r="AJ34" s="102">
        <f>SUMIFS(Jun!$K$5:$K$605,Jun!$C$5:$C$605,'Resumo (2)'!E34,Jun!$V$5:$V$605,"Despesa",Jun!$L$5:$L$605,"Não Pago")</f>
        <v>0</v>
      </c>
      <c r="AK34" s="102">
        <f>SUMIFS(Jul!$K$5:$K$605,Jul!$C$5:$C$605,'Resumo (2)'!E34,Jul!$V$5:$V$605,"Despesa",Jul!$L$5:$L$605,"Não Pago")</f>
        <v>0</v>
      </c>
      <c r="AL34" s="102">
        <f>SUMIFS(Ago!$K$5:$K$596,Ago!$C$5:$C$596,'Resumo (2)'!E34,Ago!$V$5:$V$596,"Despesa",Ago!$L$5:$L$596,"Não Pago")</f>
        <v>0</v>
      </c>
      <c r="AM34" s="102">
        <f>SUMIFS(Set!$K$5:$K$605,Set!$C$5:$C$605,'Resumo (2)'!E34,Set!$V$5:$V$605,"Despesa",Set!$L$5:$L$605,"Não Pago")</f>
        <v>0</v>
      </c>
      <c r="AN34" s="102">
        <f>SUMIFS(Out!$K$5:$K$605,Out!$C$5:$C$605,'Resumo (2)'!E34,Out!$V$5:$V$605,"Despesa",Out!$L$5:$L$605,"Não Pago")</f>
        <v>0</v>
      </c>
      <c r="AO34" s="102">
        <f>SUMIFS(Nov!$K$5:$K$605,Nov!$C$5:$C$605,'Resumo (2)'!E34,Nov!$V$5:$V$605,"Despesa",Nov!$L$5:$L$605,"Não Pago")</f>
        <v>0</v>
      </c>
      <c r="AP34" s="102">
        <f>SUMIFS(Dez!$K$5:$K$605,Dez!$C$5:$C$605,'Resumo (2)'!E34,Dez!$V$5:$V$605,"Despesa",Dez!$L$5:$L$605,"Não Pago")</f>
        <v>0</v>
      </c>
    </row>
    <row r="35" spans="1:42" s="102" customFormat="1" ht="25.5" customHeight="1" thickTop="1" thickBot="1" x14ac:dyDescent="0.3">
      <c r="A35" s="210"/>
      <c r="B35"/>
      <c r="C35"/>
      <c r="D35"/>
      <c r="E35" s="30">
        <v>29</v>
      </c>
      <c r="F35" s="27">
        <f t="shared" si="0"/>
        <v>0</v>
      </c>
      <c r="G35" s="27">
        <f t="shared" si="1"/>
        <v>0</v>
      </c>
      <c r="H35" s="27">
        <f t="shared" si="2"/>
        <v>0</v>
      </c>
      <c r="I35"/>
      <c r="J35"/>
      <c r="K35"/>
      <c r="L35"/>
      <c r="M35" s="60"/>
      <c r="O35" s="61"/>
      <c r="P35" s="61">
        <f t="shared" si="3"/>
        <v>29</v>
      </c>
      <c r="Q35" s="102">
        <f>SUMIFS(Jan!$J$5:$J$586,Jan!$C$5:$C$586,'Resumo (2)'!E35,Jan!$V$5:$V$586,"Receita",Jan!$L$5:$L$586,"Não Pago")</f>
        <v>0</v>
      </c>
      <c r="R35" s="102">
        <f>SUMIFS(Fev!$J$5:$J$605,Fev!$C$5:$C$605,'Resumo (2)'!E35,Fev!$V$5:$V$605,"Receita",Fev!$L$5:$L$605,"Não Pago")</f>
        <v>0</v>
      </c>
      <c r="S35" s="102">
        <f>SUMIFS(Mar!$J$5:$J$605,Mar!$C$5:$C$605,'Resumo (2)'!E35,Mar!$V$5:$V$605,"Receita",Mar!$L$5:$L$605,"Não Pago")</f>
        <v>0</v>
      </c>
      <c r="T35" s="102">
        <f>SUMIFS(Abr!$J$5:$J$605,Abr!$C$5:$C$605,'Resumo (2)'!E35,Abr!$V$5:$V$605,"Receita",Abr!$L$5:$L$605,"Não Pago")</f>
        <v>0</v>
      </c>
      <c r="U35" s="102">
        <f>SUMIFS(Mai!$J$5:$J$605,Mai!$C$5:$C$605,'Resumo (2)'!E35,Mai!$V$5:$V$605,"Receita",Mai!$L$5:$L$605,"Não Pago")</f>
        <v>0</v>
      </c>
      <c r="V35" s="102">
        <f>SUMIFS(Jun!$J$5:$J$605,Jun!$C$5:$C$605,'Resumo (2)'!E35,Jun!$V$5:$V$605,"Receita",Jun!$L$5:$L$605,"Não Pago")</f>
        <v>0</v>
      </c>
      <c r="W35" s="102">
        <f>SUMIFS(Jul!$J$5:$J$605,Jul!$C$5:$C$605,'Resumo (2)'!E35,Jul!$V$5:$V$605,"Receita",Jul!$L$5:$L$605,"Não Pago")</f>
        <v>0</v>
      </c>
      <c r="X35" s="102">
        <f>SUMIFS(Ago!$J$5:$J$596,Ago!$C$5:$C$596,'Resumo (2)'!E35,Ago!$V$5:$V$596,"Receita",Ago!$L$5:$L$596,"Não Pago")</f>
        <v>0</v>
      </c>
      <c r="Y35" s="102">
        <f>SUMIFS(Set!$J$5:$J$605,Set!$C$5:$C$605,'Resumo (2)'!E35,Set!$V$5:$V$605,"Receita",Set!$L$5:$L$605,"Não Pago")</f>
        <v>0</v>
      </c>
      <c r="Z35" s="102">
        <f>SUMIFS(Out!$J$5:$J$605,Out!$C$5:$C$605,'Resumo (2)'!E35,Out!$V$5:$V$605,"Receita",Out!$L$5:$L$605,"Não Pago")</f>
        <v>0</v>
      </c>
      <c r="AA35" s="102">
        <f>SUMIFS(Nov!$J$5:$J$605,Nov!$C$5:$C$605,'Resumo (2)'!E35,Nov!$V$5:$V$605,"Receita",Nov!$L$5:$L$605,"Não Pago")</f>
        <v>0</v>
      </c>
      <c r="AB35" s="102">
        <f>SUMIFS(Dez!$J$5:$J$605,Dez!$C$5:$C$605,'Resumo (2)'!E35,Dez!$V$5:$V$605,"Receita",Dez!$L$5:$L$605,"Não Pago")</f>
        <v>0</v>
      </c>
      <c r="AD35" s="102">
        <f t="shared" si="4"/>
        <v>29</v>
      </c>
      <c r="AE35" s="102">
        <f>SUMIFS(Jan!$K$5:$K$586,Jan!$C$5:$C$586,'Resumo (2)'!E35,Jan!$V$5:$V$586,"Despesa",Jan!$L$5:$L$586,"Não Pago")</f>
        <v>0</v>
      </c>
      <c r="AF35" s="102">
        <f>SUMIFS(Fev!$K$5:$K$605,Fev!$C$5:$C$605,'Resumo (2)'!E35,Fev!$V$5:$V$605,"Despesa",Fev!$L$5:$L$605,"Não Pago")</f>
        <v>0</v>
      </c>
      <c r="AG35" s="102">
        <f>SUMIFS(Mar!$K$5:$K$605,Mar!$C$5:$C$605,'Resumo (2)'!E35,Mar!$V$5:$V$605,"Despesa",Mar!$L$5:$L$605,"Não Pago")</f>
        <v>0</v>
      </c>
      <c r="AH35" s="102">
        <f>SUMIFS(Abr!$K$5:$K$605,Abr!$C$5:$C$605,'Resumo (2)'!E35,Abr!$V$5:$V$605,"Despesa",Abr!$L$5:$L$605,"Não Pago")</f>
        <v>0</v>
      </c>
      <c r="AI35" s="102">
        <f>SUMIFS(Mai!$K$5:$K$605,Mai!$C$5:$C$605,'Resumo (2)'!E35,Mai!$V$5:$V$605,"Despesa",Mai!$L$5:$L$605,"Não Pago")</f>
        <v>0</v>
      </c>
      <c r="AJ35" s="102">
        <f>SUMIFS(Jun!$K$5:$K$605,Jun!$C$5:$C$605,'Resumo (2)'!E35,Jun!$V$5:$V$605,"Despesa",Jun!$L$5:$L$605,"Não Pago")</f>
        <v>0</v>
      </c>
      <c r="AK35" s="102">
        <f>SUMIFS(Jul!$K$5:$K$605,Jul!$C$5:$C$605,'Resumo (2)'!E35,Jul!$V$5:$V$605,"Despesa",Jul!$L$5:$L$605,"Não Pago")</f>
        <v>0</v>
      </c>
      <c r="AL35" s="102">
        <f>SUMIFS(Ago!$K$5:$K$596,Ago!$C$5:$C$596,'Resumo (2)'!E35,Ago!$V$5:$V$596,"Despesa",Ago!$L$5:$L$596,"Não Pago")</f>
        <v>0</v>
      </c>
      <c r="AM35" s="102">
        <f>SUMIFS(Set!$K$5:$K$605,Set!$C$5:$C$605,'Resumo (2)'!E35,Set!$V$5:$V$605,"Despesa",Set!$L$5:$L$605,"Não Pago")</f>
        <v>0</v>
      </c>
      <c r="AN35" s="102">
        <f>SUMIFS(Out!$K$5:$K$605,Out!$C$5:$C$605,'Resumo (2)'!E35,Out!$V$5:$V$605,"Despesa",Out!$L$5:$L$605,"Não Pago")</f>
        <v>0</v>
      </c>
      <c r="AO35" s="102">
        <f>SUMIFS(Nov!$K$5:$K$605,Nov!$C$5:$C$605,'Resumo (2)'!E35,Nov!$V$5:$V$605,"Despesa",Nov!$L$5:$L$605,"Não Pago")</f>
        <v>0</v>
      </c>
      <c r="AP35" s="102">
        <f>SUMIFS(Dez!$K$5:$K$605,Dez!$C$5:$C$605,'Resumo (2)'!E35,Dez!$V$5:$V$605,"Despesa",Dez!$L$5:$L$605,"Não Pago")</f>
        <v>0</v>
      </c>
    </row>
    <row r="36" spans="1:42" s="102" customFormat="1" ht="25.5" customHeight="1" thickTop="1" thickBot="1" x14ac:dyDescent="0.3">
      <c r="A36" s="210"/>
      <c r="B36"/>
      <c r="C36"/>
      <c r="D36"/>
      <c r="E36" s="30">
        <v>30</v>
      </c>
      <c r="F36" s="27">
        <f t="shared" si="0"/>
        <v>0</v>
      </c>
      <c r="G36" s="27">
        <f t="shared" si="1"/>
        <v>0</v>
      </c>
      <c r="H36" s="27">
        <f t="shared" si="2"/>
        <v>0</v>
      </c>
      <c r="I36"/>
      <c r="J36"/>
      <c r="K36"/>
      <c r="L36"/>
      <c r="M36" s="60"/>
      <c r="O36" s="61"/>
      <c r="P36" s="61">
        <f t="shared" si="3"/>
        <v>30</v>
      </c>
      <c r="Q36" s="102">
        <f>SUMIFS(Jan!$J$5:$J$586,Jan!$C$5:$C$586,'Resumo (2)'!E36,Jan!$V$5:$V$586,"Receita",Jan!$L$5:$L$586,"Não Pago")</f>
        <v>0</v>
      </c>
      <c r="R36" s="102">
        <f>SUMIFS(Fev!$J$5:$J$605,Fev!$C$5:$C$605,'Resumo (2)'!E36,Fev!$V$5:$V$605,"Receita",Fev!$L$5:$L$605,"Não Pago")</f>
        <v>0</v>
      </c>
      <c r="S36" s="102">
        <f>SUMIFS(Mar!$J$5:$J$605,Mar!$C$5:$C$605,'Resumo (2)'!E36,Mar!$V$5:$V$605,"Receita",Mar!$L$5:$L$605,"Não Pago")</f>
        <v>0</v>
      </c>
      <c r="T36" s="102">
        <f>SUMIFS(Abr!$J$5:$J$605,Abr!$C$5:$C$605,'Resumo (2)'!E36,Abr!$V$5:$V$605,"Receita",Abr!$L$5:$L$605,"Não Pago")</f>
        <v>0</v>
      </c>
      <c r="U36" s="102">
        <f>SUMIFS(Mai!$J$5:$J$605,Mai!$C$5:$C$605,'Resumo (2)'!E36,Mai!$V$5:$V$605,"Receita",Mai!$L$5:$L$605,"Não Pago")</f>
        <v>0</v>
      </c>
      <c r="V36" s="102">
        <f>SUMIFS(Jun!$J$5:$J$605,Jun!$C$5:$C$605,'Resumo (2)'!E36,Jun!$V$5:$V$605,"Receita",Jun!$L$5:$L$605,"Não Pago")</f>
        <v>0</v>
      </c>
      <c r="W36" s="102">
        <f>SUMIFS(Jul!$J$5:$J$605,Jul!$C$5:$C$605,'Resumo (2)'!E36,Jul!$V$5:$V$605,"Receita",Jul!$L$5:$L$605,"Não Pago")</f>
        <v>0</v>
      </c>
      <c r="X36" s="102">
        <f>SUMIFS(Ago!$J$5:$J$596,Ago!$C$5:$C$596,'Resumo (2)'!E36,Ago!$V$5:$V$596,"Receita",Ago!$L$5:$L$596,"Não Pago")</f>
        <v>0</v>
      </c>
      <c r="Y36" s="102">
        <f>SUMIFS(Set!$J$5:$J$605,Set!$C$5:$C$605,'Resumo (2)'!E36,Set!$V$5:$V$605,"Receita",Set!$L$5:$L$605,"Não Pago")</f>
        <v>0</v>
      </c>
      <c r="Z36" s="102">
        <f>SUMIFS(Out!$J$5:$J$605,Out!$C$5:$C$605,'Resumo (2)'!E36,Out!$V$5:$V$605,"Receita",Out!$L$5:$L$605,"Não Pago")</f>
        <v>0</v>
      </c>
      <c r="AA36" s="102">
        <f>SUMIFS(Nov!$J$5:$J$605,Nov!$C$5:$C$605,'Resumo (2)'!E36,Nov!$V$5:$V$605,"Receita",Nov!$L$5:$L$605,"Não Pago")</f>
        <v>0</v>
      </c>
      <c r="AB36" s="102">
        <f>SUMIFS(Dez!$J$5:$J$605,Dez!$C$5:$C$605,'Resumo (2)'!E36,Dez!$V$5:$V$605,"Receita",Dez!$L$5:$L$605,"Não Pago")</f>
        <v>0</v>
      </c>
      <c r="AD36" s="102">
        <f t="shared" si="4"/>
        <v>30</v>
      </c>
      <c r="AE36" s="102">
        <f>SUMIFS(Jan!$K$5:$K$586,Jan!$C$5:$C$586,'Resumo (2)'!E36,Jan!$V$5:$V$586,"Despesa",Jan!$L$5:$L$586,"Não Pago")</f>
        <v>0</v>
      </c>
      <c r="AF36" s="102">
        <f>SUMIFS(Fev!$K$5:$K$605,Fev!$C$5:$C$605,'Resumo (2)'!E36,Fev!$V$5:$V$605,"Despesa",Fev!$L$5:$L$605,"Não Pago")</f>
        <v>0</v>
      </c>
      <c r="AG36" s="102">
        <f>SUMIFS(Mar!$K$5:$K$605,Mar!$C$5:$C$605,'Resumo (2)'!E36,Mar!$V$5:$V$605,"Despesa",Mar!$L$5:$L$605,"Não Pago")</f>
        <v>0</v>
      </c>
      <c r="AH36" s="102">
        <f>SUMIFS(Abr!$K$5:$K$605,Abr!$C$5:$C$605,'Resumo (2)'!E36,Abr!$V$5:$V$605,"Despesa",Abr!$L$5:$L$605,"Não Pago")</f>
        <v>0</v>
      </c>
      <c r="AI36" s="102">
        <f>SUMIFS(Mai!$K$5:$K$605,Mai!$C$5:$C$605,'Resumo (2)'!E36,Mai!$V$5:$V$605,"Despesa",Mai!$L$5:$L$605,"Não Pago")</f>
        <v>0</v>
      </c>
      <c r="AJ36" s="102">
        <f>SUMIFS(Jun!$K$5:$K$605,Jun!$C$5:$C$605,'Resumo (2)'!E36,Jun!$V$5:$V$605,"Despesa",Jun!$L$5:$L$605,"Não Pago")</f>
        <v>0</v>
      </c>
      <c r="AK36" s="102">
        <f>SUMIFS(Jul!$K$5:$K$605,Jul!$C$5:$C$605,'Resumo (2)'!E36,Jul!$V$5:$V$605,"Despesa",Jul!$L$5:$L$605,"Não Pago")</f>
        <v>0</v>
      </c>
      <c r="AL36" s="102">
        <f>SUMIFS(Ago!$K$5:$K$596,Ago!$C$5:$C$596,'Resumo (2)'!E36,Ago!$V$5:$V$596,"Despesa",Ago!$L$5:$L$596,"Não Pago")</f>
        <v>0</v>
      </c>
      <c r="AM36" s="102">
        <f>SUMIFS(Set!$K$5:$K$605,Set!$C$5:$C$605,'Resumo (2)'!E36,Set!$V$5:$V$605,"Despesa",Set!$L$5:$L$605,"Não Pago")</f>
        <v>0</v>
      </c>
      <c r="AN36" s="102">
        <f>SUMIFS(Out!$K$5:$K$605,Out!$C$5:$C$605,'Resumo (2)'!E36,Out!$V$5:$V$605,"Despesa",Out!$L$5:$L$605,"Não Pago")</f>
        <v>0</v>
      </c>
      <c r="AO36" s="102">
        <f>SUMIFS(Nov!$K$5:$K$605,Nov!$C$5:$C$605,'Resumo (2)'!E36,Nov!$V$5:$V$605,"Despesa",Nov!$L$5:$L$605,"Não Pago")</f>
        <v>0</v>
      </c>
      <c r="AP36" s="102">
        <f>SUMIFS(Dez!$K$5:$K$605,Dez!$C$5:$C$605,'Resumo (2)'!E36,Dez!$V$5:$V$605,"Despesa",Dez!$L$5:$L$605,"Não Pago")</f>
        <v>0</v>
      </c>
    </row>
    <row r="37" spans="1:42" s="102" customFormat="1" ht="25.5" customHeight="1" thickTop="1" x14ac:dyDescent="0.25">
      <c r="A37" s="210"/>
      <c r="B37"/>
      <c r="C37"/>
      <c r="D37"/>
      <c r="E37" s="30">
        <v>31</v>
      </c>
      <c r="F37" s="27">
        <f t="shared" si="0"/>
        <v>0</v>
      </c>
      <c r="G37" s="27">
        <f t="shared" si="1"/>
        <v>0</v>
      </c>
      <c r="H37" s="27">
        <f t="shared" si="2"/>
        <v>0</v>
      </c>
      <c r="I37"/>
      <c r="J37"/>
      <c r="K37"/>
      <c r="L37"/>
      <c r="M37" s="60"/>
      <c r="O37" s="61"/>
      <c r="P37" s="61">
        <f t="shared" si="3"/>
        <v>31</v>
      </c>
      <c r="Q37" s="102">
        <f>SUMIFS(Jan!$J$5:$J$586,Jan!$C$5:$C$586,'Resumo (2)'!E37,Jan!$V$5:$V$586,"Receita",Jan!$L$5:$L$586,"Não Pago")</f>
        <v>0</v>
      </c>
      <c r="R37" s="102">
        <f>SUMIFS(Fev!$J$5:$J$605,Fev!$C$5:$C$605,'Resumo (2)'!E37,Fev!$V$5:$V$605,"Receita",Fev!$L$5:$L$605,"Não Pago")</f>
        <v>0</v>
      </c>
      <c r="S37" s="102">
        <f>SUMIFS(Mar!$J$5:$J$605,Mar!$C$5:$C$605,'Resumo (2)'!E37,Mar!$V$5:$V$605,"Receita",Mar!$L$5:$L$605,"Não Pago")</f>
        <v>0</v>
      </c>
      <c r="T37" s="102">
        <f>SUMIFS(Abr!$J$5:$J$605,Abr!$C$5:$C$605,'Resumo (2)'!E37,Abr!$V$5:$V$605,"Receita",Abr!$L$5:$L$605,"Não Pago")</f>
        <v>0</v>
      </c>
      <c r="U37" s="102">
        <f>SUMIFS(Mai!$J$5:$J$605,Mai!$C$5:$C$605,'Resumo (2)'!E37,Mai!$V$5:$V$605,"Receita",Mai!$L$5:$L$605,"Não Pago")</f>
        <v>0</v>
      </c>
      <c r="V37" s="102">
        <f>SUMIFS(Jun!$J$5:$J$605,Jun!$C$5:$C$605,'Resumo (2)'!E37,Jun!$V$5:$V$605,"Receita",Jun!$L$5:$L$605,"Não Pago")</f>
        <v>0</v>
      </c>
      <c r="W37" s="102">
        <f>SUMIFS(Jul!$J$5:$J$605,Jul!$C$5:$C$605,'Resumo (2)'!E37,Jul!$V$5:$V$605,"Receita",Jul!$L$5:$L$605,"Não Pago")</f>
        <v>0</v>
      </c>
      <c r="X37" s="102">
        <f>SUMIFS(Ago!$J$5:$J$596,Ago!$C$5:$C$596,'Resumo (2)'!E37,Ago!$V$5:$V$596,"Receita",Ago!$L$5:$L$596,"Não Pago")</f>
        <v>0</v>
      </c>
      <c r="Y37" s="102">
        <f>SUMIFS(Set!$J$5:$J$605,Set!$C$5:$C$605,'Resumo (2)'!E37,Set!$V$5:$V$605,"Receita",Set!$L$5:$L$605,"Não Pago")</f>
        <v>0</v>
      </c>
      <c r="Z37" s="102">
        <f>SUMIFS(Out!$J$5:$J$605,Out!$C$5:$C$605,'Resumo (2)'!E37,Out!$V$5:$V$605,"Receita",Out!$L$5:$L$605,"Não Pago")</f>
        <v>0</v>
      </c>
      <c r="AA37" s="102">
        <f>SUMIFS(Nov!$J$5:$J$605,Nov!$C$5:$C$605,'Resumo (2)'!E37,Nov!$V$5:$V$605,"Receita",Nov!$L$5:$L$605,"Não Pago")</f>
        <v>0</v>
      </c>
      <c r="AB37" s="102">
        <f>SUMIFS(Dez!$J$5:$J$605,Dez!$C$5:$C$605,'Resumo (2)'!E37,Dez!$V$5:$V$605,"Receita",Dez!$L$5:$L$605,"Não Pago")</f>
        <v>0</v>
      </c>
      <c r="AD37" s="102">
        <f t="shared" si="4"/>
        <v>31</v>
      </c>
      <c r="AE37" s="102">
        <f>SUMIFS(Jan!$K$5:$K$586,Jan!$C$5:$C$586,'Resumo (2)'!E37,Jan!$V$5:$V$586,"Despesa",Jan!$L$5:$L$586,"Não Pago")</f>
        <v>0</v>
      </c>
      <c r="AF37" s="102">
        <f>SUMIFS(Fev!$K$5:$K$605,Fev!$C$5:$C$605,'Resumo (2)'!E37,Fev!$V$5:$V$605,"Despesa",Fev!$L$5:$L$605,"Não Pago")</f>
        <v>0</v>
      </c>
      <c r="AG37" s="102">
        <f>SUMIFS(Mar!$K$5:$K$605,Mar!$C$5:$C$605,'Resumo (2)'!E37,Mar!$V$5:$V$605,"Despesa",Mar!$L$5:$L$605,"Não Pago")</f>
        <v>0</v>
      </c>
      <c r="AH37" s="102">
        <f>SUMIFS(Abr!$K$5:$K$605,Abr!$C$5:$C$605,'Resumo (2)'!E37,Abr!$V$5:$V$605,"Despesa",Abr!$L$5:$L$605,"Não Pago")</f>
        <v>0</v>
      </c>
      <c r="AI37" s="102">
        <f>SUMIFS(Mai!$K$5:$K$605,Mai!$C$5:$C$605,'Resumo (2)'!E37,Mai!$V$5:$V$605,"Despesa",Mai!$L$5:$L$605,"Não Pago")</f>
        <v>0</v>
      </c>
      <c r="AJ37" s="102">
        <f>SUMIFS(Jun!$K$5:$K$605,Jun!$C$5:$C$605,'Resumo (2)'!E37,Jun!$V$5:$V$605,"Despesa",Jun!$L$5:$L$605,"Não Pago")</f>
        <v>0</v>
      </c>
      <c r="AK37" s="102">
        <f>SUMIFS(Jul!$K$5:$K$605,Jul!$C$5:$C$605,'Resumo (2)'!E37,Jul!$V$5:$V$605,"Despesa",Jul!$L$5:$L$605,"Não Pago")</f>
        <v>0</v>
      </c>
      <c r="AL37" s="102">
        <f>SUMIFS(Ago!$K$5:$K$596,Ago!$C$5:$C$596,'Resumo (2)'!E37,Ago!$V$5:$V$596,"Despesa",Ago!$L$5:$L$596,"Não Pago")</f>
        <v>0</v>
      </c>
      <c r="AM37" s="102">
        <f>SUMIFS(Set!$K$5:$K$605,Set!$C$5:$C$605,'Resumo (2)'!E37,Set!$V$5:$V$605,"Despesa",Set!$L$5:$L$605,"Não Pago")</f>
        <v>0</v>
      </c>
      <c r="AN37" s="102">
        <f>SUMIFS(Out!$K$5:$K$605,Out!$C$5:$C$605,'Resumo (2)'!E37,Out!$V$5:$V$605,"Despesa",Out!$L$5:$L$605,"Não Pago")</f>
        <v>0</v>
      </c>
      <c r="AO37" s="102">
        <f>SUMIFS(Nov!$K$5:$K$605,Nov!$C$5:$C$605,'Resumo (2)'!E37,Nov!$V$5:$V$605,"Despesa",Nov!$L$5:$L$605,"Não Pago")</f>
        <v>0</v>
      </c>
      <c r="AP37" s="102">
        <f>SUMIFS(Dez!$K$5:$K$605,Dez!$C$5:$C$605,'Resumo (2)'!E37,Dez!$V$5:$V$605,"Despesa",Dez!$L$5:$L$605,"Não Pago")</f>
        <v>0</v>
      </c>
    </row>
    <row r="38" spans="1:42" s="102" customFormat="1" x14ac:dyDescent="0.25">
      <c r="A38" s="215"/>
      <c r="B38"/>
      <c r="C38"/>
      <c r="D38"/>
      <c r="E38"/>
      <c r="F38"/>
      <c r="G38"/>
      <c r="H38"/>
      <c r="I38"/>
      <c r="J38"/>
      <c r="K38"/>
      <c r="L38"/>
      <c r="M38" s="60"/>
      <c r="O38" s="61"/>
      <c r="P38" s="61"/>
      <c r="Q38" s="61"/>
      <c r="R38" s="61"/>
      <c r="S38" s="61"/>
      <c r="T38" s="61"/>
      <c r="U38" s="61"/>
      <c r="V38" s="61"/>
      <c r="W38" s="61"/>
      <c r="X38" s="61"/>
      <c r="Y38" s="61"/>
      <c r="Z38" s="61"/>
      <c r="AA38" s="61"/>
      <c r="AB38" s="61"/>
      <c r="AC38" s="61"/>
    </row>
    <row r="39" spans="1:42" s="102" customFormat="1" x14ac:dyDescent="0.25">
      <c r="A39" s="215"/>
      <c r="B39"/>
      <c r="C39"/>
      <c r="D39"/>
      <c r="E39"/>
      <c r="F39"/>
      <c r="G39"/>
      <c r="H39"/>
      <c r="I39"/>
      <c r="J39"/>
      <c r="K39"/>
      <c r="L39"/>
      <c r="M39" s="60"/>
      <c r="O39" s="61"/>
      <c r="P39" s="61"/>
      <c r="Q39" s="61"/>
      <c r="R39" s="61"/>
      <c r="S39" s="61"/>
      <c r="T39" s="61"/>
      <c r="U39" s="61"/>
      <c r="V39" s="61"/>
      <c r="W39" s="61"/>
      <c r="X39" s="61"/>
      <c r="Y39" s="61"/>
      <c r="Z39" s="61"/>
      <c r="AA39" s="61"/>
      <c r="AB39" s="61"/>
      <c r="AC39" s="61"/>
    </row>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2"/>
      <c r="D1" s="252"/>
      <c r="E1" s="252"/>
      <c r="F1" s="252"/>
      <c r="G1" s="252"/>
      <c r="H1" s="252"/>
      <c r="I1" s="252"/>
      <c r="J1" s="252"/>
      <c r="K1" s="252"/>
      <c r="L1" s="252"/>
      <c r="M1" s="252"/>
      <c r="N1" s="252"/>
      <c r="O1" s="252"/>
      <c r="P1" s="252"/>
      <c r="Q1" s="252"/>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183</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310000</v>
      </c>
      <c r="E6" s="45">
        <f>D10</f>
        <v>320801.07</v>
      </c>
      <c r="F6" s="45">
        <f>E10</f>
        <v>308010.84999999998</v>
      </c>
      <c r="G6" s="45">
        <f t="shared" ref="G6:O6" si="0">F10</f>
        <v>308010.84999999998</v>
      </c>
      <c r="H6" s="45">
        <f t="shared" si="0"/>
        <v>284371.24</v>
      </c>
      <c r="I6" s="45">
        <f t="shared" si="0"/>
        <v>255461.95</v>
      </c>
      <c r="J6" s="45">
        <f t="shared" si="0"/>
        <v>244865.90000000002</v>
      </c>
      <c r="K6" s="45">
        <f t="shared" si="0"/>
        <v>234269.85000000003</v>
      </c>
      <c r="L6" s="45">
        <f t="shared" si="0"/>
        <v>235269.85000000003</v>
      </c>
      <c r="M6" s="45">
        <f t="shared" si="0"/>
        <v>236269.85000000003</v>
      </c>
      <c r="N6" s="45">
        <f t="shared" si="0"/>
        <v>236269.85000000003</v>
      </c>
      <c r="O6" s="45">
        <f t="shared" si="0"/>
        <v>237269.85000000003</v>
      </c>
      <c r="P6" s="77"/>
    </row>
    <row r="7" spans="1:17" ht="36.75" customHeight="1" thickTop="1" thickBot="1" x14ac:dyDescent="0.3">
      <c r="A7" s="210"/>
      <c r="C7" s="172" t="s">
        <v>62</v>
      </c>
      <c r="D7" s="45">
        <f>SUMIFS(Jan!$J$5:$J$586,Jan!$V$5:$V$586,"Receita",Jan!$L$5:$L$586,"Pago")</f>
        <v>26272.97</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1000</v>
      </c>
      <c r="L7" s="45">
        <f>SUMIFS(Set!$J$5:$J$605,Set!$V$5:$V$605,"Receita",Set!$L$5:$L$605,"Pago")</f>
        <v>1000</v>
      </c>
      <c r="M7" s="45">
        <f>SUMIFS(Out!$J$5:$J$605,Out!$V$5:$V$605,"Receita",Out!$L$5:$L$605,"Pago")</f>
        <v>0</v>
      </c>
      <c r="N7" s="45">
        <f>SUMIFS(Nov!$J$5:$J$605,Nov!$V$5:$V$605,"Receita",Nov!$L$5:$L$605,"Pago")</f>
        <v>1000</v>
      </c>
      <c r="O7" s="45">
        <f>SUMIFS(Dez!$J$5:$J$605,Dez!$V$5:$V$605,"Receita",Dez!$L$5:$L$605,"Pago")</f>
        <v>0</v>
      </c>
      <c r="P7" s="45">
        <f>SUM(D7:O7)</f>
        <v>29272.97</v>
      </c>
    </row>
    <row r="8" spans="1:17" ht="36.75" customHeight="1" thickTop="1" thickBot="1" x14ac:dyDescent="0.3">
      <c r="A8" s="210"/>
      <c r="C8" s="172" t="s">
        <v>63</v>
      </c>
      <c r="D8" s="45">
        <f>SUMIFS(Jan!$K$5:$K$586,Jan!$V$5:$V$586,"Despesa",Jan!$L$5:$L$586,"Pago")</f>
        <v>15471.900000000003</v>
      </c>
      <c r="E8" s="45">
        <f>SUMIFS(Fev!$K$5:$K$605,Fev!$V$5:$V$605,"Despesa",Fev!$L$5:$L$605,"Pago")</f>
        <v>12790.220000000001</v>
      </c>
      <c r="F8" s="45">
        <f>SUMIFS(Mar!$K$5:$K$605,Mar!$V$5:$V$605,"Receita",Mar!$L$5:$L$605,"Pago")</f>
        <v>0</v>
      </c>
      <c r="G8" s="45">
        <f>SUMIFS(Abr!$K$5:$K$605,Abr!$V$5:$V$605,"Despesa",Abr!$L$5:$L$605,"Pago")</f>
        <v>23639.60999999999</v>
      </c>
      <c r="H8" s="45">
        <f>SUMIFS(Mai!$K$5:$K$605,Mai!$V$5:$V$605,"Despesa",Mai!$L$5:$L$605,"Pago")</f>
        <v>28909.28999999999</v>
      </c>
      <c r="I8" s="45">
        <f>SUMIFS(Jun!$K$5:$K$605,Jun!$V$5:$V$605,"Despesa",Jun!$L$5:$L$605,"Pago")</f>
        <v>10596.050000000001</v>
      </c>
      <c r="J8" s="45">
        <f>SUMIFS(Jul!$K$5:$K$605,Jul!$V$5:$V$605,"Despesa",Jun!$L$5:$L$605,"Pago")</f>
        <v>10596.050000000001</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102003.12</v>
      </c>
    </row>
    <row r="9" spans="1:17" ht="36.75" customHeight="1" thickTop="1" thickBot="1" x14ac:dyDescent="0.3">
      <c r="A9" s="210"/>
      <c r="C9" s="172" t="s">
        <v>64</v>
      </c>
      <c r="D9" s="45">
        <f t="shared" ref="D9:P9" si="1">D7-D8</f>
        <v>10801.069999999998</v>
      </c>
      <c r="E9" s="45">
        <f t="shared" si="1"/>
        <v>-12790.220000000001</v>
      </c>
      <c r="F9" s="45">
        <f t="shared" si="1"/>
        <v>0</v>
      </c>
      <c r="G9" s="45">
        <f t="shared" si="1"/>
        <v>-23639.60999999999</v>
      </c>
      <c r="H9" s="45">
        <f t="shared" si="1"/>
        <v>-28909.28999999999</v>
      </c>
      <c r="I9" s="45">
        <f t="shared" si="1"/>
        <v>-10596.050000000001</v>
      </c>
      <c r="J9" s="45">
        <f t="shared" si="1"/>
        <v>-10596.050000000001</v>
      </c>
      <c r="K9" s="45">
        <f t="shared" si="1"/>
        <v>1000</v>
      </c>
      <c r="L9" s="45">
        <f t="shared" si="1"/>
        <v>1000</v>
      </c>
      <c r="M9" s="45">
        <f t="shared" si="1"/>
        <v>0</v>
      </c>
      <c r="N9" s="45">
        <f t="shared" si="1"/>
        <v>1000</v>
      </c>
      <c r="O9" s="45">
        <f t="shared" si="1"/>
        <v>0</v>
      </c>
      <c r="P9" s="45">
        <f t="shared" si="1"/>
        <v>-72730.149999999994</v>
      </c>
    </row>
    <row r="10" spans="1:17" ht="36.75" customHeight="1" thickTop="1" thickBot="1" x14ac:dyDescent="0.3">
      <c r="A10" s="210"/>
      <c r="C10" s="172" t="s">
        <v>46</v>
      </c>
      <c r="D10" s="45">
        <f t="shared" ref="D10:N10" si="2">D9+D6</f>
        <v>320801.07</v>
      </c>
      <c r="E10" s="45">
        <f t="shared" si="2"/>
        <v>308010.84999999998</v>
      </c>
      <c r="F10" s="45">
        <f t="shared" si="2"/>
        <v>308010.84999999998</v>
      </c>
      <c r="G10" s="45">
        <f t="shared" si="2"/>
        <v>284371.24</v>
      </c>
      <c r="H10" s="45">
        <f t="shared" si="2"/>
        <v>255461.95</v>
      </c>
      <c r="I10" s="45">
        <f t="shared" si="2"/>
        <v>244865.90000000002</v>
      </c>
      <c r="J10" s="45">
        <f t="shared" si="2"/>
        <v>234269.85000000003</v>
      </c>
      <c r="K10" s="45">
        <f t="shared" si="2"/>
        <v>235269.85000000003</v>
      </c>
      <c r="L10" s="45">
        <f t="shared" si="2"/>
        <v>236269.85000000003</v>
      </c>
      <c r="M10" s="45">
        <f t="shared" si="2"/>
        <v>236269.85000000003</v>
      </c>
      <c r="N10" s="45">
        <f t="shared" si="2"/>
        <v>237269.85000000003</v>
      </c>
      <c r="O10" s="45">
        <f>O9+O6</f>
        <v>237269.85000000003</v>
      </c>
      <c r="P10" s="45">
        <f>O10</f>
        <v>237269.85000000003</v>
      </c>
    </row>
    <row r="11" spans="1:17" ht="36.75" customHeight="1" thickTop="1" thickBot="1" x14ac:dyDescent="0.3">
      <c r="A11" s="210"/>
      <c r="C11" s="172" t="s">
        <v>65</v>
      </c>
      <c r="D11" s="50">
        <f>IF(ISERR(D9/D7),0,D9/D7)</f>
        <v>0.41110959286293092</v>
      </c>
      <c r="E11" s="50">
        <f>IF(ISERR(E9/E7),0,E9/E7)</f>
        <v>0</v>
      </c>
      <c r="F11" s="50">
        <f t="shared" ref="F11:P11" si="3">IF(ISERR(F9/F7),0,F9/F7)</f>
        <v>0</v>
      </c>
      <c r="G11" s="50">
        <f t="shared" si="3"/>
        <v>0</v>
      </c>
      <c r="H11" s="50">
        <f t="shared" si="3"/>
        <v>0</v>
      </c>
      <c r="I11" s="50">
        <f t="shared" si="3"/>
        <v>0</v>
      </c>
      <c r="J11" s="50">
        <f t="shared" si="3"/>
        <v>0</v>
      </c>
      <c r="K11" s="50">
        <f t="shared" si="3"/>
        <v>1</v>
      </c>
      <c r="L11" s="50">
        <f t="shared" si="3"/>
        <v>1</v>
      </c>
      <c r="M11" s="50">
        <f t="shared" si="3"/>
        <v>0</v>
      </c>
      <c r="N11" s="50">
        <f t="shared" si="3"/>
        <v>1</v>
      </c>
      <c r="O11" s="50">
        <f t="shared" si="3"/>
        <v>0</v>
      </c>
      <c r="P11" s="50">
        <f t="shared" si="3"/>
        <v>-2.4845497399136471</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1" t="s">
        <v>141</v>
      </c>
      <c r="D14" s="241"/>
      <c r="E14" s="241"/>
      <c r="F14" s="241"/>
      <c r="G14" s="241"/>
      <c r="H14" s="241"/>
      <c r="I14" s="241"/>
      <c r="J14" s="241"/>
      <c r="K14" s="241"/>
      <c r="L14" s="241"/>
      <c r="M14" s="241"/>
    </row>
    <row r="15" spans="1:17" ht="33" customHeight="1" thickTop="1" thickBot="1" x14ac:dyDescent="0.3">
      <c r="A15" s="210"/>
      <c r="C15" s="31" t="s">
        <v>67</v>
      </c>
      <c r="D15" s="46">
        <f>SUMIFS(Jan!$J$5:$J$586,Jan!$V$5:$V$586,"Receita",Jan!$L$5:$L$586,"Não Pago")</f>
        <v>2.1</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2.1</v>
      </c>
    </row>
    <row r="16" spans="1:17" ht="33" customHeight="1" thickTop="1" thickBot="1" x14ac:dyDescent="0.3">
      <c r="A16" s="210"/>
      <c r="C16" s="32" t="s">
        <v>68</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2.1</v>
      </c>
      <c r="K16" s="46">
        <f>SUMIFS(Ago!$K$5:$K$605,Ago!$V$5:$V$605,"Despesa",Ago!$L$5:$L$605,"Não Pago")</f>
        <v>0</v>
      </c>
      <c r="L16" s="46">
        <f>SUMIFS(Set!$K$5:$K$605,Set!$V$5:$V$605,"Despesa",Set!$L$5:$L$605,"Não Pago")</f>
        <v>0</v>
      </c>
      <c r="M16" s="46">
        <f>SUMIFS(Out!$K$5:$K$605,Out!$V$5:$V$605,"Despesa",Out!$L$5:$L$605,"Não Pago")</f>
        <v>0</v>
      </c>
      <c r="N16" s="46">
        <f>SUMIFS(Nov!$K$5:$K$605,Nov!$V$5:$V$605,"Despesa",Nov!$L$5:$L$605,"Não Pago")</f>
        <v>1000</v>
      </c>
      <c r="O16" s="46">
        <f>SUMIFS(Dez!$K$5:$K$605,Dez!$V$5:$V$605,"Despesa",Dez!$L$5:$L$605,"Não Pago")</f>
        <v>0</v>
      </c>
      <c r="P16" s="46">
        <f>SUM(D16:O16)</f>
        <v>1002.1</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f t="shared" si="4"/>
        <v>2.1</v>
      </c>
      <c r="K17" s="51" t="str">
        <f t="shared" si="4"/>
        <v>-</v>
      </c>
      <c r="L17" s="51" t="str">
        <f t="shared" si="4"/>
        <v>-</v>
      </c>
      <c r="M17" s="51" t="str">
        <f t="shared" si="4"/>
        <v>-</v>
      </c>
      <c r="N17" s="51">
        <f t="shared" si="4"/>
        <v>1000</v>
      </c>
      <c r="O17" s="51" t="str">
        <f t="shared" si="4"/>
        <v>-</v>
      </c>
      <c r="P17" s="51">
        <f t="shared" si="4"/>
        <v>1000</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2"/>
      <c r="D1" s="252"/>
      <c r="E1" s="252"/>
      <c r="F1" s="252"/>
      <c r="G1" s="252"/>
      <c r="H1" s="252"/>
      <c r="I1" s="252"/>
      <c r="J1" s="252"/>
      <c r="K1" s="252"/>
      <c r="L1" s="252"/>
      <c r="M1" s="252"/>
      <c r="N1" s="252"/>
      <c r="O1" s="252"/>
      <c r="P1" s="252"/>
      <c r="Q1" s="252"/>
      <c r="R1" s="252"/>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85" t="s">
        <v>182</v>
      </c>
      <c r="D4" s="285"/>
      <c r="E4" s="171" t="s">
        <v>143</v>
      </c>
      <c r="F4" s="171" t="s">
        <v>47</v>
      </c>
      <c r="G4" s="171" t="s">
        <v>144</v>
      </c>
      <c r="H4" s="171" t="s">
        <v>139</v>
      </c>
      <c r="I4" s="171" t="s">
        <v>145</v>
      </c>
      <c r="J4" s="171" t="s">
        <v>140</v>
      </c>
      <c r="K4" s="171" t="s">
        <v>146</v>
      </c>
      <c r="L4" s="171" t="s">
        <v>147</v>
      </c>
      <c r="M4" s="171" t="s">
        <v>148</v>
      </c>
      <c r="N4" s="171" t="s">
        <v>149</v>
      </c>
      <c r="O4" s="171" t="s">
        <v>150</v>
      </c>
      <c r="P4" s="171" t="s">
        <v>151</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87" t="s">
        <v>74</v>
      </c>
      <c r="D6" s="287"/>
      <c r="E6" s="45">
        <f>E16</f>
        <v>22366.35</v>
      </c>
      <c r="F6" s="45">
        <f t="shared" ref="F6:P6" si="0">F16</f>
        <v>10200.92</v>
      </c>
      <c r="G6" s="45">
        <f t="shared" si="0"/>
        <v>11731.23</v>
      </c>
      <c r="H6" s="45">
        <f t="shared" si="0"/>
        <v>0</v>
      </c>
      <c r="I6" s="45">
        <f t="shared" si="0"/>
        <v>0</v>
      </c>
      <c r="J6" s="45">
        <f t="shared" si="0"/>
        <v>0</v>
      </c>
      <c r="K6" s="45">
        <f t="shared" si="0"/>
        <v>0</v>
      </c>
      <c r="L6" s="45">
        <f t="shared" si="0"/>
        <v>1000</v>
      </c>
      <c r="M6" s="45">
        <f t="shared" si="0"/>
        <v>0</v>
      </c>
      <c r="N6" s="45">
        <f t="shared" si="0"/>
        <v>0</v>
      </c>
      <c r="O6" s="45">
        <f t="shared" si="0"/>
        <v>1000</v>
      </c>
      <c r="P6" s="45">
        <f t="shared" si="0"/>
        <v>0</v>
      </c>
      <c r="Q6" s="45">
        <f>SUM(E6:P6)</f>
        <v>46298.5</v>
      </c>
    </row>
    <row r="7" spans="1:18" ht="30" customHeight="1" thickTop="1" thickBot="1" x14ac:dyDescent="0.3">
      <c r="A7" s="210"/>
      <c r="B7" s="61">
        <v>4</v>
      </c>
      <c r="C7" s="287" t="s">
        <v>70</v>
      </c>
      <c r="D7" s="287"/>
      <c r="E7" s="47">
        <f>E219</f>
        <v>1350.5</v>
      </c>
      <c r="F7" s="47">
        <f t="shared" ref="F7:P7" si="1">F219</f>
        <v>1350.5</v>
      </c>
      <c r="G7" s="47">
        <f t="shared" si="1"/>
        <v>843.2</v>
      </c>
      <c r="H7" s="47">
        <f t="shared" si="1"/>
        <v>0</v>
      </c>
      <c r="I7" s="47">
        <f t="shared" si="1"/>
        <v>1052.8399999999999</v>
      </c>
      <c r="J7" s="47">
        <f t="shared" si="1"/>
        <v>0</v>
      </c>
      <c r="K7" s="47">
        <f t="shared" si="1"/>
        <v>0</v>
      </c>
      <c r="L7" s="47">
        <f t="shared" si="1"/>
        <v>0</v>
      </c>
      <c r="M7" s="47">
        <f t="shared" si="1"/>
        <v>0</v>
      </c>
      <c r="N7" s="47">
        <f t="shared" si="1"/>
        <v>0</v>
      </c>
      <c r="O7" s="47">
        <f t="shared" si="1"/>
        <v>1000</v>
      </c>
      <c r="P7" s="47">
        <f t="shared" si="1"/>
        <v>0</v>
      </c>
      <c r="Q7" s="45">
        <f>SUM(E7:P7)</f>
        <v>5597.04</v>
      </c>
    </row>
    <row r="8" spans="1:18" ht="30" customHeight="1" thickTop="1" thickBot="1" x14ac:dyDescent="0.3">
      <c r="A8" s="210"/>
      <c r="B8" s="61">
        <v>5</v>
      </c>
      <c r="C8" s="287" t="s">
        <v>71</v>
      </c>
      <c r="D8" s="287"/>
      <c r="E8" s="47">
        <f>E6-E7</f>
        <v>21015.85</v>
      </c>
      <c r="F8" s="47">
        <f t="shared" ref="F8:Q8" si="2">F6-F7</f>
        <v>8850.42</v>
      </c>
      <c r="G8" s="47">
        <f t="shared" si="2"/>
        <v>10888.029999999999</v>
      </c>
      <c r="H8" s="47">
        <f t="shared" si="2"/>
        <v>0</v>
      </c>
      <c r="I8" s="47">
        <f t="shared" si="2"/>
        <v>-1052.8399999999999</v>
      </c>
      <c r="J8" s="47">
        <f t="shared" si="2"/>
        <v>0</v>
      </c>
      <c r="K8" s="47">
        <f t="shared" si="2"/>
        <v>0</v>
      </c>
      <c r="L8" s="47">
        <f t="shared" si="2"/>
        <v>1000</v>
      </c>
      <c r="M8" s="47">
        <f t="shared" si="2"/>
        <v>0</v>
      </c>
      <c r="N8" s="47">
        <f t="shared" si="2"/>
        <v>0</v>
      </c>
      <c r="O8" s="47">
        <f t="shared" si="2"/>
        <v>0</v>
      </c>
      <c r="P8" s="47">
        <f t="shared" si="2"/>
        <v>0</v>
      </c>
      <c r="Q8" s="47">
        <f t="shared" si="2"/>
        <v>40701.46</v>
      </c>
    </row>
    <row r="9" spans="1:18" ht="30" customHeight="1" thickTop="1" thickBot="1" x14ac:dyDescent="0.3">
      <c r="A9" s="210"/>
      <c r="B9" s="61">
        <v>6</v>
      </c>
      <c r="C9" s="287" t="s">
        <v>72</v>
      </c>
      <c r="D9" s="287"/>
      <c r="E9" s="47">
        <f>E424</f>
        <v>507.09999999999997</v>
      </c>
      <c r="F9" s="47">
        <f t="shared" ref="F9:P9" si="3">F424</f>
        <v>508.67999999999995</v>
      </c>
      <c r="G9" s="47">
        <f t="shared" si="3"/>
        <v>2529.6000000000004</v>
      </c>
      <c r="H9" s="47">
        <f t="shared" si="3"/>
        <v>11130.9</v>
      </c>
      <c r="I9" s="47">
        <f t="shared" si="3"/>
        <v>11536.71</v>
      </c>
      <c r="J9" s="47">
        <f t="shared" si="3"/>
        <v>0</v>
      </c>
      <c r="K9" s="47">
        <f t="shared" si="3"/>
        <v>0</v>
      </c>
      <c r="L9" s="47">
        <f t="shared" si="3"/>
        <v>0</v>
      </c>
      <c r="M9" s="47">
        <f t="shared" si="3"/>
        <v>0</v>
      </c>
      <c r="N9" s="47">
        <f t="shared" si="3"/>
        <v>0</v>
      </c>
      <c r="O9" s="47">
        <f t="shared" si="3"/>
        <v>0</v>
      </c>
      <c r="P9" s="47">
        <f t="shared" si="3"/>
        <v>0</v>
      </c>
      <c r="Q9" s="45">
        <f>SUM(E9:P9)</f>
        <v>26212.989999999998</v>
      </c>
    </row>
    <row r="10" spans="1:18" ht="30" customHeight="1" thickTop="1" thickBot="1" x14ac:dyDescent="0.3">
      <c r="A10" s="210"/>
      <c r="B10" s="61">
        <v>7</v>
      </c>
      <c r="C10" s="287" t="s">
        <v>184</v>
      </c>
      <c r="D10" s="287"/>
      <c r="E10" s="47">
        <f>E727</f>
        <v>2120</v>
      </c>
      <c r="F10" s="47">
        <f t="shared" ref="F10:P10" si="4">F727</f>
        <v>-16</v>
      </c>
      <c r="G10" s="47">
        <f t="shared" si="4"/>
        <v>0</v>
      </c>
      <c r="H10" s="47">
        <f t="shared" si="4"/>
        <v>0</v>
      </c>
      <c r="I10" s="47">
        <f t="shared" si="4"/>
        <v>0</v>
      </c>
      <c r="J10" s="47">
        <f t="shared" si="4"/>
        <v>0</v>
      </c>
      <c r="K10" s="47">
        <f t="shared" si="4"/>
        <v>0</v>
      </c>
      <c r="L10" s="47">
        <f t="shared" si="4"/>
        <v>0</v>
      </c>
      <c r="M10" s="47">
        <f t="shared" si="4"/>
        <v>1000</v>
      </c>
      <c r="N10" s="47">
        <f t="shared" si="4"/>
        <v>0</v>
      </c>
      <c r="O10" s="47">
        <f t="shared" si="4"/>
        <v>0</v>
      </c>
      <c r="P10" s="47">
        <f t="shared" si="4"/>
        <v>0</v>
      </c>
      <c r="Q10" s="45">
        <f>SUM(E10:P10)</f>
        <v>3104</v>
      </c>
    </row>
    <row r="11" spans="1:18" ht="30" customHeight="1" thickTop="1" thickBot="1" x14ac:dyDescent="0.3">
      <c r="A11" s="210"/>
      <c r="B11" s="61">
        <v>8</v>
      </c>
      <c r="C11" s="287" t="s">
        <v>45</v>
      </c>
      <c r="D11" s="287"/>
      <c r="E11" s="48">
        <f>E930</f>
        <v>2480.2399999999998</v>
      </c>
      <c r="F11" s="48">
        <f t="shared" ref="F11:P11" si="5">F930</f>
        <v>0</v>
      </c>
      <c r="G11" s="48">
        <f t="shared" si="5"/>
        <v>2731.1</v>
      </c>
      <c r="H11" s="48">
        <f t="shared" si="5"/>
        <v>1934.98</v>
      </c>
      <c r="I11" s="48">
        <f t="shared" si="5"/>
        <v>2276.1999999999998</v>
      </c>
      <c r="J11" s="48">
        <f t="shared" si="5"/>
        <v>0</v>
      </c>
      <c r="K11" s="48">
        <f t="shared" si="5"/>
        <v>0</v>
      </c>
      <c r="L11" s="48">
        <f t="shared" si="5"/>
        <v>0</v>
      </c>
      <c r="M11" s="48">
        <f t="shared" si="5"/>
        <v>0</v>
      </c>
      <c r="N11" s="48">
        <f t="shared" si="5"/>
        <v>0</v>
      </c>
      <c r="O11" s="48">
        <f t="shared" si="5"/>
        <v>0</v>
      </c>
      <c r="P11" s="48">
        <f t="shared" si="5"/>
        <v>0</v>
      </c>
      <c r="Q11" s="45">
        <f>SUM(E11:P11)</f>
        <v>9422.52</v>
      </c>
    </row>
    <row r="12" spans="1:18" ht="30" customHeight="1" thickTop="1" thickBot="1" x14ac:dyDescent="0.3">
      <c r="A12" s="210"/>
      <c r="B12" s="61">
        <v>9</v>
      </c>
      <c r="C12" s="288" t="s">
        <v>75</v>
      </c>
      <c r="D12" s="289"/>
      <c r="E12" s="48">
        <f>E8-E9+E10-E11</f>
        <v>20148.510000000002</v>
      </c>
      <c r="F12" s="48">
        <f t="shared" ref="F12:Q12" si="6">F8-F9+F10-F11</f>
        <v>8325.74</v>
      </c>
      <c r="G12" s="48">
        <f t="shared" si="6"/>
        <v>5627.3299999999981</v>
      </c>
      <c r="H12" s="48">
        <f t="shared" si="6"/>
        <v>-13065.88</v>
      </c>
      <c r="I12" s="48">
        <f t="shared" si="6"/>
        <v>-14865.75</v>
      </c>
      <c r="J12" s="48">
        <f t="shared" si="6"/>
        <v>0</v>
      </c>
      <c r="K12" s="48">
        <f t="shared" si="6"/>
        <v>0</v>
      </c>
      <c r="L12" s="48">
        <f t="shared" si="6"/>
        <v>1000</v>
      </c>
      <c r="M12" s="48">
        <f t="shared" si="6"/>
        <v>1000</v>
      </c>
      <c r="N12" s="48">
        <f t="shared" si="6"/>
        <v>0</v>
      </c>
      <c r="O12" s="48">
        <f t="shared" si="6"/>
        <v>0</v>
      </c>
      <c r="P12" s="48">
        <f t="shared" si="6"/>
        <v>0</v>
      </c>
      <c r="Q12" s="48">
        <f t="shared" si="6"/>
        <v>8169.9500000000007</v>
      </c>
    </row>
    <row r="13" spans="1:18" ht="30" customHeight="1" thickTop="1" thickBot="1" x14ac:dyDescent="0.3">
      <c r="A13" s="210"/>
      <c r="B13" s="61">
        <v>10</v>
      </c>
      <c r="C13" s="287" t="s">
        <v>188</v>
      </c>
      <c r="D13" s="287"/>
      <c r="E13" s="45">
        <f>E1033</f>
        <v>625.51</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625.51</v>
      </c>
    </row>
    <row r="14" spans="1:18" ht="30" customHeight="1" thickTop="1" thickBot="1" x14ac:dyDescent="0.3">
      <c r="A14" s="210"/>
      <c r="B14" s="61">
        <v>11</v>
      </c>
      <c r="C14" s="287" t="s">
        <v>315</v>
      </c>
      <c r="D14" s="287"/>
      <c r="E14" s="45">
        <f>E6-E9</f>
        <v>21859.25</v>
      </c>
      <c r="F14" s="45">
        <f t="shared" ref="F14:Q14" si="8">F6-F9</f>
        <v>9692.24</v>
      </c>
      <c r="G14" s="45">
        <f t="shared" si="8"/>
        <v>9201.6299999999992</v>
      </c>
      <c r="H14" s="45">
        <f t="shared" si="8"/>
        <v>-11130.9</v>
      </c>
      <c r="I14" s="45">
        <f t="shared" si="8"/>
        <v>-11536.71</v>
      </c>
      <c r="J14" s="45">
        <f t="shared" si="8"/>
        <v>0</v>
      </c>
      <c r="K14" s="45">
        <f t="shared" si="8"/>
        <v>0</v>
      </c>
      <c r="L14" s="45">
        <f t="shared" si="8"/>
        <v>1000</v>
      </c>
      <c r="M14" s="45">
        <f t="shared" si="8"/>
        <v>0</v>
      </c>
      <c r="N14" s="45">
        <f t="shared" si="8"/>
        <v>0</v>
      </c>
      <c r="O14" s="45">
        <f t="shared" si="8"/>
        <v>1000</v>
      </c>
      <c r="P14" s="45">
        <f t="shared" si="8"/>
        <v>0</v>
      </c>
      <c r="Q14" s="45">
        <f t="shared" si="8"/>
        <v>20085.510000000002</v>
      </c>
    </row>
    <row r="15" spans="1:18" ht="43.5" customHeight="1" thickTop="1" thickBot="1" x14ac:dyDescent="0.3">
      <c r="A15" s="210"/>
      <c r="B15" s="61">
        <v>12</v>
      </c>
      <c r="C15" s="286" t="s">
        <v>76</v>
      </c>
      <c r="D15" s="286"/>
      <c r="E15" s="286"/>
      <c r="F15" s="286"/>
      <c r="G15" s="286"/>
      <c r="H15" s="286"/>
      <c r="I15" s="67"/>
      <c r="J15" s="67"/>
      <c r="K15" s="67"/>
      <c r="L15" s="67"/>
      <c r="M15" s="67"/>
      <c r="N15" s="67"/>
      <c r="O15" s="67"/>
      <c r="P15" s="67"/>
      <c r="Q15" s="68"/>
    </row>
    <row r="16" spans="1:18" ht="33.75" customHeight="1" thickTop="1" thickBot="1" x14ac:dyDescent="0.3">
      <c r="A16" s="210"/>
      <c r="B16" s="61">
        <v>13</v>
      </c>
      <c r="C16" s="285" t="s">
        <v>74</v>
      </c>
      <c r="D16" s="285"/>
      <c r="E16" s="173">
        <f>E18+E118</f>
        <v>22366.35</v>
      </c>
      <c r="F16" s="173">
        <f t="shared" ref="F16:Q16" si="9">F18+F118</f>
        <v>10200.92</v>
      </c>
      <c r="G16" s="173">
        <f t="shared" si="9"/>
        <v>11731.23</v>
      </c>
      <c r="H16" s="173">
        <f t="shared" si="9"/>
        <v>0</v>
      </c>
      <c r="I16" s="173">
        <f t="shared" si="9"/>
        <v>0</v>
      </c>
      <c r="J16" s="173">
        <f t="shared" si="9"/>
        <v>0</v>
      </c>
      <c r="K16" s="173">
        <f t="shared" si="9"/>
        <v>0</v>
      </c>
      <c r="L16" s="173">
        <f t="shared" si="9"/>
        <v>1000</v>
      </c>
      <c r="M16" s="173">
        <f t="shared" si="9"/>
        <v>0</v>
      </c>
      <c r="N16" s="173">
        <f t="shared" si="9"/>
        <v>0</v>
      </c>
      <c r="O16" s="173">
        <f t="shared" si="9"/>
        <v>1000</v>
      </c>
      <c r="P16" s="173">
        <f t="shared" si="9"/>
        <v>0</v>
      </c>
      <c r="Q16" s="173">
        <f t="shared" si="9"/>
        <v>46298.5</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22366.35</v>
      </c>
      <c r="F18" s="176">
        <f t="shared" si="10"/>
        <v>10200.92</v>
      </c>
      <c r="G18" s="176">
        <f t="shared" si="10"/>
        <v>11731.23</v>
      </c>
      <c r="H18" s="176">
        <f t="shared" si="10"/>
        <v>0</v>
      </c>
      <c r="I18" s="176">
        <f t="shared" si="10"/>
        <v>0</v>
      </c>
      <c r="J18" s="176">
        <f t="shared" si="10"/>
        <v>0</v>
      </c>
      <c r="K18" s="176">
        <f t="shared" si="10"/>
        <v>0</v>
      </c>
      <c r="L18" s="176">
        <f t="shared" si="10"/>
        <v>1000</v>
      </c>
      <c r="M18" s="176">
        <f t="shared" si="10"/>
        <v>0</v>
      </c>
      <c r="N18" s="176">
        <f t="shared" si="10"/>
        <v>0</v>
      </c>
      <c r="O18" s="176">
        <f t="shared" si="10"/>
        <v>1000</v>
      </c>
      <c r="P18" s="176">
        <f t="shared" si="10"/>
        <v>0</v>
      </c>
      <c r="Q18" s="176">
        <f t="shared" si="10"/>
        <v>46298.5</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1597.2</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1597.2</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12798.92</v>
      </c>
      <c r="F20" s="47">
        <f>SUMIFS(Fev!$J$5:$J$605,Fev!$V$5:$V$605,"Receita",Fev!$G$5:$G$605,DRE!$D20)</f>
        <v>10200.92</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1000</v>
      </c>
      <c r="M20" s="47">
        <f>SUMIFS(Set!$J$5:$J$605,Set!$V$5:$V$605,"Receita",Set!$G$5:$G$605,DRE!$D20)</f>
        <v>0</v>
      </c>
      <c r="N20" s="47">
        <f>SUMIFS(Out!$J$5:$J$605,Out!$V$5:$V$605,"Receita",Out!$G$5:$G$605,DRE!$D20)</f>
        <v>0</v>
      </c>
      <c r="O20" s="47">
        <f>SUMIFS(Nov!$J$5:$J$605,Nov!$V$5:$V$605,"Receita",Nov!$G$5:$G$605,DRE!$D20)</f>
        <v>1000</v>
      </c>
      <c r="P20" s="47">
        <f>SUMIFS(Dez!$J$5:$J$605,Dez!$V$5:$V$605,"Receita",Dez!$G$5:$G$605,DRE!$D20)</f>
        <v>0</v>
      </c>
      <c r="Q20" s="47">
        <f t="shared" ref="Q20:Q83" si="11">SUM(E20:P20)</f>
        <v>24999.84</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9567.43</v>
      </c>
      <c r="F21" s="47">
        <f>SUMIFS(Fev!$J$5:$J$605,Fev!$V$5:$V$605,"Receita",Fev!$G$5:$G$605,DRE!$D21)</f>
        <v>0</v>
      </c>
      <c r="G21" s="47">
        <f>SUMIFS(Mar!$J$5:$J$605,Mar!$V$5:$V$605,"Receita",Mar!$G$5:$G$605,DRE!$D21)</f>
        <v>1440.1</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11007.53</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448.5</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448.5</v>
      </c>
    </row>
    <row r="23" spans="1:17" ht="28.5" customHeight="1" thickTop="1" thickBot="1" x14ac:dyDescent="0.3">
      <c r="A23" s="210"/>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8245.43</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8245.43</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t="str">
        <f>'PC Receitas'!C103</f>
        <v>4.1.99</v>
      </c>
      <c r="D117" s="35" t="str">
        <f>IFERROR(VLOOKUP(C117,'PC Receitas'!$C$4:$D$103,2,FALSE),"")</f>
        <v>Outras Receitas com Produto</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f>'PC Receitas'!C104</f>
        <v>0</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85" t="s">
        <v>70</v>
      </c>
      <c r="D219" s="285"/>
      <c r="E219" s="173">
        <f>E221+E321</f>
        <v>1350.5</v>
      </c>
      <c r="F219" s="173">
        <f t="shared" ref="F219:Q219" si="16">F221+F321</f>
        <v>1350.5</v>
      </c>
      <c r="G219" s="173">
        <f t="shared" si="16"/>
        <v>843.2</v>
      </c>
      <c r="H219" s="173">
        <f t="shared" si="16"/>
        <v>0</v>
      </c>
      <c r="I219" s="173">
        <f t="shared" si="16"/>
        <v>1052.8399999999999</v>
      </c>
      <c r="J219" s="173">
        <f t="shared" si="16"/>
        <v>0</v>
      </c>
      <c r="K219" s="173">
        <f t="shared" si="16"/>
        <v>0</v>
      </c>
      <c r="L219" s="173">
        <f t="shared" si="16"/>
        <v>0</v>
      </c>
      <c r="M219" s="173">
        <f t="shared" si="16"/>
        <v>0</v>
      </c>
      <c r="N219" s="173">
        <f t="shared" si="16"/>
        <v>0</v>
      </c>
      <c r="O219" s="173">
        <f t="shared" si="16"/>
        <v>1000</v>
      </c>
      <c r="P219" s="173">
        <f t="shared" si="16"/>
        <v>0</v>
      </c>
      <c r="Q219" s="173">
        <f t="shared" si="16"/>
        <v>5597.04</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0</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1000</v>
      </c>
      <c r="P221" s="176">
        <f t="shared" si="17"/>
        <v>0</v>
      </c>
      <c r="Q221" s="176">
        <f t="shared" si="17"/>
        <v>1000</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1000</v>
      </c>
      <c r="P223" s="47">
        <f>SUMIFS(Dez!$K$5:$K$605,Dez!$V$5:$V$605,"Despesa",Dez!$G$5:$G$605,DRE!$D223)</f>
        <v>0</v>
      </c>
      <c r="Q223" s="47">
        <f t="shared" ref="Q223:Q286" si="18">SUM(E223:P223)</f>
        <v>1000</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10"/>
      <c r="B226" s="61">
        <v>223</v>
      </c>
      <c r="C226" s="34" t="str">
        <f>'PC Despesas'!C103</f>
        <v>5.1.99</v>
      </c>
      <c r="D226" s="35" t="str">
        <f>IFERROR(VLOOKUP(C226,'PC Despesas'!$C$4:$D$103,2,FALSE),"")</f>
        <v>Outras Despesas com Produtos</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e">
        <f>'PC Despesas'!#REF!</f>
        <v>#REF!</v>
      </c>
      <c r="D320" s="35" t="str">
        <f>IFERROR(VLOOKUP(C320,'PC Despesas'!$C$4:$D$103,2,FALSE),"")</f>
        <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1350.5</v>
      </c>
      <c r="F321" s="176">
        <f t="shared" si="20"/>
        <v>1350.5</v>
      </c>
      <c r="G321" s="176">
        <f t="shared" si="20"/>
        <v>843.2</v>
      </c>
      <c r="H321" s="176">
        <f t="shared" si="20"/>
        <v>0</v>
      </c>
      <c r="I321" s="176">
        <f t="shared" si="20"/>
        <v>1052.8399999999999</v>
      </c>
      <c r="J321" s="176">
        <f t="shared" si="20"/>
        <v>0</v>
      </c>
      <c r="K321" s="176">
        <f t="shared" si="20"/>
        <v>0</v>
      </c>
      <c r="L321" s="176">
        <f t="shared" si="20"/>
        <v>0</v>
      </c>
      <c r="M321" s="176">
        <f t="shared" si="20"/>
        <v>0</v>
      </c>
      <c r="N321" s="176">
        <f t="shared" si="20"/>
        <v>0</v>
      </c>
      <c r="O321" s="176">
        <f t="shared" si="20"/>
        <v>0</v>
      </c>
      <c r="P321" s="176">
        <f t="shared" si="20"/>
        <v>0</v>
      </c>
      <c r="Q321" s="176">
        <f t="shared" si="20"/>
        <v>4597.04</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1350.5</v>
      </c>
      <c r="F331" s="47">
        <f>SUMIFS(Fev!$K$5:$K$605,Fev!$V$5:$V$605,"Despesa",Fev!$G$5:$G$605,DRE!$D331)</f>
        <v>1350.5</v>
      </c>
      <c r="G331" s="47">
        <f>SUMIFS(Mar!$K$5:$K$605,Mar!$V$5:$V$605,"Despesa",Mar!$G$5:$G$605,DRE!$D331)</f>
        <v>843.2</v>
      </c>
      <c r="H331" s="47">
        <f>SUMIFS(Abr!$K$5:$K$605,Abr!$V$5:$V$605,"Despesa",Abr!$G$5:$G$605,DRE!$D331)</f>
        <v>0</v>
      </c>
      <c r="I331" s="47">
        <f>SUMIFS(Mai!$K$5:$K$605,Mai!$V$5:$V$605,"Despesa",Mai!$G$5:$G$605,DRE!$D331)</f>
        <v>1052.8399999999999</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4597.04</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t="str">
        <f>'PC Despesas'!F103</f>
        <v>5.2.99</v>
      </c>
      <c r="D420" s="35" t="str">
        <f>IFERROR(VLOOKUP(C420,'PC Despesas'!$F$4:$G$103,2,FALSE),"")</f>
        <v>Outras Despesas com Serviços</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81" t="s">
        <v>90</v>
      </c>
      <c r="D422" s="282"/>
      <c r="E422" s="173">
        <f t="shared" ref="E422:P422" si="23">E16-E219</f>
        <v>21015.85</v>
      </c>
      <c r="F422" s="173">
        <f t="shared" si="23"/>
        <v>8850.42</v>
      </c>
      <c r="G422" s="173">
        <f t="shared" si="23"/>
        <v>10888.029999999999</v>
      </c>
      <c r="H422" s="173">
        <f t="shared" si="23"/>
        <v>0</v>
      </c>
      <c r="I422" s="173">
        <f t="shared" si="23"/>
        <v>-1052.8399999999999</v>
      </c>
      <c r="J422" s="173">
        <f t="shared" si="23"/>
        <v>0</v>
      </c>
      <c r="K422" s="173">
        <f t="shared" si="23"/>
        <v>0</v>
      </c>
      <c r="L422" s="173">
        <f t="shared" si="23"/>
        <v>1000</v>
      </c>
      <c r="M422" s="173">
        <f t="shared" si="23"/>
        <v>0</v>
      </c>
      <c r="N422" s="173">
        <f t="shared" si="23"/>
        <v>0</v>
      </c>
      <c r="O422" s="173">
        <f t="shared" si="23"/>
        <v>0</v>
      </c>
      <c r="P422" s="173">
        <f t="shared" si="23"/>
        <v>0</v>
      </c>
      <c r="Q422" s="173">
        <f>SUM(E422:P422)</f>
        <v>40701.46</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83" t="s">
        <v>72</v>
      </c>
      <c r="D424" s="284"/>
      <c r="E424" s="173">
        <f>E426+E626+E526</f>
        <v>507.09999999999997</v>
      </c>
      <c r="F424" s="173">
        <f t="shared" ref="F424:P424" si="24">F426+F626+F526</f>
        <v>508.67999999999995</v>
      </c>
      <c r="G424" s="173">
        <f t="shared" si="24"/>
        <v>2529.6000000000004</v>
      </c>
      <c r="H424" s="173">
        <f t="shared" si="24"/>
        <v>11130.9</v>
      </c>
      <c r="I424" s="173">
        <f t="shared" si="24"/>
        <v>11536.71</v>
      </c>
      <c r="J424" s="173">
        <f t="shared" si="24"/>
        <v>0</v>
      </c>
      <c r="K424" s="173">
        <f t="shared" si="24"/>
        <v>0</v>
      </c>
      <c r="L424" s="173">
        <f t="shared" si="24"/>
        <v>0</v>
      </c>
      <c r="M424" s="173">
        <f t="shared" si="24"/>
        <v>0</v>
      </c>
      <c r="N424" s="173">
        <f t="shared" si="24"/>
        <v>0</v>
      </c>
      <c r="O424" s="173">
        <f t="shared" si="24"/>
        <v>0</v>
      </c>
      <c r="P424" s="173">
        <f t="shared" si="24"/>
        <v>0</v>
      </c>
      <c r="Q424" s="173">
        <f>SUM(E424:P424)</f>
        <v>26212.989999999998</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137.94999999999999</v>
      </c>
      <c r="F426" s="176">
        <f t="shared" si="25"/>
        <v>139.53</v>
      </c>
      <c r="G426" s="176">
        <f t="shared" si="25"/>
        <v>843.2</v>
      </c>
      <c r="H426" s="176">
        <f t="shared" si="25"/>
        <v>10200.92</v>
      </c>
      <c r="I426" s="176">
        <f t="shared" si="25"/>
        <v>10200.92</v>
      </c>
      <c r="J426" s="176">
        <f t="shared" si="25"/>
        <v>0</v>
      </c>
      <c r="K426" s="176">
        <f t="shared" si="25"/>
        <v>0</v>
      </c>
      <c r="L426" s="176">
        <f t="shared" si="25"/>
        <v>0</v>
      </c>
      <c r="M426" s="176">
        <f t="shared" si="25"/>
        <v>0</v>
      </c>
      <c r="N426" s="176">
        <f t="shared" si="25"/>
        <v>0</v>
      </c>
      <c r="O426" s="176">
        <f t="shared" si="25"/>
        <v>0</v>
      </c>
      <c r="P426" s="176">
        <f t="shared" si="25"/>
        <v>0</v>
      </c>
      <c r="Q426" s="176">
        <f t="shared" si="25"/>
        <v>21522.52</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10200.92</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10200.92</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v>
      </c>
      <c r="E431" s="47">
        <f>SUMIFS(Jan!$K$5:$K$586,Jan!$V$5:$V$586,"Despesa",Jan!$G$5:$G$586,DRE!$D431)</f>
        <v>137.94999999999999</v>
      </c>
      <c r="F431" s="47">
        <f>SUMIFS(Fev!$K$5:$K$605,Fev!$V$5:$V$605,"Despesa",Fev!$G$5:$G$605,DRE!$D431)</f>
        <v>139.53</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277.48</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10200.92</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10200.92</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843.2</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843.2</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t="str">
        <f>'PC Despesas'!L103</f>
        <v>5.4.99</v>
      </c>
      <c r="D525" s="35" t="str">
        <f>IFERROR(VLOOKUP(C525,'PC Despesas'!$L$4:$M$103,2,FALSE),"")</f>
        <v>Outras Despesas com RH</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369.15</v>
      </c>
      <c r="F526" s="176">
        <f t="shared" si="28"/>
        <v>369.15</v>
      </c>
      <c r="G526" s="176">
        <f t="shared" si="28"/>
        <v>843.2</v>
      </c>
      <c r="H526" s="176">
        <f t="shared" si="28"/>
        <v>929.98</v>
      </c>
      <c r="I526" s="176">
        <f t="shared" si="28"/>
        <v>1335.79</v>
      </c>
      <c r="J526" s="176">
        <f t="shared" si="28"/>
        <v>0</v>
      </c>
      <c r="K526" s="176">
        <f t="shared" si="28"/>
        <v>0</v>
      </c>
      <c r="L526" s="176">
        <f t="shared" si="28"/>
        <v>0</v>
      </c>
      <c r="M526" s="176">
        <f t="shared" si="28"/>
        <v>0</v>
      </c>
      <c r="N526" s="176">
        <f t="shared" si="28"/>
        <v>0</v>
      </c>
      <c r="O526" s="176">
        <f t="shared" si="28"/>
        <v>0</v>
      </c>
      <c r="P526" s="176">
        <f t="shared" si="28"/>
        <v>0</v>
      </c>
      <c r="Q526" s="176">
        <f t="shared" si="28"/>
        <v>3847.27</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369.15</v>
      </c>
      <c r="G527" s="47">
        <f>SUMIFS(Mar!$K$5:$K$605,Mar!$V$5:$V$605,"Despesa",Mar!$G$5:$G$605,DRE!$D322)</f>
        <v>0</v>
      </c>
      <c r="H527" s="47">
        <f>SUMIFS(Abr!$K$5:$K$605,Abr!$V$5:$V$605,"Despesa",Abr!$G$5:$G$605,DRE!$D527)</f>
        <v>0</v>
      </c>
      <c r="I527" s="47">
        <f>SUMIFS(Mai!$K$5:$K$605,Mai!$V$5:$V$605,"Despesa",Mai!$G$5:$G$605,DRE!$D527)</f>
        <v>283.66000000000003</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1021.96</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0</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0</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843.2</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843.2</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114.63</v>
      </c>
      <c r="I539" s="47">
        <f>SUMIFS(Mai!$K$5:$K$605,Mai!$V$5:$V$605,"Despesa",Mai!$G$5:$G$605,DRE!$D539)</f>
        <v>114.63</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229.26</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815.35</v>
      </c>
      <c r="I541" s="47">
        <f>SUMIFS(Mai!$K$5:$K$605,Mai!$V$5:$V$605,"Despesa",Mai!$G$5:$G$605,DRE!$D541)</f>
        <v>937.5</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1752.85</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t="str">
        <f>'PC Despesas'!O103</f>
        <v>5.5.99</v>
      </c>
      <c r="D625" s="35" t="str">
        <f>IFERROR(VLOOKUP(C625,'PC Despesas'!$O$5:$P$103,2,FALSE),"")</f>
        <v>Outras Despesas Operacionais</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0</v>
      </c>
      <c r="F626" s="176">
        <f t="shared" si="31"/>
        <v>0</v>
      </c>
      <c r="G626" s="176">
        <f t="shared" si="31"/>
        <v>843.2</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843.2</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843.2</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843.2</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t="str">
        <f>'PC Despesas'!R103</f>
        <v>5.6.99</v>
      </c>
      <c r="D725" s="35" t="str">
        <f>IFERROR(VLOOKUP(C725,'PC Despesas'!$R$5:$S$103,2,FALSE),"")</f>
        <v>Outras Despesas de Marketing</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83" t="s">
        <v>73</v>
      </c>
      <c r="D727" s="284"/>
      <c r="E727" s="173">
        <f>E729-E829</f>
        <v>2120</v>
      </c>
      <c r="F727" s="173">
        <f t="shared" ref="F727:Q727" si="34">F729-F829</f>
        <v>-16</v>
      </c>
      <c r="G727" s="173">
        <f t="shared" si="34"/>
        <v>0</v>
      </c>
      <c r="H727" s="173">
        <f t="shared" si="34"/>
        <v>0</v>
      </c>
      <c r="I727" s="173">
        <f t="shared" si="34"/>
        <v>0</v>
      </c>
      <c r="J727" s="173">
        <f t="shared" si="34"/>
        <v>0</v>
      </c>
      <c r="K727" s="173">
        <f t="shared" si="34"/>
        <v>0</v>
      </c>
      <c r="L727" s="173">
        <f t="shared" si="34"/>
        <v>0</v>
      </c>
      <c r="M727" s="173">
        <f t="shared" si="34"/>
        <v>1000</v>
      </c>
      <c r="N727" s="173">
        <f t="shared" si="34"/>
        <v>0</v>
      </c>
      <c r="O727" s="173">
        <f t="shared" si="34"/>
        <v>0</v>
      </c>
      <c r="P727" s="173">
        <f t="shared" si="34"/>
        <v>0</v>
      </c>
      <c r="Q727" s="173">
        <f t="shared" si="34"/>
        <v>3104</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2120</v>
      </c>
      <c r="F729" s="176">
        <f t="shared" si="35"/>
        <v>0</v>
      </c>
      <c r="G729" s="176">
        <f t="shared" si="35"/>
        <v>0</v>
      </c>
      <c r="H729" s="176">
        <f t="shared" si="35"/>
        <v>0</v>
      </c>
      <c r="I729" s="176">
        <f t="shared" si="35"/>
        <v>0</v>
      </c>
      <c r="J729" s="176">
        <f t="shared" si="35"/>
        <v>0</v>
      </c>
      <c r="K729" s="176">
        <f t="shared" si="35"/>
        <v>0</v>
      </c>
      <c r="L729" s="176">
        <f t="shared" si="35"/>
        <v>0</v>
      </c>
      <c r="M729" s="176">
        <f t="shared" si="35"/>
        <v>1000</v>
      </c>
      <c r="N729" s="176">
        <f t="shared" si="35"/>
        <v>0</v>
      </c>
      <c r="O729" s="176">
        <f t="shared" si="35"/>
        <v>0</v>
      </c>
      <c r="P729" s="176">
        <f t="shared" si="35"/>
        <v>0</v>
      </c>
      <c r="Q729" s="176">
        <f t="shared" si="35"/>
        <v>3120</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1000</v>
      </c>
      <c r="N730" s="47">
        <f>SUMIFS(Out!$J$5:$J$605,Out!$V$5:$V$605,"Receita",Out!$G$5:$G$605,DRE!$D730)</f>
        <v>0</v>
      </c>
      <c r="O730" s="47">
        <f>SUMIFS(Nov!$J$5:$J$605,Nov!$V$5:$V$605,"Receita",Nov!$G$5:$G$605,DRE!$D730)</f>
        <v>0</v>
      </c>
      <c r="P730" s="47">
        <f>SUMIFS(Dez!$J$5:$J$605,Dez!$V$5:$V$605,"Receita",Dez!$G$5:$G$605,DRE!$D730)</f>
        <v>0</v>
      </c>
      <c r="Q730" s="47">
        <f>SUM(E730:P730)</f>
        <v>1000</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2120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2120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t="str">
        <f>'PC Receitas'!K103</f>
        <v>4.3.99</v>
      </c>
      <c r="D828" s="35" t="str">
        <f>IFERROR(VLOOKUP(C828,'PC Receitas'!$K$4:$L$103,2,FALSE),"")</f>
        <v>Outras Receitas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0</v>
      </c>
      <c r="F829" s="176">
        <f t="shared" si="38"/>
        <v>16</v>
      </c>
      <c r="G829" s="176">
        <f t="shared" si="38"/>
        <v>0</v>
      </c>
      <c r="H829" s="176">
        <f t="shared" si="38"/>
        <v>0</v>
      </c>
      <c r="I829" s="176">
        <f t="shared" si="38"/>
        <v>0</v>
      </c>
      <c r="J829" s="176">
        <f t="shared" si="38"/>
        <v>0</v>
      </c>
      <c r="K829" s="176">
        <f t="shared" si="38"/>
        <v>0</v>
      </c>
      <c r="L829" s="176">
        <f t="shared" si="38"/>
        <v>0</v>
      </c>
      <c r="M829" s="176">
        <f t="shared" si="38"/>
        <v>0</v>
      </c>
      <c r="N829" s="176">
        <f t="shared" si="38"/>
        <v>0</v>
      </c>
      <c r="O829" s="176">
        <f t="shared" si="38"/>
        <v>0</v>
      </c>
      <c r="P829" s="176">
        <f t="shared" si="38"/>
        <v>0</v>
      </c>
      <c r="Q829" s="176">
        <f t="shared" si="38"/>
        <v>16</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16</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16</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t="str">
        <f>'PC Despesas'!I103</f>
        <v>5.3.99</v>
      </c>
      <c r="D928" s="35" t="str">
        <f>IFERROR(VLOOKUP(C928,'PC Despesas'!$I$4:$J$103,2,FALSE),"")</f>
        <v>Outras Despesas Operacionais</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2480.2399999999998</v>
      </c>
      <c r="F930" s="176">
        <f t="shared" ref="F930:O930" si="41">SUM(F931:F1029)</f>
        <v>0</v>
      </c>
      <c r="G930" s="176">
        <f t="shared" si="41"/>
        <v>2731.1</v>
      </c>
      <c r="H930" s="176">
        <f t="shared" si="41"/>
        <v>1934.98</v>
      </c>
      <c r="I930" s="176">
        <f t="shared" si="41"/>
        <v>2276.1999999999998</v>
      </c>
      <c r="J930" s="176">
        <f t="shared" si="41"/>
        <v>0</v>
      </c>
      <c r="K930" s="176">
        <f t="shared" si="41"/>
        <v>0</v>
      </c>
      <c r="L930" s="176">
        <f t="shared" si="41"/>
        <v>0</v>
      </c>
      <c r="M930" s="176">
        <f t="shared" si="41"/>
        <v>0</v>
      </c>
      <c r="N930" s="176">
        <f t="shared" si="41"/>
        <v>0</v>
      </c>
      <c r="O930" s="176">
        <f t="shared" si="41"/>
        <v>0</v>
      </c>
      <c r="P930" s="176">
        <f>SUM(P931:P1029)</f>
        <v>0</v>
      </c>
      <c r="Q930" s="176">
        <f>SUM(Q931:Q1029)</f>
        <v>9422.52</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2731.1</v>
      </c>
      <c r="H932" s="47">
        <f>SUMIFS(Abr!$K$5:$K$605,Abr!$V$5:$V$605,"Despesa",Abr!$G$5:$G$605,DRE!$D932)</f>
        <v>1934.98</v>
      </c>
      <c r="I932" s="47">
        <f>SUMIFS(Mai!$K$5:$K$605,Mai!$V$5:$V$605,"Despesa",Mai!$G$5:$G$605,DRE!$D932)</f>
        <v>2276.1999999999998</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6942.28</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2480.2399999999998</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2480.2399999999998</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t="str">
        <f>'PC Despesas'!U103</f>
        <v>5.7.99</v>
      </c>
      <c r="D1029" s="35" t="str">
        <f>IFERROR(VLOOKUP(C1029,'PC Despesas'!$U$5:$V$103,2,FALSE),"")</f>
        <v>Outros Impostos</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81" t="s">
        <v>129</v>
      </c>
      <c r="D1031" s="282"/>
      <c r="E1031" s="173">
        <f>E422-E424+E727-E930</f>
        <v>20148.510000000002</v>
      </c>
      <c r="F1031" s="173">
        <f t="shared" ref="F1031:Q1031" si="44">F422-F424+F727-F930</f>
        <v>8325.74</v>
      </c>
      <c r="G1031" s="173">
        <f t="shared" si="44"/>
        <v>5627.3299999999981</v>
      </c>
      <c r="H1031" s="173">
        <f t="shared" si="44"/>
        <v>-13065.88</v>
      </c>
      <c r="I1031" s="173">
        <f t="shared" si="44"/>
        <v>-14865.75</v>
      </c>
      <c r="J1031" s="173">
        <f t="shared" si="44"/>
        <v>0</v>
      </c>
      <c r="K1031" s="173">
        <f t="shared" si="44"/>
        <v>0</v>
      </c>
      <c r="L1031" s="173">
        <f t="shared" si="44"/>
        <v>1000</v>
      </c>
      <c r="M1031" s="173">
        <f t="shared" si="44"/>
        <v>1000</v>
      </c>
      <c r="N1031" s="173">
        <f t="shared" si="44"/>
        <v>0</v>
      </c>
      <c r="O1031" s="173">
        <f t="shared" si="44"/>
        <v>0</v>
      </c>
      <c r="P1031" s="173">
        <f t="shared" si="44"/>
        <v>0</v>
      </c>
      <c r="Q1031" s="173">
        <f t="shared" si="44"/>
        <v>8169.9500000000007</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181</v>
      </c>
      <c r="D1033" s="175" t="str">
        <f>VLOOKUP(C1033,'PC Despesas'!$X$4:$Y$103,2,FALSE)</f>
        <v>INVESTIMENTOS</v>
      </c>
      <c r="E1033" s="176">
        <f>SUM(E1034:E1132)</f>
        <v>625.51</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625.51</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10"/>
      <c r="B1035" s="61">
        <v>1032</v>
      </c>
      <c r="C1035" s="34" t="str">
        <f>'PC Despesas'!X6</f>
        <v>5.8.2</v>
      </c>
      <c r="D1035" s="35" t="str">
        <f>IFERROR(VLOOKUP(C1035,'PC Despesas'!$X$5:$Y$103,2,FALSE),"")</f>
        <v>RDB</v>
      </c>
      <c r="E1035" s="47">
        <f>SUMIFS(Jan!$K$5:$K$586,Jan!$V$5:$V$586,"Despesa",Jan!$G$5:$G$586,DRE!$D1035)</f>
        <v>625.51</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625.51</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t="str">
        <f>'PC Despesas'!X103</f>
        <v>5.8.99</v>
      </c>
      <c r="D1132" s="35" t="str">
        <f>IFERROR(VLOOKUP(C1132,'PC Despesas'!$X$5:$Y$103,2,FALSE),"")</f>
        <v>Outros Investimentos</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1:D11"/>
    <mergeCell ref="C12:D12"/>
    <mergeCell ref="C14:D14"/>
    <mergeCell ref="C13:D13"/>
    <mergeCell ref="C1:R1"/>
    <mergeCell ref="C4:D4"/>
    <mergeCell ref="C6:D6"/>
    <mergeCell ref="C8:D8"/>
    <mergeCell ref="C7:D7"/>
    <mergeCell ref="C9:D9"/>
    <mergeCell ref="C10:D10"/>
    <mergeCell ref="C1031:D1031"/>
    <mergeCell ref="C727:D727"/>
    <mergeCell ref="C219:D219"/>
    <mergeCell ref="C15:H15"/>
    <mergeCell ref="C16:D16"/>
    <mergeCell ref="C422:D422"/>
    <mergeCell ref="C424:D424"/>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2"/>
      <c r="D1" s="252"/>
      <c r="E1" s="252"/>
      <c r="F1" s="252"/>
      <c r="G1" s="252"/>
      <c r="H1" s="252"/>
      <c r="I1" s="252"/>
      <c r="J1" s="252"/>
      <c r="K1" s="252"/>
      <c r="L1" s="252"/>
      <c r="M1" s="252"/>
      <c r="N1" s="252"/>
      <c r="O1" s="252"/>
      <c r="P1" s="252"/>
      <c r="Q1" s="252"/>
      <c r="R1" s="252"/>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85" t="s">
        <v>68</v>
      </c>
      <c r="D4" s="285"/>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85" t="s">
        <v>142</v>
      </c>
      <c r="D6" s="285"/>
      <c r="E6" s="184">
        <f>E8+E108+E208+E308+E408+E508+E608+E708</f>
        <v>0</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1000</v>
      </c>
      <c r="P6" s="184">
        <f t="shared" si="0"/>
        <v>0</v>
      </c>
      <c r="Q6" s="184"/>
    </row>
    <row r="7" spans="1:18" ht="17.25" customHeight="1" thickTop="1" thickBot="1" x14ac:dyDescent="0.3">
      <c r="A7" s="210"/>
      <c r="C7" s="290"/>
      <c r="D7" s="290"/>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1000</v>
      </c>
      <c r="P8" s="185">
        <f t="shared" si="1"/>
        <v>0</v>
      </c>
      <c r="Q8" s="185">
        <f t="shared" si="1"/>
        <v>1000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1000</v>
      </c>
      <c r="P10" s="49">
        <f>SUMIFS(Dez!$K$5:$K$605,Dez!$V$5:$V$605,"Despesa",Dez!$G$5:$G$605,CPagar!$D10,Dez!$L$5:$L$605,"Não Pago")</f>
        <v>0</v>
      </c>
      <c r="Q10" s="46">
        <f t="shared" ref="Q10:Q73" si="2">SUM(E10:P10)</f>
        <v>1000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t="str">
        <f>'PC Despesas'!C103</f>
        <v>5.1.99</v>
      </c>
      <c r="D13" s="35" t="str">
        <f>VLOOKUP(C13,'PC Despesas'!$C$4:$D$103,2,FALSE)</f>
        <v>Outras Despesas com Produtos</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0</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0</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t="str">
        <f>'PC Despesas'!F103</f>
        <v>5.2.99</v>
      </c>
      <c r="D207" s="35" t="str">
        <f>VLOOKUP(C207,'PC Despesas'!$F$4:$G$103,2,FALSE)</f>
        <v>Outras Despesas com Serviços</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t="str">
        <f>'PC Despesas'!I103</f>
        <v>5.3.99</v>
      </c>
      <c r="D307" s="35" t="str">
        <f>VLOOKUP(C307,'PC Despesas'!$I$4:$J$103,2,FALSE)</f>
        <v>Outras Despesas Operacionais</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0</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0</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t="str">
        <f>'PC Despesas'!L103</f>
        <v>5.4.99</v>
      </c>
      <c r="D407" s="35" t="str">
        <f>VLOOKUP(C407,'PC Despesas'!$L$5:$M$103,2,FALSE)</f>
        <v>Outras Despesas com RH</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t="str">
        <f>'PC Despesas'!O103</f>
        <v>5.5.99</v>
      </c>
      <c r="D507" s="35" t="str">
        <f>VLOOKUP(C507,'PC Despesas'!$O$5:$P$103,2,FALSE)</f>
        <v>Outras Despesas Operacionais</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t="str">
        <f>'PC Despesas'!R103</f>
        <v>5.6.99</v>
      </c>
      <c r="D607" s="35" t="str">
        <f>VLOOKUP(C607,'PC Despesas'!$R$5:$S$103,2,FALSE)</f>
        <v>Outras Despesas de Marketing</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t="str">
        <f>'PC Despesas'!U103</f>
        <v>5.7.99</v>
      </c>
      <c r="D707" s="35" t="str">
        <f>VLOOKUP(C707,'PC Despesas'!$U$5:$V$103,2,FALSE)</f>
        <v>Outros Impostos</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t="str">
        <f>'PC Despesas'!X103</f>
        <v>5.8.99</v>
      </c>
      <c r="D807" s="35" t="str">
        <f>VLOOKUP(C807,'PC Despesas'!$X$5:$Y$103,2,FALSE)</f>
        <v>Outros Investimentos</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2"/>
      <c r="D1" s="252"/>
      <c r="E1" s="252"/>
      <c r="F1" s="252"/>
      <c r="G1" s="252"/>
      <c r="H1" s="252"/>
      <c r="I1" s="252"/>
      <c r="J1" s="252"/>
      <c r="K1" s="252"/>
      <c r="L1" s="252"/>
      <c r="M1" s="252"/>
      <c r="N1" s="252"/>
      <c r="O1" s="252"/>
      <c r="P1" s="252"/>
      <c r="Q1" s="252"/>
      <c r="R1" s="252"/>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85" t="s">
        <v>67</v>
      </c>
      <c r="D4" s="285"/>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85" t="s">
        <v>77</v>
      </c>
      <c r="D6" s="285"/>
      <c r="E6" s="184">
        <f>E8+E108+E208</f>
        <v>2.1</v>
      </c>
      <c r="F6" s="184">
        <f t="shared" ref="F6:Q6" si="0">F8+F108+F208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f t="shared" si="0"/>
        <v>2.1</v>
      </c>
    </row>
    <row r="7" spans="1:18" ht="17.25" customHeight="1" thickTop="1" thickBot="1" x14ac:dyDescent="0.3">
      <c r="A7" s="210"/>
      <c r="C7" s="291"/>
      <c r="D7" s="291"/>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f t="shared" si="1"/>
        <v>0</v>
      </c>
      <c r="H8" s="180">
        <f t="shared" si="1"/>
        <v>0</v>
      </c>
      <c r="I8" s="180">
        <f t="shared" si="1"/>
        <v>0</v>
      </c>
      <c r="J8" s="180">
        <f t="shared" si="1"/>
        <v>0</v>
      </c>
      <c r="K8" s="180">
        <f t="shared" si="1"/>
        <v>0</v>
      </c>
      <c r="L8" s="180">
        <f t="shared" si="1"/>
        <v>0</v>
      </c>
      <c r="M8" s="180">
        <f t="shared" si="1"/>
        <v>0</v>
      </c>
      <c r="N8" s="180">
        <f t="shared" si="1"/>
        <v>0</v>
      </c>
      <c r="O8" s="180">
        <f t="shared" si="1"/>
        <v>0</v>
      </c>
      <c r="P8" s="180">
        <f t="shared" si="1"/>
        <v>0</v>
      </c>
      <c r="Q8" s="180">
        <f>SUM(E8:P8)</f>
        <v>0</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10"/>
      <c r="C13" s="34" t="str">
        <f>'PC Receitas'!C9</f>
        <v>4.1.5</v>
      </c>
      <c r="D13" s="35" t="str">
        <f>VLOOKUP(C13,'PC Receitas'!$C$4:$D$103,2,FALSE)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10"/>
      <c r="C107" s="34" t="str">
        <f>'PC Receitas'!C103</f>
        <v>4.1.99</v>
      </c>
      <c r="D107" s="35" t="str">
        <f>VLOOKUP(C107,'PC Receitas'!$C$4:$D$103,2,FALSE)</f>
        <v>Outras Receitas com Produto</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10"/>
      <c r="C108" s="179" t="str">
        <f>'PC Receitas'!G4</f>
        <v>4.2</v>
      </c>
      <c r="D108" s="189" t="str">
        <f>VLOOKUP(C108,'PC Receitas'!$G$4:$H$103,2,FALSE)</f>
        <v>RECEITAS COM SERVIÇOS</v>
      </c>
      <c r="E108" s="180">
        <f>SUM(E109:E207)</f>
        <v>2.1</v>
      </c>
      <c r="F108" s="180">
        <f t="shared" ref="F108:P108" si="4">SUM(F109:F207)</f>
        <v>0</v>
      </c>
      <c r="G108" s="180">
        <f t="shared" si="4"/>
        <v>0</v>
      </c>
      <c r="H108" s="180">
        <f t="shared" si="4"/>
        <v>0</v>
      </c>
      <c r="I108" s="180">
        <f t="shared" si="4"/>
        <v>0</v>
      </c>
      <c r="J108" s="180">
        <f t="shared" si="4"/>
        <v>0</v>
      </c>
      <c r="K108" s="180">
        <f t="shared" si="4"/>
        <v>0</v>
      </c>
      <c r="L108" s="180">
        <f t="shared" si="4"/>
        <v>0</v>
      </c>
      <c r="M108" s="180">
        <f t="shared" si="4"/>
        <v>0</v>
      </c>
      <c r="N108" s="180">
        <f t="shared" si="4"/>
        <v>0</v>
      </c>
      <c r="O108" s="180">
        <f t="shared" si="4"/>
        <v>0</v>
      </c>
      <c r="P108" s="180">
        <f t="shared" si="4"/>
        <v>0</v>
      </c>
      <c r="Q108" s="180">
        <f>SUM(E108:P108)</f>
        <v>2.1</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2.1</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2.1</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10"/>
      <c r="C112" s="34" t="str">
        <f>'PC Receitas'!G8</f>
        <v>4.2.4</v>
      </c>
      <c r="D112" s="35" t="str">
        <f>VLOOKUP(C112,'PC Receitas'!$G$4:$H$103,2,FALSE)</f>
        <v>TESTE 2</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10"/>
      <c r="C207" s="34" t="str">
        <f>'PC Receitas'!G103</f>
        <v>4.2.99</v>
      </c>
      <c r="D207" s="35" t="str">
        <f>VLOOKUP(C207,'PC Receitas'!$G$4:$H$103,2,FALSE)</f>
        <v>Outras Receitas com Serviço</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f t="shared" si="7"/>
        <v>0</v>
      </c>
      <c r="H208" s="180">
        <f t="shared" si="7"/>
        <v>0</v>
      </c>
      <c r="I208" s="180">
        <f t="shared" si="7"/>
        <v>0</v>
      </c>
      <c r="J208" s="180">
        <f t="shared" si="7"/>
        <v>0</v>
      </c>
      <c r="K208" s="180">
        <f t="shared" si="7"/>
        <v>0</v>
      </c>
      <c r="L208" s="180">
        <f t="shared" si="7"/>
        <v>0</v>
      </c>
      <c r="M208" s="180">
        <f t="shared" si="7"/>
        <v>0</v>
      </c>
      <c r="N208" s="180">
        <f t="shared" si="7"/>
        <v>0</v>
      </c>
      <c r="O208" s="180">
        <f t="shared" si="7"/>
        <v>0</v>
      </c>
      <c r="P208" s="180">
        <f t="shared" si="7"/>
        <v>0</v>
      </c>
      <c r="Q208" s="180">
        <f>SUM(E208:P208)</f>
        <v>0</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10"/>
      <c r="C218" s="34" t="s">
        <v>214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10"/>
      <c r="C219" s="34" t="s">
        <v>215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10"/>
      <c r="C220" s="34" t="s">
        <v>216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10"/>
      <c r="C221" s="34" t="s">
        <v>217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10"/>
      <c r="C222" s="34" t="s">
        <v>218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10"/>
      <c r="C223" s="34" t="s">
        <v>220</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10"/>
      <c r="C224" s="34" t="s">
        <v>221</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10"/>
      <c r="C225" s="34" t="s">
        <v>222</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10"/>
      <c r="C226" s="34" t="s">
        <v>223</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10"/>
      <c r="C227" s="34" t="s">
        <v>224</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10"/>
      <c r="C228" s="34" t="s">
        <v>225</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10"/>
      <c r="C229" s="34" t="s">
        <v>226</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10"/>
      <c r="C230" s="34" t="s">
        <v>227</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10"/>
      <c r="C231" s="34" t="s">
        <v>228</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10"/>
      <c r="C232" s="34" t="s">
        <v>229</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10"/>
      <c r="C233" s="34" t="s">
        <v>230</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10"/>
      <c r="C234" s="34" t="s">
        <v>231</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10"/>
      <c r="C235" s="34" t="s">
        <v>232</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10"/>
      <c r="C236" s="34" t="s">
        <v>233</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10"/>
      <c r="C237" s="34" t="s">
        <v>234</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10"/>
      <c r="C238" s="34" t="s">
        <v>235</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10"/>
      <c r="C239" s="34" t="s">
        <v>236</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10"/>
      <c r="C240" s="34" t="s">
        <v>237</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10"/>
      <c r="C241" s="34" t="s">
        <v>238</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10"/>
      <c r="C242" s="34" t="s">
        <v>239</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10"/>
      <c r="C243" s="34" t="s">
        <v>240</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10"/>
      <c r="C244" s="34" t="s">
        <v>241</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10"/>
      <c r="C245" s="34" t="s">
        <v>242</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10"/>
      <c r="C246" s="34" t="s">
        <v>243</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10"/>
      <c r="C247" s="34" t="s">
        <v>244</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10"/>
      <c r="C248" s="34" t="s">
        <v>245</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10"/>
      <c r="C249" s="34" t="s">
        <v>246</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10"/>
      <c r="C250" s="34" t="s">
        <v>247</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10"/>
      <c r="C251" s="34" t="s">
        <v>248</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10"/>
      <c r="C252" s="34" t="s">
        <v>249</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10"/>
      <c r="C253" s="34" t="s">
        <v>250</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10"/>
      <c r="C254" s="34" t="s">
        <v>251</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10"/>
      <c r="C255" s="34" t="s">
        <v>252</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10"/>
      <c r="C256" s="34" t="s">
        <v>253</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10"/>
      <c r="C257" s="34" t="s">
        <v>254</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10"/>
      <c r="C258" s="34" t="s">
        <v>255</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10"/>
      <c r="C259" s="34" t="s">
        <v>256</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10"/>
      <c r="C260" s="34" t="s">
        <v>257</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10"/>
      <c r="C261" s="34" t="s">
        <v>258</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10"/>
      <c r="C262" s="34" t="s">
        <v>259</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10"/>
      <c r="C263" s="34" t="s">
        <v>260</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10"/>
      <c r="C264" s="34" t="s">
        <v>261</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10"/>
      <c r="C265" s="34" t="s">
        <v>262</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10"/>
      <c r="C266" s="34" t="s">
        <v>263</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10"/>
      <c r="C267" s="34" t="s">
        <v>264</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10"/>
      <c r="C268" s="34" t="s">
        <v>265</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10"/>
      <c r="C269" s="34" t="s">
        <v>266</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10"/>
      <c r="C270" s="34" t="s">
        <v>267</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10"/>
      <c r="C271" s="34" t="s">
        <v>268</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10"/>
      <c r="C272" s="34" t="s">
        <v>269</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10"/>
      <c r="C273" s="34" t="s">
        <v>270</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10"/>
      <c r="C274" s="34" t="s">
        <v>271</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10"/>
      <c r="C275" s="34" t="s">
        <v>272</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10"/>
      <c r="C276" s="34" t="s">
        <v>273</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10"/>
      <c r="C277" s="34" t="s">
        <v>274</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10"/>
      <c r="C278" s="34" t="s">
        <v>275</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10"/>
      <c r="C279" s="34" t="s">
        <v>276</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10"/>
      <c r="C280" s="34" t="s">
        <v>277</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10"/>
      <c r="C281" s="34" t="s">
        <v>278</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10"/>
      <c r="C282" s="34" t="s">
        <v>279</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10"/>
      <c r="C283" s="34" t="s">
        <v>280</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10"/>
      <c r="C284" s="34" t="s">
        <v>281</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10"/>
      <c r="C285" s="34" t="s">
        <v>282</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10"/>
      <c r="C286" s="34" t="s">
        <v>283</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10"/>
      <c r="C287" s="34" t="s">
        <v>284</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10"/>
      <c r="C288" s="34" t="s">
        <v>285</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10"/>
      <c r="C289" s="34" t="s">
        <v>286</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10"/>
      <c r="C290" s="34" t="s">
        <v>287</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10"/>
      <c r="C291" s="34" t="s">
        <v>288</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10"/>
      <c r="C292" s="34" t="s">
        <v>289</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10"/>
      <c r="C293" s="34" t="s">
        <v>290</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10"/>
      <c r="C294" s="34" t="s">
        <v>291</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10"/>
      <c r="C295" s="34" t="s">
        <v>292</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10"/>
      <c r="C296" s="34" t="s">
        <v>293</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10"/>
      <c r="C297" s="34" t="s">
        <v>294</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10"/>
      <c r="C298" s="34" t="s">
        <v>295</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10"/>
      <c r="C299" s="34" t="s">
        <v>296</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10"/>
      <c r="C300" s="34" t="s">
        <v>297</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10"/>
      <c r="C301" s="34" t="s">
        <v>298</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10"/>
      <c r="C302" s="34" t="s">
        <v>299</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10"/>
      <c r="C303" s="34" t="s">
        <v>300</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10"/>
      <c r="C304" s="34" t="s">
        <v>301</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10"/>
      <c r="C305" s="34" t="s">
        <v>302</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10"/>
      <c r="C306" s="34" t="s">
        <v>303</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10"/>
      <c r="C307" s="34" t="s">
        <v>44</v>
      </c>
      <c r="D307" s="35" t="str">
        <f>VLOOKUP(C307,'PC Receitas'!$K$4:$L$103,2,FALSE)</f>
        <v>Outras Receitas Operacionais</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2"/>
      <c r="D1" s="252"/>
      <c r="E1" s="252"/>
      <c r="F1" s="252"/>
      <c r="G1" s="252"/>
      <c r="H1" s="252"/>
      <c r="I1" s="252"/>
      <c r="J1" s="252"/>
      <c r="K1" s="252"/>
      <c r="L1" s="252"/>
      <c r="M1" s="252"/>
      <c r="N1" s="252"/>
      <c r="O1" s="252"/>
      <c r="P1" s="252"/>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92" t="s">
        <v>78</v>
      </c>
      <c r="D4" s="292"/>
      <c r="E4" s="292"/>
      <c r="F4" s="292"/>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92" t="s">
        <v>81</v>
      </c>
      <c r="D34" s="292"/>
      <c r="E34" s="292"/>
      <c r="F34" s="292"/>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92" t="s">
        <v>82</v>
      </c>
      <c r="D49" s="292"/>
      <c r="E49" s="292"/>
      <c r="I49" s="292" t="s">
        <v>83</v>
      </c>
      <c r="J49" s="292"/>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92" t="s">
        <v>185</v>
      </c>
      <c r="D68" s="292"/>
      <c r="E68" s="292"/>
      <c r="F68" s="292"/>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93" t="s">
        <v>207</v>
      </c>
      <c r="D85" s="293"/>
      <c r="E85" s="293"/>
      <c r="F85" s="293"/>
      <c r="G85" s="293"/>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2"/>
      <c r="D1" s="252"/>
      <c r="E1" s="252"/>
      <c r="F1" s="252"/>
      <c r="G1" s="252"/>
      <c r="H1" s="252"/>
      <c r="I1" s="252"/>
      <c r="J1" s="252"/>
      <c r="K1" s="252"/>
      <c r="L1" s="252"/>
      <c r="M1" s="252"/>
      <c r="N1" s="252"/>
      <c r="O1" s="252"/>
      <c r="P1" s="252"/>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10"/>
      <c r="C4" s="26" t="s">
        <v>19</v>
      </c>
      <c r="D4" s="6"/>
      <c r="E4" s="276" t="s">
        <v>143</v>
      </c>
      <c r="F4" s="277"/>
      <c r="G4" s="277"/>
      <c r="H4" s="278"/>
      <c r="Q4" s="102"/>
      <c r="R4" s="61"/>
      <c r="S4" s="61"/>
      <c r="T4" s="61"/>
      <c r="U4" s="61"/>
      <c r="V4" s="61"/>
      <c r="W4" s="61"/>
      <c r="X4" s="61"/>
      <c r="AJ4" s="61"/>
      <c r="AK4" s="102"/>
      <c r="AL4" s="102"/>
      <c r="AM4" s="102"/>
      <c r="AN4" s="102"/>
      <c r="AO4" s="102"/>
      <c r="AP4" s="102"/>
    </row>
    <row r="5" spans="1:56" ht="7.5" customHeight="1" thickBot="1" x14ac:dyDescent="0.3">
      <c r="A5" s="210"/>
      <c r="Q5" s="102"/>
      <c r="R5" s="61"/>
      <c r="S5" s="61"/>
      <c r="T5" s="61"/>
      <c r="U5" s="61"/>
      <c r="V5" s="61"/>
      <c r="W5" s="61"/>
      <c r="X5" s="61"/>
      <c r="AJ5" s="61"/>
      <c r="AK5" s="102"/>
      <c r="AL5" s="102"/>
      <c r="AM5" s="102"/>
      <c r="AN5" s="102"/>
      <c r="AO5" s="102"/>
      <c r="AP5" s="102"/>
    </row>
    <row r="6" spans="1:56" ht="23.25" customHeight="1" thickTop="1" x14ac:dyDescent="0.25">
      <c r="A6" s="210"/>
      <c r="C6" s="292" t="s">
        <v>187</v>
      </c>
      <c r="D6" s="292"/>
      <c r="E6" s="292"/>
      <c r="F6" s="59">
        <f>SUM(Z7:Z9)</f>
        <v>24486.35</v>
      </c>
      <c r="I6" s="293" t="str">
        <f>"2. Top "&amp;Y8</f>
        <v>2. Top RECEITAS COM PRODUTO</v>
      </c>
      <c r="J6" s="293"/>
      <c r="K6" s="295"/>
      <c r="L6" s="259">
        <f>Z8</f>
        <v>22366.35</v>
      </c>
      <c r="M6" s="294"/>
      <c r="Q6" s="102"/>
      <c r="R6" s="61"/>
      <c r="S6" s="61"/>
      <c r="T6" s="61"/>
      <c r="U6" s="61"/>
      <c r="V6" s="61"/>
      <c r="W6" s="61"/>
      <c r="X6" s="61"/>
      <c r="AF6" s="61">
        <v>2</v>
      </c>
      <c r="AG6" s="61">
        <v>3</v>
      </c>
      <c r="AJ6" s="61"/>
      <c r="AK6" s="102"/>
      <c r="AL6" s="102"/>
      <c r="AM6" s="102"/>
      <c r="AN6" s="102"/>
      <c r="AO6" s="102"/>
      <c r="AP6" s="102"/>
    </row>
    <row r="7" spans="1:56" ht="16.5" customHeight="1" x14ac:dyDescent="0.25">
      <c r="A7" s="210"/>
      <c r="Q7" s="102"/>
      <c r="R7" s="61"/>
      <c r="S7" s="61"/>
      <c r="T7" s="61"/>
      <c r="U7" s="61"/>
      <c r="V7" s="61"/>
      <c r="W7" s="61"/>
      <c r="X7" s="61"/>
      <c r="Y7" s="61" t="str">
        <f>AB719</f>
        <v>RECEITAS NÃO OPERACIONAIS</v>
      </c>
      <c r="Z7" s="61">
        <f>VLOOKUP(Y7,$AB$8:$AC$1122,2,FALSE)</f>
        <v>2120</v>
      </c>
      <c r="AD7" s="61" t="s">
        <v>311</v>
      </c>
      <c r="AE7" s="61" t="s">
        <v>312</v>
      </c>
      <c r="AF7" s="61" t="s">
        <v>313</v>
      </c>
      <c r="AG7" s="61" t="s">
        <v>313</v>
      </c>
      <c r="AJ7" s="61"/>
      <c r="AK7" s="102"/>
      <c r="AL7" s="102"/>
      <c r="AM7" s="102"/>
      <c r="AN7" s="102"/>
      <c r="AO7" s="102"/>
      <c r="AP7" s="102"/>
    </row>
    <row r="8" spans="1:56" x14ac:dyDescent="0.25">
      <c r="A8" s="210"/>
      <c r="Q8" s="102"/>
      <c r="R8" s="61"/>
      <c r="S8" s="61"/>
      <c r="T8" s="61"/>
      <c r="U8" s="61"/>
      <c r="V8" s="61"/>
      <c r="W8" s="61"/>
      <c r="X8" s="61"/>
      <c r="Y8" s="61" t="str">
        <f>AB8</f>
        <v>RECEITAS COM PRODUTO</v>
      </c>
      <c r="Z8" s="61">
        <f>VLOOKUP(Y8,$AB$8:$AC$1122,2,FALSE)</f>
        <v>22366.35</v>
      </c>
      <c r="AB8" s="61" t="str">
        <f>DRE!D18</f>
        <v>RECEITAS COM PRODUTO</v>
      </c>
      <c r="AC8" s="61">
        <f>HLOOKUP($E$4,DRE!$C$4:$Q$1132,ROW('G. Receitas'!X15),FALSE)</f>
        <v>22366.35</v>
      </c>
      <c r="AE8" s="61" t="s">
        <v>312</v>
      </c>
      <c r="AF8" s="61" t="s">
        <v>313</v>
      </c>
      <c r="AG8" s="61" t="s">
        <v>313</v>
      </c>
      <c r="AJ8" s="61"/>
      <c r="AK8" s="102"/>
      <c r="AL8" s="102"/>
      <c r="AM8" s="102"/>
      <c r="AN8" s="102"/>
      <c r="AO8" s="102"/>
      <c r="AP8" s="102"/>
    </row>
    <row r="9" spans="1:56" x14ac:dyDescent="0.25">
      <c r="A9" s="210"/>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f>LARGE(AD9:AD107,AA9)</f>
        <v>12798.922</v>
      </c>
      <c r="AF9" s="61" t="str">
        <f t="shared" ref="AF9:AF23" si="1">IFERROR(VLOOKUP(MATCH(AE9,$AD$9:$AD$107,0),$AA$9:$AC$107,AF$6,FALSE),"-")</f>
        <v>PRODUTOS INDUST A VISTA</v>
      </c>
      <c r="AG9" s="61">
        <f>IFERROR(VLOOKUP(MATCH(AE9,AD9:AD107,0),AA9:AC107,AG$6,FALSE),"")</f>
        <v>12798.92</v>
      </c>
      <c r="AJ9" s="61"/>
      <c r="AK9" s="102"/>
      <c r="AL9" s="102"/>
      <c r="AM9" s="102"/>
      <c r="AN9" s="102"/>
      <c r="AO9" s="102"/>
      <c r="AP9" s="102"/>
    </row>
    <row r="10" spans="1:56" x14ac:dyDescent="0.25">
      <c r="A10" s="210"/>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12798.92</v>
      </c>
      <c r="AD10" s="61">
        <f>IF(AC10=0,"",AC10+AA10/1000)</f>
        <v>12798.922</v>
      </c>
      <c r="AE10" s="61">
        <f>LARGE($AD$9:$AD$107,AA10)</f>
        <v>9567.4330000000009</v>
      </c>
      <c r="AF10" s="61" t="str">
        <f t="shared" si="1"/>
        <v>PRODUTOS INDUST A PRAZO</v>
      </c>
      <c r="AG10" s="61">
        <f t="shared" ref="AG10:AG23" si="2">IFERROR(VLOOKUP(MATCH(AE10,$AD$9:$AD$107,0),$AA$9:$AC$107,AG$6,FALSE),"")</f>
        <v>9567.43</v>
      </c>
      <c r="AJ10" s="61"/>
      <c r="AK10" s="102"/>
      <c r="AL10" s="102"/>
      <c r="AM10" s="102"/>
      <c r="AN10" s="102"/>
      <c r="AO10" s="102"/>
      <c r="AP10" s="102"/>
    </row>
    <row r="11" spans="1:56" x14ac:dyDescent="0.25">
      <c r="A11" s="210"/>
      <c r="Q11" s="102"/>
      <c r="R11" s="61"/>
      <c r="S11" s="61"/>
      <c r="T11" s="61"/>
      <c r="U11" s="61"/>
      <c r="V11" s="61"/>
      <c r="W11" s="61"/>
      <c r="X11" s="61"/>
      <c r="Y11" s="61" t="str">
        <f>AB311</f>
        <v>DESPESAS COM SERVIÇOS</v>
      </c>
      <c r="Z11" s="61">
        <f t="shared" si="0"/>
        <v>1350.5</v>
      </c>
      <c r="AA11" s="61">
        <v>3</v>
      </c>
      <c r="AB11" s="61" t="str">
        <f>DRE!D21</f>
        <v>PRODUTOS INDUST A PRAZO</v>
      </c>
      <c r="AC11" s="61">
        <f>HLOOKUP($E$4,DRE!$C$4:$Q$1132,ROW('G. Receitas'!X18),FALSE)</f>
        <v>9567.43</v>
      </c>
      <c r="AD11" s="61">
        <f>IF(AC11=0,"",AC11+AA11/1000)</f>
        <v>9567.4330000000009</v>
      </c>
      <c r="AE11" s="61" t="e">
        <f>LARGE($AD$9:$AD$107,AA11)</f>
        <v>#NUM!</v>
      </c>
      <c r="AF11" s="61" t="str">
        <f t="shared" si="1"/>
        <v>-</v>
      </c>
      <c r="AG11" s="61" t="str">
        <f t="shared" si="2"/>
        <v/>
      </c>
      <c r="AJ11" s="61"/>
      <c r="AK11" s="102"/>
      <c r="AL11" s="102"/>
      <c r="AM11" s="102"/>
      <c r="AN11" s="102"/>
      <c r="AO11" s="102"/>
      <c r="AP11" s="102"/>
    </row>
    <row r="12" spans="1:56" x14ac:dyDescent="0.25">
      <c r="A12" s="210"/>
      <c r="Q12" s="102"/>
      <c r="R12" s="61"/>
      <c r="S12" s="61"/>
      <c r="T12" s="61"/>
      <c r="U12" s="61"/>
      <c r="V12" s="61"/>
      <c r="W12" s="61"/>
      <c r="X12" s="61"/>
      <c r="Y12" s="61" t="str">
        <f>AB416</f>
        <v>DESPESAS COM RH</v>
      </c>
      <c r="Z12" s="61">
        <f t="shared" si="0"/>
        <v>137.94999999999999</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10"/>
      <c r="Q13" s="102"/>
      <c r="R13" s="61"/>
      <c r="S13" s="61"/>
      <c r="T13" s="61"/>
      <c r="U13" s="61"/>
      <c r="V13" s="61"/>
      <c r="W13" s="61"/>
      <c r="X13" s="61"/>
      <c r="Y13" s="61" t="str">
        <f>AB516</f>
        <v>DESPESAS OPERACIONAIS</v>
      </c>
      <c r="Z13" s="61">
        <f t="shared" si="0"/>
        <v>369.15</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10"/>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10"/>
      <c r="Q15" s="102"/>
      <c r="R15" s="61"/>
      <c r="S15" s="61"/>
      <c r="T15" s="61"/>
      <c r="U15" s="61"/>
      <c r="V15" s="61"/>
      <c r="W15" s="61"/>
      <c r="X15" s="61"/>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10"/>
      <c r="Q16" s="102"/>
      <c r="R16" s="61"/>
      <c r="S16" s="61"/>
      <c r="T16" s="61"/>
      <c r="U16" s="61"/>
      <c r="V16" s="61"/>
      <c r="W16" s="61"/>
      <c r="X16" s="61"/>
      <c r="Y16" s="61" t="str">
        <f>AB920</f>
        <v>IMPOSTOS</v>
      </c>
      <c r="Z16" s="61">
        <f t="shared" si="0"/>
        <v>2480.2399999999998</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10"/>
      <c r="Q17" s="102"/>
      <c r="R17" s="61"/>
      <c r="S17" s="61"/>
      <c r="T17" s="61"/>
      <c r="U17" s="61"/>
      <c r="V17" s="61"/>
      <c r="W17" s="61"/>
      <c r="X17" s="61"/>
      <c r="Y17" s="61" t="str">
        <f>AB1023</f>
        <v>INVESTIMENTOS</v>
      </c>
      <c r="Z17" s="61">
        <f t="shared" si="0"/>
        <v>625.51</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10"/>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10"/>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10"/>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10"/>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10"/>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10"/>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10"/>
      <c r="C24" s="292" t="str">
        <f>"3. Top "&amp;Y9</f>
        <v xml:space="preserve">3. Top </v>
      </c>
      <c r="D24" s="292"/>
      <c r="E24" s="292"/>
      <c r="F24" s="59">
        <f>Z9</f>
        <v>0</v>
      </c>
      <c r="H24" s="13"/>
      <c r="I24" s="293" t="str">
        <f>"4. Top "&amp;Y7</f>
        <v>4. Top RECEITAS NÃO OPERACIONAIS</v>
      </c>
      <c r="J24" s="293"/>
      <c r="K24" s="293"/>
      <c r="L24" s="259">
        <f>Z7</f>
        <v>2120</v>
      </c>
      <c r="M24" s="294"/>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10"/>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10"/>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10"/>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10"/>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10"/>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10"/>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10"/>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10"/>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10"/>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10"/>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10"/>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10"/>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10"/>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10"/>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10"/>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10"/>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10"/>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10"/>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10"/>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10"/>
      <c r="C44" s="292"/>
      <c r="D44" s="292"/>
      <c r="E44" s="292"/>
      <c r="F44" s="292"/>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10"/>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10"/>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10"/>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10"/>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10"/>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10"/>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10"/>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10"/>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10"/>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10"/>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10"/>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10"/>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10"/>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10"/>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10"/>
      <c r="C59" s="292"/>
      <c r="D59" s="292"/>
      <c r="E59" s="292"/>
      <c r="I59" s="292"/>
      <c r="J59" s="292"/>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10"/>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10"/>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10"/>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10"/>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10"/>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10"/>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10"/>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10"/>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92"/>
      <c r="D78" s="292"/>
      <c r="E78" s="292"/>
      <c r="F78" s="292"/>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93"/>
      <c r="D95" s="293"/>
      <c r="E95" s="293"/>
      <c r="F95" s="293"/>
      <c r="G95" s="293"/>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Outras Receitas com Produto</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311</v>
      </c>
      <c r="AE108" s="61" t="s">
        <v>312</v>
      </c>
      <c r="AF108" s="61" t="s">
        <v>313</v>
      </c>
      <c r="AG108" s="61" t="s">
        <v>313</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311</v>
      </c>
      <c r="AE211" s="61" t="s">
        <v>312</v>
      </c>
      <c r="AF211" s="61" t="s">
        <v>313</v>
      </c>
      <c r="AG211" s="61" t="s">
        <v>313</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Outras Despesas com Produtos</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1350.5</v>
      </c>
      <c r="AD311" s="61">
        <f t="shared" si="15"/>
        <v>1350.5</v>
      </c>
      <c r="AE311" s="61" t="s">
        <v>312</v>
      </c>
      <c r="AF311" s="61" t="s">
        <v>313</v>
      </c>
      <c r="AG311" s="61" t="s">
        <v>313</v>
      </c>
      <c r="AJ311" s="61"/>
    </row>
    <row r="312" spans="27:42" x14ac:dyDescent="0.25">
      <c r="AA312" s="61">
        <v>1</v>
      </c>
      <c r="AB312" s="61" t="str">
        <f>DRE!D322</f>
        <v>AJUDA DE CUSTO</v>
      </c>
      <c r="AC312" s="61">
        <f>HLOOKUP('G. Despesas'!$E$4,DRE!$C$4:$Q$1132,ROW('G. Receitas'!X319),FALSE)</f>
        <v>0</v>
      </c>
      <c r="AD312" s="61" t="str">
        <f>IF(AC312=0,"",AC312+AA312/1000)</f>
        <v/>
      </c>
      <c r="AE312" s="61">
        <f>LARGE($AD$312:$AD$410,AA312)</f>
        <v>1350.51</v>
      </c>
      <c r="AF312" s="61" t="str">
        <f t="shared" ref="AF312:AF326" si="16">IFERROR(VLOOKUP(MATCH(AE312,$AD$312:$AD$410,0),$AA$312:$AC$410,AF$6,FALSE),"-")</f>
        <v>FGTS</v>
      </c>
      <c r="AG312" s="61">
        <f t="shared" ref="AG312:AG326" si="17">IFERROR(VLOOKUP(MATCH(AE312,$AD$312:$AD$410,0),$AA$312:$AC$410,AG$6,FALSE),"")</f>
        <v>1350.5</v>
      </c>
      <c r="AJ312" s="61"/>
    </row>
    <row r="313" spans="27:42"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Outras Despesas com Serviços</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21015.85</v>
      </c>
      <c r="AD412" s="61">
        <f t="shared" si="20"/>
        <v>21015.85</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507.09999999999997</v>
      </c>
      <c r="AD414" s="61">
        <f t="shared" si="20"/>
        <v>507.09999999999997</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137.94999999999999</v>
      </c>
      <c r="AD416" s="61" t="s">
        <v>311</v>
      </c>
      <c r="AE416" s="61" t="s">
        <v>312</v>
      </c>
      <c r="AF416" s="61" t="s">
        <v>313</v>
      </c>
      <c r="AG416" s="61" t="s">
        <v>313</v>
      </c>
      <c r="AJ416" s="61"/>
    </row>
    <row r="417" spans="27:36" x14ac:dyDescent="0.25">
      <c r="AA417" s="61">
        <v>1</v>
      </c>
      <c r="AB417" s="61" t="str">
        <f>DRE!D427</f>
        <v>CESTA BASICA</v>
      </c>
      <c r="AC417" s="61">
        <f>HLOOKUP('G. Despesas'!$E$4,DRE!$C$4:$Q$1132,ROW('G. Receitas'!X424),FALSE)</f>
        <v>0</v>
      </c>
      <c r="AD417" s="61" t="str">
        <f>IF(AC417=0,"",AC417+AA417/1000)</f>
        <v/>
      </c>
      <c r="AE417" s="61">
        <f>LARGE($AD$417:$AD$515,AA417)</f>
        <v>137.95499999999998</v>
      </c>
      <c r="AF417" s="61" t="str">
        <f t="shared" ref="AF417:AF431" si="21">IFERROR(VLOOKUP(MATCH(AE417,$AD$417:$AD$515,0),$AA$417:$AC$515,AF$6,FALSE),"-")</f>
        <v>HORAS EXT</v>
      </c>
      <c r="AG417" s="61">
        <f t="shared" ref="AG417:AG431" si="22">IFERROR(VLOOKUP(MATCH(AE417,$AD$417:$AD$515,0),$AA$417:$AC$515,AG$6,FALSE),"")</f>
        <v>137.94999999999999</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137.94999999999999</v>
      </c>
      <c r="AD421" s="61">
        <f t="shared" si="23"/>
        <v>137.95499999999998</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369.15</v>
      </c>
      <c r="AD516" s="61" t="s">
        <v>311</v>
      </c>
      <c r="AE516" s="61" t="s">
        <v>312</v>
      </c>
      <c r="AF516" s="61" t="s">
        <v>313</v>
      </c>
      <c r="AG516" s="61" t="s">
        <v>313</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369.15099999999995</v>
      </c>
      <c r="AF517" s="61" t="str">
        <f t="shared" ref="AF517:AF531" si="26">IFERROR(VLOOKUP(MATCH(AE517,$AD$517:$AD$615,0),$AA$517:$AC$615,AF$6,FALSE),"-")</f>
        <v>COMBUSTIVEIS E LUBRIFICANTES</v>
      </c>
      <c r="AG517" s="61">
        <f t="shared" ref="AG517:AG531" si="27">IFERROR(VLOOKUP(MATCH(AE517,$AD$517:$AD$615,0),$AA$517:$AC$615,AG$6,FALSE),"")</f>
        <v>369.15</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311</v>
      </c>
      <c r="AE616" s="61" t="s">
        <v>312</v>
      </c>
      <c r="AF616" s="61" t="s">
        <v>313</v>
      </c>
      <c r="AG616" s="61" t="s">
        <v>313</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2120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2120</v>
      </c>
      <c r="AD719" s="61" t="s">
        <v>311</v>
      </c>
      <c r="AE719" s="61" t="s">
        <v>312</v>
      </c>
      <c r="AF719" s="61" t="s">
        <v>313</v>
      </c>
      <c r="AG719" s="61" t="s">
        <v>313</v>
      </c>
    </row>
    <row r="720" spans="27:33" x14ac:dyDescent="0.25">
      <c r="AA720" s="61">
        <v>1</v>
      </c>
      <c r="AB720" s="61" t="str">
        <f>DRE!D730</f>
        <v>GANHO NA VENDA ATIVO</v>
      </c>
      <c r="AC720" s="61">
        <f>HLOOKUP('G. Despesas'!$E$4,DRE!$C$4:$Q$1132,ROW('G. Receitas'!X727),FALSE)</f>
        <v>0</v>
      </c>
      <c r="AD720" s="61" t="str">
        <f>IF(AC720=0,"",AC720+AA720/1000)</f>
        <v/>
      </c>
      <c r="AE720" s="61">
        <f>LARGE($AD$720:$AD$818,AA720)</f>
        <v>2120.002</v>
      </c>
      <c r="AF720" s="61" t="str">
        <f t="shared" ref="AF720:AF734" si="35">IFERROR(VLOOKUP(MATCH(AE720,$AD$720:$AD$818,0),$AA$720:$AC$818,AF$6,FALSE),"-")</f>
        <v>OUTRAS RECEITAS</v>
      </c>
      <c r="AG720" s="61">
        <f t="shared" ref="AG720:AG734" si="36">IFERROR(VLOOKUP(MATCH(AE720,$AD$720:$AD$818,0),$AA$720:$AC$818,AG$6,FALSE),"")</f>
        <v>2120</v>
      </c>
    </row>
    <row r="721" spans="27:33" x14ac:dyDescent="0.25">
      <c r="AA721" s="61">
        <v>2</v>
      </c>
      <c r="AB721" s="61" t="str">
        <f>DRE!D731</f>
        <v>OUTRAS RECEITAS</v>
      </c>
      <c r="AC721" s="61">
        <f>HLOOKUP('G. Despesas'!$E$4,DRE!$C$4:$Q$1132,ROW('G. Receitas'!X728),FALSE)</f>
        <v>2120</v>
      </c>
      <c r="AD721" s="61">
        <f t="shared" ref="AD721:AD784" si="37">IF(AC721=0,"",AC721+AA721/1000)</f>
        <v>2120.002</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311</v>
      </c>
      <c r="AE819" s="61" t="s">
        <v>312</v>
      </c>
      <c r="AF819" s="61" t="s">
        <v>313</v>
      </c>
      <c r="AG819" s="61" t="s">
        <v>313</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Despesas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2480.2399999999998</v>
      </c>
      <c r="AD920" s="61" t="s">
        <v>311</v>
      </c>
      <c r="AE920" s="61" t="s">
        <v>312</v>
      </c>
      <c r="AF920" s="61" t="s">
        <v>313</v>
      </c>
      <c r="AG920" s="61" t="s">
        <v>313</v>
      </c>
    </row>
    <row r="921" spans="27:33" x14ac:dyDescent="0.25">
      <c r="AA921" s="61">
        <v>1</v>
      </c>
      <c r="AB921" s="61" t="str">
        <f>DRE!D931</f>
        <v>ICMS ST S/VENDAS</v>
      </c>
      <c r="AC921" s="61">
        <f>HLOOKUP('G. Despesas'!$E$4,DRE!$C$4:$Q$1132,ROW('G. Receitas'!X928),FALSE)</f>
        <v>0</v>
      </c>
      <c r="AD921" s="61" t="str">
        <f>IF(AC921=0,"",AC921+AA921/1000)</f>
        <v/>
      </c>
      <c r="AE921" s="61">
        <f>LARGE($AD$921:$AD$1019,AA921)</f>
        <v>2480.2449999999999</v>
      </c>
      <c r="AF921" s="61" t="str">
        <f t="shared" ref="AF921:AF935" si="45">IFERROR(VLOOKUP(MATCH(AE921,$AD$921:$AD$1019,0),$AA$921:$AC$1019,AF$6,FALSE),"-")</f>
        <v>IPVA/LICENC E SEG OBRIG</v>
      </c>
      <c r="AG921" s="61">
        <f t="shared" ref="AG921:AG935" si="46">IFERROR(VLOOKUP(MATCH(AE921,$AD$921:$AD$1019,0),$AA$921:$AC$1019,AG$6,FALSE),"")</f>
        <v>2480.2399999999998</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2480.2399999999998</v>
      </c>
      <c r="AD925" s="61">
        <f t="shared" si="47"/>
        <v>2480.2449999999999</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20148.510000000002</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625.51</v>
      </c>
      <c r="AD1023" s="61" t="s">
        <v>311</v>
      </c>
      <c r="AE1023" s="61" t="s">
        <v>312</v>
      </c>
      <c r="AF1023" s="61" t="s">
        <v>313</v>
      </c>
      <c r="AG1023" s="61" t="s">
        <v>313</v>
      </c>
    </row>
    <row r="1024" spans="27:33" x14ac:dyDescent="0.25">
      <c r="AA1024" s="61">
        <v>1</v>
      </c>
      <c r="AB1024" s="61" t="str">
        <f>DRE!D1034</f>
        <v>CDB</v>
      </c>
      <c r="AC1024" s="61">
        <f>HLOOKUP('G. Despesas'!$E$4,DRE!$C$4:$Q$1132,ROW('G. Receitas'!X1031),FALSE)</f>
        <v>0</v>
      </c>
      <c r="AD1024" s="61" t="str">
        <f>IF(AC1024=0,"",AC1024+AA1024/1000)</f>
        <v/>
      </c>
      <c r="AE1024" s="61">
        <f>LARGE($AD$1024:$AD$1122,AA1024)</f>
        <v>625.51199999999994</v>
      </c>
      <c r="AF1024" s="61" t="str">
        <f t="shared" ref="AF1024:AF1038" si="50">IFERROR(VLOOKUP(MATCH(AE1024,$AD$1024:$AD$1122,0),$AA$1024:$AC$1122,AF$6,FALSE),"-")</f>
        <v>RDB</v>
      </c>
      <c r="AG1024" s="61">
        <f t="shared" ref="AG1024:AG1038" si="51">IFERROR(VLOOKUP(MATCH(AE1024,$AD$1024:$AD$1122,0),$AA$1024:$AC$1122,AG$6,FALSE),"")</f>
        <v>625.51</v>
      </c>
    </row>
    <row r="1025" spans="27:33" x14ac:dyDescent="0.25">
      <c r="AA1025" s="61">
        <v>2</v>
      </c>
      <c r="AB1025" s="61" t="str">
        <f>DRE!D1035</f>
        <v>RDB</v>
      </c>
      <c r="AC1025" s="61">
        <f>HLOOKUP('G. Despesas'!$E$4,DRE!$C$4:$Q$1132,ROW('G. Receitas'!X1032),FALSE)</f>
        <v>625.51</v>
      </c>
      <c r="AD1025" s="61">
        <f t="shared" ref="AD1025:AD1088" si="52">IF(AC1025=0,"",AC1025+AA1025/1000)</f>
        <v>625.51199999999994</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2"/>
      <c r="D1" s="252"/>
      <c r="E1" s="252"/>
      <c r="F1" s="252"/>
      <c r="G1" s="252"/>
      <c r="H1" s="252"/>
      <c r="I1" s="252"/>
      <c r="J1" s="252"/>
      <c r="K1" s="252"/>
      <c r="L1" s="252"/>
      <c r="M1" s="252"/>
      <c r="N1" s="252"/>
      <c r="O1" s="252"/>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76" t="s">
        <v>143</v>
      </c>
      <c r="F4" s="277"/>
      <c r="G4" s="277"/>
      <c r="H4" s="278"/>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92" t="s">
        <v>189</v>
      </c>
      <c r="D6" s="292"/>
      <c r="E6" s="292"/>
      <c r="F6" s="73">
        <f>SUM('G. Receitas'!Z10:Z17)</f>
        <v>4963.3500000000004</v>
      </c>
      <c r="J6" s="293" t="str">
        <f>"2. "&amp;'G. Receitas'!Y10</f>
        <v>2. DESPESAS COM PRODUTOS</v>
      </c>
      <c r="K6" s="293"/>
      <c r="L6" s="295"/>
      <c r="M6" s="296">
        <f>'G. Receitas'!Z10</f>
        <v>0</v>
      </c>
      <c r="N6" s="296"/>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
      </c>
      <c r="AD23" s="61">
        <f>HLOOKUP($E$4,DRE!$C$4:$Q$1132,ROW('G. Receitas'!X64),FALSE)</f>
        <v>0</v>
      </c>
    </row>
    <row r="24" spans="1:30" ht="23.25" customHeight="1" x14ac:dyDescent="0.25">
      <c r="A24" s="210"/>
      <c r="C24" s="292" t="str">
        <f>"3. "&amp;'G. Receitas'!Y11</f>
        <v>3. DESPESAS COM SERVIÇOS</v>
      </c>
      <c r="D24" s="292"/>
      <c r="E24" s="292"/>
      <c r="F24" s="73">
        <f>'G. Receitas'!Z11</f>
        <v>1350.5</v>
      </c>
      <c r="H24" s="13"/>
      <c r="I24" s="13"/>
      <c r="J24" s="293" t="str">
        <f>"4. "&amp;'G. Receitas'!Y15</f>
        <v>4. DESPESAS NÃO OPERACIONAIS</v>
      </c>
      <c r="K24" s="293"/>
      <c r="L24" s="293"/>
      <c r="M24" s="296">
        <f>'G. Receitas'!Z15</f>
        <v>0</v>
      </c>
      <c r="N24" s="296"/>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Outras Despesas com Serviços</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92" t="str">
        <f>"5. "&amp;'G. Receitas'!Y12</f>
        <v>5. DESPESAS COM RH</v>
      </c>
      <c r="D44" s="292"/>
      <c r="E44" s="292"/>
      <c r="F44" s="73">
        <f>'G. Receitas'!Z12</f>
        <v>137.94999999999999</v>
      </c>
      <c r="H44" s="13"/>
      <c r="I44" s="13"/>
      <c r="J44" s="293" t="str">
        <f>"6. "&amp;'G. Receitas'!Y13</f>
        <v>6. DESPESAS OPERACIONAIS</v>
      </c>
      <c r="K44" s="293"/>
      <c r="L44" s="293"/>
      <c r="M44" s="296">
        <f>'G. Receitas'!Z13</f>
        <v>369.15</v>
      </c>
      <c r="N44" s="296"/>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Outras Despesas com RH</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92" t="str">
        <f>"7. "&amp;'G. Receitas'!Y14</f>
        <v>7. DESPESAS DE MARKETING</v>
      </c>
      <c r="D62" s="292"/>
      <c r="E62" s="292"/>
      <c r="F62" s="74">
        <f>'G. Receitas'!Z14</f>
        <v>0</v>
      </c>
      <c r="H62" s="13"/>
      <c r="I62" s="13"/>
      <c r="J62" s="293" t="str">
        <f>"8. "&amp;'G. Receitas'!Y16</f>
        <v>8. IMPOSTOS</v>
      </c>
      <c r="K62" s="293"/>
      <c r="L62" s="293"/>
      <c r="M62" s="296">
        <f>'G. Receitas'!Z16</f>
        <v>2480.2399999999998</v>
      </c>
      <c r="N62" s="296"/>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t="str">
        <f>DRE!D625</f>
        <v>Outras Despesas Operacionais</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92" t="str">
        <f>"9. "&amp;'G. Receitas'!Y17</f>
        <v>9. INVESTIMENTOS</v>
      </c>
      <c r="D80" s="292"/>
      <c r="E80" s="292"/>
      <c r="F80" s="74">
        <f>'G. Receitas'!Z17</f>
        <v>625.51</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Outras Despesas de Marketing</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92"/>
      <c r="D93" s="292"/>
      <c r="E93" s="292"/>
      <c r="F93" s="292"/>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93"/>
      <c r="D115" s="293"/>
      <c r="E115" s="293"/>
      <c r="F115" s="293"/>
      <c r="G115" s="293"/>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Despesas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O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1"/>
      <c r="D1" s="251"/>
      <c r="E1" s="251"/>
      <c r="F1" s="251"/>
      <c r="G1" s="251"/>
      <c r="H1" s="251"/>
      <c r="I1" s="251"/>
      <c r="J1" s="251"/>
      <c r="K1" s="251"/>
      <c r="L1" s="251"/>
      <c r="M1" s="251"/>
      <c r="N1" s="251"/>
      <c r="O1" s="251"/>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303" t="s">
        <v>143</v>
      </c>
      <c r="F4" s="304"/>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26272.97</v>
      </c>
      <c r="E6" s="179" t="s">
        <v>179</v>
      </c>
      <c r="F6" s="58" t="str">
        <f>HLOOKUP($E$4,$C$13:$N$32,7,FALSE)</f>
        <v>-</v>
      </c>
      <c r="G6" s="189" t="s">
        <v>67</v>
      </c>
      <c r="H6" s="90">
        <f>HLOOKUP($E$4,$C$13:$N$32,12,FALSE)</f>
        <v>2.1</v>
      </c>
      <c r="I6" s="189" t="s">
        <v>69</v>
      </c>
      <c r="J6" s="90" t="str">
        <f>IF(HLOOKUP($E$4,$C$13:$N$32,17,FALSE)&lt;0,"-",HLOOKUP($E$4,$C$13:$N$32,17,FALSE))</f>
        <v>-</v>
      </c>
    </row>
    <row r="7" spans="1:20" ht="34.5" customHeight="1" thickTop="1" thickBot="1" x14ac:dyDescent="0.3">
      <c r="A7" s="210"/>
      <c r="C7" s="179" t="s">
        <v>63</v>
      </c>
      <c r="D7" s="92">
        <f>HLOOKUP($E$4,$C$13:$N$32,3,FALSE)</f>
        <v>15471.900000000003</v>
      </c>
      <c r="E7" s="179" t="s">
        <v>180</v>
      </c>
      <c r="F7" s="90">
        <f>HLOOKUP($E$4,$C$13:$N$32,8,FALSE)</f>
        <v>10801.069999999998</v>
      </c>
      <c r="G7" s="189" t="s">
        <v>68</v>
      </c>
      <c r="H7" s="90">
        <f>HLOOKUP($E$4,$C$13:$N$32,13,FALSE)</f>
        <v>0</v>
      </c>
      <c r="I7" s="179" t="s">
        <v>46</v>
      </c>
      <c r="J7" s="90">
        <f>HLOOKUP($E$4,$C$13:$N$32,18,FALSE)</f>
        <v>320801.07</v>
      </c>
    </row>
    <row r="8" spans="1:20" ht="16.5" thickTop="1" thickBot="1" x14ac:dyDescent="0.3">
      <c r="A8" s="210"/>
    </row>
    <row r="9" spans="1:20" ht="33" customHeight="1" thickTop="1" thickBot="1" x14ac:dyDescent="0.3">
      <c r="A9" s="210"/>
      <c r="C9" s="299" t="s">
        <v>84</v>
      </c>
      <c r="D9" s="300"/>
      <c r="E9" s="299" t="s">
        <v>85</v>
      </c>
      <c r="F9" s="300"/>
      <c r="G9" s="299" t="s">
        <v>86</v>
      </c>
      <c r="H9" s="300"/>
      <c r="I9" s="301" t="s">
        <v>87</v>
      </c>
      <c r="J9" s="301"/>
    </row>
    <row r="10" spans="1:20" ht="139.5" customHeight="1" thickTop="1" thickBot="1" x14ac:dyDescent="0.3">
      <c r="A10" s="210"/>
      <c r="C10" s="297"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98"/>
      <c r="E10" s="297" t="str">
        <f>HLOOKUP($E$4,$C$13:$N$32,10,FALSE)</f>
        <v>Mês anterior sem resultado para comparação</v>
      </c>
      <c r="F10" s="298"/>
      <c r="G10" s="297" t="str">
        <f>HLOOKUP($E$4,$C$13:$N$32,15,FALSE)</f>
        <v>Legal, você tem mais recebimentos do que pagamentos para entrar em caixa. Só tome cuidado com o índice de inadimplência dos seus devedores para não transformar essa projeção em um resultado real ruim</v>
      </c>
      <c r="H10" s="298"/>
      <c r="I10" s="302" t="str">
        <f>HLOOKUP($E$4,$C$13:$N$32,20,FALSE)</f>
        <v>Sua necessidade de caixa para o mês que vem é menor do que você tem acumulado. Sua empresa está indo bem, mas fique de olho nos meses futuros para não ter surpresas!</v>
      </c>
      <c r="J10" s="302"/>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153</v>
      </c>
      <c r="D12" s="61"/>
      <c r="E12" s="61"/>
      <c r="F12" s="61"/>
      <c r="G12" s="61"/>
      <c r="H12" s="61"/>
      <c r="I12" s="61"/>
      <c r="J12" s="61"/>
      <c r="K12" s="61"/>
      <c r="L12" s="61"/>
      <c r="M12" s="61"/>
      <c r="N12" s="61"/>
    </row>
    <row r="13" spans="1:20" s="60" customFormat="1" ht="16.5" customHeight="1" x14ac:dyDescent="0.25">
      <c r="A13" s="210"/>
      <c r="B13" s="61"/>
      <c r="C13" s="61" t="s">
        <v>143</v>
      </c>
      <c r="D13" s="61" t="s">
        <v>47</v>
      </c>
      <c r="E13" s="61" t="s">
        <v>144</v>
      </c>
      <c r="F13" s="61" t="s">
        <v>139</v>
      </c>
      <c r="G13" s="61" t="s">
        <v>145</v>
      </c>
      <c r="H13" s="61" t="s">
        <v>140</v>
      </c>
      <c r="I13" s="61" t="s">
        <v>146</v>
      </c>
      <c r="J13" s="61" t="s">
        <v>147</v>
      </c>
      <c r="K13" s="61" t="s">
        <v>148</v>
      </c>
      <c r="L13" s="61" t="s">
        <v>149</v>
      </c>
      <c r="M13" s="61" t="s">
        <v>150</v>
      </c>
      <c r="N13" s="61" t="s">
        <v>151</v>
      </c>
    </row>
    <row r="14" spans="1:20" s="60" customFormat="1" ht="16.5" customHeight="1" x14ac:dyDescent="0.25">
      <c r="A14" s="210"/>
      <c r="B14" s="61" t="s">
        <v>156</v>
      </c>
      <c r="C14" s="61">
        <f>FC!D7</f>
        <v>26272.97</v>
      </c>
      <c r="D14" s="61">
        <f>FC!E7</f>
        <v>0</v>
      </c>
      <c r="E14" s="61">
        <f>FC!F7</f>
        <v>0</v>
      </c>
      <c r="F14" s="61">
        <f>FC!G7</f>
        <v>0</v>
      </c>
      <c r="G14" s="61">
        <f>FC!H7</f>
        <v>0</v>
      </c>
      <c r="H14" s="61">
        <f>FC!I7</f>
        <v>0</v>
      </c>
      <c r="I14" s="61">
        <f>FC!J7</f>
        <v>0</v>
      </c>
      <c r="J14" s="61">
        <f>FC!K7</f>
        <v>1000</v>
      </c>
      <c r="K14" s="61">
        <f>FC!L7</f>
        <v>1000</v>
      </c>
      <c r="L14" s="61">
        <f>FC!M7</f>
        <v>0</v>
      </c>
      <c r="M14" s="61">
        <f>FC!N7</f>
        <v>1000</v>
      </c>
      <c r="N14" s="61">
        <f>FC!O7</f>
        <v>0</v>
      </c>
    </row>
    <row r="15" spans="1:20" s="60" customFormat="1" ht="16.5" customHeight="1" x14ac:dyDescent="0.25">
      <c r="A15" s="210"/>
      <c r="B15" s="61" t="s">
        <v>157</v>
      </c>
      <c r="C15" s="61">
        <f>FC!D8</f>
        <v>15471.900000000003</v>
      </c>
      <c r="D15" s="61">
        <f>FC!E8</f>
        <v>12790.220000000001</v>
      </c>
      <c r="E15" s="61">
        <f>FC!F8</f>
        <v>0</v>
      </c>
      <c r="F15" s="61">
        <f>FC!G8</f>
        <v>23639.60999999999</v>
      </c>
      <c r="G15" s="61">
        <f>FC!H8</f>
        <v>28909.28999999999</v>
      </c>
      <c r="H15" s="61">
        <f>FC!I8</f>
        <v>10596.050000000001</v>
      </c>
      <c r="I15" s="61">
        <f>FC!J8</f>
        <v>10596.050000000001</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Positivo</v>
      </c>
      <c r="D16" s="61" t="str">
        <f t="shared" si="0"/>
        <v>Negativo</v>
      </c>
      <c r="E16" s="61" t="str">
        <f t="shared" si="0"/>
        <v>Neutro</v>
      </c>
      <c r="F16" s="61" t="str">
        <f t="shared" si="0"/>
        <v>Negativo</v>
      </c>
      <c r="G16" s="61" t="str">
        <f t="shared" si="0"/>
        <v>Negativo</v>
      </c>
      <c r="H16" s="61" t="str">
        <f t="shared" si="0"/>
        <v>Negativo</v>
      </c>
      <c r="I16" s="61" t="str">
        <f t="shared" si="0"/>
        <v>Negativo</v>
      </c>
      <c r="J16" s="61" t="str">
        <f t="shared" si="0"/>
        <v>Positivo</v>
      </c>
      <c r="K16" s="61" t="str">
        <f t="shared" si="0"/>
        <v>Positivo</v>
      </c>
      <c r="L16" s="61" t="str">
        <f t="shared" si="0"/>
        <v>Neutro</v>
      </c>
      <c r="M16" s="61" t="str">
        <f t="shared" si="0"/>
        <v>Positivo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95" t="str">
        <f>IF(D16="Positivo",'Dúvidas e Respostas'!$C$3,IF(D16="Negativo",'Dúvidas e Respostas'!$C$4,IF(D16="Neutro","Suas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G17" s="95" t="str">
        <f>IF(G16="Positivo",'Dúvidas e Respostas'!$C$3,IF(G16="Negativo",'Dúvidas e Respostas'!$C$4,IF(G16="Neutro","Suas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H17" s="95" t="str">
        <f>IF(H16="Positivo",'Dúvidas e Respostas'!$C$3,IF(H16="Negativo",'Dúvidas e Respostas'!$C$4,IF(H16="Neutro","Suas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I17" s="95" t="str">
        <f>IF(I16="Positivo",'Dúvidas e Respostas'!$C$3,IF(I16="Negativo",'Dúvidas e Respostas'!$C$4,IF(I16="Neutro","Suas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J17" s="95" t="str">
        <f>IF(J16="Positivo",'Dúvidas e Respostas'!$C$3,IF(J16="Negativo",'Dúvidas e Respostas'!$C$4,IF(J16="Neutro","Suas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154</v>
      </c>
      <c r="D18" s="61"/>
      <c r="E18" s="61"/>
      <c r="F18" s="61"/>
      <c r="G18" s="61"/>
      <c r="H18" s="61"/>
      <c r="I18" s="61"/>
      <c r="J18" s="61"/>
      <c r="K18" s="61"/>
      <c r="L18" s="61"/>
      <c r="M18" s="61"/>
      <c r="N18" s="61"/>
    </row>
    <row r="19" spans="1:15" s="60" customFormat="1" ht="16.5" customHeight="1" x14ac:dyDescent="0.25">
      <c r="A19" s="210"/>
      <c r="B19" s="61" t="s">
        <v>210</v>
      </c>
      <c r="C19" s="61" t="s">
        <v>89</v>
      </c>
      <c r="D19" s="61">
        <f>C20</f>
        <v>10801.069999999998</v>
      </c>
      <c r="E19" s="61">
        <f t="shared" ref="E19:N19" si="1">D20</f>
        <v>-12790.220000000001</v>
      </c>
      <c r="F19" s="61">
        <f t="shared" si="1"/>
        <v>0</v>
      </c>
      <c r="G19" s="61">
        <f t="shared" si="1"/>
        <v>-23639.60999999999</v>
      </c>
      <c r="H19" s="61">
        <f t="shared" si="1"/>
        <v>-28909.28999999999</v>
      </c>
      <c r="I19" s="61">
        <f t="shared" si="1"/>
        <v>-10596.050000000001</v>
      </c>
      <c r="J19" s="61">
        <f t="shared" si="1"/>
        <v>-10596.050000000001</v>
      </c>
      <c r="K19" s="61">
        <f t="shared" si="1"/>
        <v>1000</v>
      </c>
      <c r="L19" s="61">
        <f t="shared" si="1"/>
        <v>1000</v>
      </c>
      <c r="M19" s="61">
        <f t="shared" si="1"/>
        <v>0</v>
      </c>
      <c r="N19" s="61">
        <f t="shared" si="1"/>
        <v>1000</v>
      </c>
    </row>
    <row r="20" spans="1:15" s="60" customFormat="1" ht="16.5" customHeight="1" x14ac:dyDescent="0.25">
      <c r="A20" s="210"/>
      <c r="B20" s="61" t="s">
        <v>158</v>
      </c>
      <c r="C20" s="61">
        <f t="shared" ref="C20:N20" si="2">C14-C15</f>
        <v>10801.069999999998</v>
      </c>
      <c r="D20" s="61">
        <f t="shared" si="2"/>
        <v>-12790.220000000001</v>
      </c>
      <c r="E20" s="61">
        <f t="shared" si="2"/>
        <v>0</v>
      </c>
      <c r="F20" s="61">
        <f t="shared" si="2"/>
        <v>-23639.60999999999</v>
      </c>
      <c r="G20" s="61">
        <f t="shared" si="2"/>
        <v>-28909.28999999999</v>
      </c>
      <c r="H20" s="61">
        <f t="shared" si="2"/>
        <v>-10596.050000000001</v>
      </c>
      <c r="I20" s="61">
        <f t="shared" si="2"/>
        <v>-10596.050000000001</v>
      </c>
      <c r="J20" s="61">
        <f t="shared" si="2"/>
        <v>1000</v>
      </c>
      <c r="K20" s="61">
        <f t="shared" si="2"/>
        <v>1000</v>
      </c>
      <c r="L20" s="61">
        <f t="shared" si="2"/>
        <v>0</v>
      </c>
      <c r="M20" s="61">
        <f t="shared" si="2"/>
        <v>1000</v>
      </c>
      <c r="N20" s="61">
        <f t="shared" si="2"/>
        <v>0</v>
      </c>
    </row>
    <row r="21" spans="1:15" s="60" customFormat="1" ht="16.5" customHeight="1" x14ac:dyDescent="0.25">
      <c r="A21" s="210"/>
      <c r="B21" s="61"/>
      <c r="C21" s="61"/>
      <c r="D21" s="61" t="str">
        <f t="shared" ref="D21:N21" si="3">IF(D20&gt;C20,"Positivo",IF(D20&lt;C20,"Negativo","Neutro"))</f>
        <v>Negativo</v>
      </c>
      <c r="E21" s="61" t="str">
        <f t="shared" si="3"/>
        <v>Positivo</v>
      </c>
      <c r="F21" s="61" t="str">
        <f t="shared" si="3"/>
        <v>Negativo</v>
      </c>
      <c r="G21" s="61" t="str">
        <f t="shared" si="3"/>
        <v>Negativo</v>
      </c>
      <c r="H21" s="61" t="str">
        <f t="shared" si="3"/>
        <v>Positivo</v>
      </c>
      <c r="I21" s="61" t="str">
        <f t="shared" si="3"/>
        <v>Neutro</v>
      </c>
      <c r="J21" s="61" t="str">
        <f t="shared" si="3"/>
        <v>Positivo</v>
      </c>
      <c r="K21" s="61" t="str">
        <f t="shared" si="3"/>
        <v>Neutro</v>
      </c>
      <c r="L21" s="61" t="str">
        <f t="shared" si="3"/>
        <v>Negativo</v>
      </c>
      <c r="M21" s="61" t="str">
        <f t="shared" si="3"/>
        <v>Positivo</v>
      </c>
      <c r="N21" s="61" t="str">
        <f t="shared" si="3"/>
        <v>Negativo</v>
      </c>
    </row>
    <row r="22" spans="1:15" s="60" customFormat="1" ht="16.5" customHeight="1" x14ac:dyDescent="0.25">
      <c r="A22" s="210"/>
      <c r="B22" s="61"/>
      <c r="C22" s="61" t="s">
        <v>211</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Boa! Suas finanças melhoraram do mês passado para esse. Que tal investigar os motivos e dedicar mais tempo para replicá-las?</v>
      </c>
      <c r="F22" s="95" t="str">
        <f>IF(F21="Positivo",'Dúvidas e Respostas'!$D$3,IF(F21="Negativo",'Dúvidas e Respostas'!$D$4,IF(F21="Neutro","Seu resultado financeiro não se alterarou do mês passado para esse.","")))</f>
        <v>Tome cuidado, seu resultado mensal piorou do mês passado para esse. Esse mês é sempre ruim ou aconteceu alguma coisa que fez seu resultado piorar?</v>
      </c>
      <c r="G22" s="95" t="str">
        <f>IF(G21="Positivo",'Dúvidas e Respostas'!$D$3,IF(G21="Negativo",'Dúvidas e Respostas'!$D$4,IF(G21="Neutro","Seu resultado financeiro não se alterarou do mês passado para esse.","")))</f>
        <v>Tome cuidado, seu resultado mensal piorou do mês passado para esse. Esse mês é sempre ruim ou aconteceu alguma coisa que fez seu resultado piorar?</v>
      </c>
      <c r="H22" s="9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Boa! Suas finanças melhoraram do mês passado para esse. Que tal investigar os motivos e dedicar mais tempo para replicá-las?</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Boa! Suas finanças melhoraram do mês passado para esse. Que tal investigar os motivos e dedicar mais tempo para replicá-las?</v>
      </c>
      <c r="N22" s="95" t="str">
        <f>IF(N21="Positivo",'Dúvidas e Respostas'!$D$3,IF(N21="Negativo",'Dúvidas e Respostas'!$D$4,IF(N21="Neutro","Seu resultado financeiro não se alterarou do mês passado para esse.","")))</f>
        <v>Tome cuidado, seu resultado mensal piorou do mês passado para esse. Esse mês é sempre ruim ou aconteceu alguma coisa que fez seu resultado piorar?</v>
      </c>
    </row>
    <row r="23" spans="1:15" s="60" customFormat="1" ht="16.5" customHeight="1" x14ac:dyDescent="0.25">
      <c r="A23" s="210"/>
      <c r="B23" s="61"/>
      <c r="C23" s="61" t="s">
        <v>155</v>
      </c>
      <c r="D23" s="61"/>
      <c r="E23" s="61"/>
      <c r="F23" s="61"/>
      <c r="G23" s="61"/>
      <c r="H23" s="61"/>
      <c r="I23" s="61"/>
      <c r="J23" s="61"/>
      <c r="K23" s="61"/>
      <c r="L23" s="61"/>
      <c r="M23" s="61"/>
      <c r="N23" s="61"/>
    </row>
    <row r="24" spans="1:15" ht="16.5" customHeight="1" x14ac:dyDescent="0.25">
      <c r="A24" s="210"/>
      <c r="B24" s="61" t="s">
        <v>159</v>
      </c>
      <c r="C24" s="61">
        <f>FC!D15</f>
        <v>2.1</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160</v>
      </c>
      <c r="C25" s="61">
        <f>FC!D16</f>
        <v>0</v>
      </c>
      <c r="D25" s="61">
        <f>FC!E16</f>
        <v>0</v>
      </c>
      <c r="E25" s="61">
        <f>FC!F16</f>
        <v>0</v>
      </c>
      <c r="F25" s="61">
        <f>FC!G16</f>
        <v>0</v>
      </c>
      <c r="G25" s="61">
        <f>FC!H16</f>
        <v>0</v>
      </c>
      <c r="H25" s="61">
        <f>FC!I16</f>
        <v>0</v>
      </c>
      <c r="I25" s="61">
        <f>FC!J16</f>
        <v>2.1</v>
      </c>
      <c r="J25" s="61">
        <f>FC!K16</f>
        <v>0</v>
      </c>
      <c r="K25" s="61">
        <f>FC!L16</f>
        <v>0</v>
      </c>
      <c r="L25" s="61">
        <f>FC!M16</f>
        <v>0</v>
      </c>
      <c r="M25" s="61">
        <f>FC!N16</f>
        <v>1000</v>
      </c>
      <c r="N25" s="61">
        <f>FC!O16</f>
        <v>0</v>
      </c>
    </row>
    <row r="26" spans="1:15" ht="16.5" customHeight="1" x14ac:dyDescent="0.25">
      <c r="A26" s="210"/>
      <c r="B26" s="61"/>
      <c r="C26" s="61" t="str">
        <f t="shared" ref="C26:N26" si="4">IF(C24&gt;C25,"Positivo",IF(C25&gt;C24,"Negativo",IF(C24=C25,"Neutro","")))</f>
        <v>Positivo</v>
      </c>
      <c r="D26" s="61" t="str">
        <f t="shared" si="4"/>
        <v>Neutro</v>
      </c>
      <c r="E26" s="61" t="str">
        <f t="shared" si="4"/>
        <v>Neutro</v>
      </c>
      <c r="F26" s="61" t="str">
        <f t="shared" si="4"/>
        <v>Neutro</v>
      </c>
      <c r="G26" s="61" t="str">
        <f t="shared" si="4"/>
        <v>Neutro</v>
      </c>
      <c r="H26" s="61" t="str">
        <f t="shared" si="4"/>
        <v>Neutro</v>
      </c>
      <c r="I26" s="61" t="str">
        <f t="shared" si="4"/>
        <v>Negativo</v>
      </c>
      <c r="J26" s="61" t="str">
        <f t="shared" si="4"/>
        <v>Neutro</v>
      </c>
      <c r="K26" s="61" t="str">
        <f t="shared" si="4"/>
        <v>Neutro</v>
      </c>
      <c r="L26" s="61" t="str">
        <f t="shared" si="4"/>
        <v>Neutro</v>
      </c>
      <c r="M26" s="61" t="str">
        <f t="shared" si="4"/>
        <v>Negativo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Legal, você tem mais recebimentos do que pagamentos para entrar em caixa. Só tome cuidado com o índice de inadimplência dos seus devedores para não transformar essa projeção em um resultado real ruim</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Cuidado! Suas contas a pagar para esse mês estão superiores ao que você tem direito a receber, se você não procurar reverter essa situação, provavelmente terá prejuízo</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161</v>
      </c>
      <c r="D28" s="61"/>
      <c r="E28" s="61"/>
      <c r="F28" s="61"/>
      <c r="G28" s="61"/>
      <c r="H28" s="61"/>
      <c r="I28" s="61"/>
      <c r="J28" s="61"/>
      <c r="K28" s="61"/>
      <c r="L28" s="61"/>
      <c r="M28" s="61"/>
      <c r="N28" s="61"/>
    </row>
    <row r="29" spans="1:15" ht="16.5" customHeight="1" x14ac:dyDescent="0.25">
      <c r="A29" s="210"/>
      <c r="B29" s="61" t="s">
        <v>162</v>
      </c>
      <c r="C29" s="61">
        <f>C25-C24</f>
        <v>-2.1</v>
      </c>
      <c r="D29" s="61">
        <f t="shared" ref="D29:N29" si="5">D25-D24</f>
        <v>0</v>
      </c>
      <c r="E29" s="61">
        <f t="shared" si="5"/>
        <v>0</v>
      </c>
      <c r="F29" s="61">
        <f t="shared" si="5"/>
        <v>0</v>
      </c>
      <c r="G29" s="61">
        <f t="shared" si="5"/>
        <v>0</v>
      </c>
      <c r="H29" s="61">
        <f t="shared" si="5"/>
        <v>0</v>
      </c>
      <c r="I29" s="61">
        <f t="shared" si="5"/>
        <v>2.1</v>
      </c>
      <c r="J29" s="61">
        <f t="shared" si="5"/>
        <v>0</v>
      </c>
      <c r="K29" s="61">
        <f>K25-K24</f>
        <v>0</v>
      </c>
      <c r="L29" s="61">
        <f t="shared" si="5"/>
        <v>0</v>
      </c>
      <c r="M29" s="61">
        <f>M25-M24</f>
        <v>1000</v>
      </c>
      <c r="N29" s="61">
        <f t="shared" si="5"/>
        <v>0</v>
      </c>
      <c r="O29" s="102"/>
    </row>
    <row r="30" spans="1:15" ht="16.5" customHeight="1" x14ac:dyDescent="0.25">
      <c r="A30" s="210"/>
      <c r="B30" s="61" t="s">
        <v>163</v>
      </c>
      <c r="C30" s="61">
        <f>FC!D10</f>
        <v>320801.07</v>
      </c>
      <c r="D30" s="61">
        <f>FC!E10</f>
        <v>308010.84999999998</v>
      </c>
      <c r="E30" s="61">
        <f>FC!F10</f>
        <v>308010.84999999998</v>
      </c>
      <c r="F30" s="61">
        <f>FC!G10</f>
        <v>284371.24</v>
      </c>
      <c r="G30" s="61">
        <f>FC!H10</f>
        <v>255461.95</v>
      </c>
      <c r="H30" s="61">
        <f>FC!I10</f>
        <v>244865.90000000002</v>
      </c>
      <c r="I30" s="61">
        <f>FC!J10</f>
        <v>234269.85000000003</v>
      </c>
      <c r="J30" s="61">
        <f>FC!K10</f>
        <v>235269.85000000003</v>
      </c>
      <c r="K30" s="61">
        <f>FC!L10</f>
        <v>236269.85000000003</v>
      </c>
      <c r="L30" s="61">
        <f>FC!M10</f>
        <v>236269.85000000003</v>
      </c>
      <c r="M30" s="61">
        <f>FC!N10</f>
        <v>237269.85000000003</v>
      </c>
      <c r="N30" s="61">
        <f>FC!O10</f>
        <v>237269.85000000003</v>
      </c>
    </row>
    <row r="31" spans="1:15" ht="16.5" customHeight="1" x14ac:dyDescent="0.25">
      <c r="A31" s="210"/>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2"/>
      <c r="E1" s="252"/>
      <c r="F1" s="252"/>
      <c r="G1" s="252"/>
      <c r="H1" s="252"/>
      <c r="I1" s="252"/>
      <c r="J1" s="252"/>
      <c r="K1" s="252"/>
      <c r="L1" s="252"/>
      <c r="M1" s="252"/>
      <c r="N1" s="252"/>
      <c r="O1" s="252"/>
      <c r="P1" s="252"/>
      <c r="Q1" s="252"/>
      <c r="R1" s="252"/>
      <c r="S1" s="252"/>
      <c r="T1" s="252"/>
      <c r="U1" s="252"/>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7" t="s">
        <v>670</v>
      </c>
      <c r="E3" s="307"/>
      <c r="F3" s="307"/>
      <c r="G3" s="307"/>
      <c r="H3" s="307"/>
      <c r="I3" s="307"/>
      <c r="J3" s="307"/>
      <c r="K3" s="307"/>
      <c r="L3" s="307"/>
      <c r="M3" s="307"/>
      <c r="N3" s="307"/>
      <c r="R3" s="118"/>
      <c r="S3" s="118"/>
      <c r="T3" s="118"/>
      <c r="U3" s="118"/>
      <c r="V3" s="118"/>
      <c r="W3" s="118"/>
      <c r="X3" s="118"/>
      <c r="Y3" s="118"/>
      <c r="Z3" s="118"/>
    </row>
    <row r="4" spans="1:26" s="83" customFormat="1" ht="69.75" customHeight="1" x14ac:dyDescent="1.35">
      <c r="A4" s="210"/>
      <c r="B4"/>
      <c r="D4" s="306" t="s">
        <v>204</v>
      </c>
      <c r="E4" s="306"/>
      <c r="F4" s="306"/>
      <c r="G4" s="306"/>
      <c r="H4" s="306"/>
      <c r="I4" s="306"/>
      <c r="J4" s="306"/>
      <c r="K4" s="306"/>
      <c r="L4" s="306"/>
      <c r="M4" s="306"/>
      <c r="N4" s="306"/>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8" t="s">
        <v>190</v>
      </c>
      <c r="E8" s="308"/>
      <c r="F8" s="308"/>
      <c r="G8" s="308"/>
      <c r="H8" s="308"/>
      <c r="I8" s="308"/>
      <c r="J8" s="308"/>
      <c r="K8" s="308"/>
      <c r="L8" s="308"/>
      <c r="M8" s="308"/>
      <c r="N8" s="308"/>
      <c r="O8" s="308"/>
      <c r="P8" s="308"/>
      <c r="Q8" s="308"/>
    </row>
    <row r="9" spans="1:26" ht="70.5" customHeight="1" x14ac:dyDescent="0.25">
      <c r="A9" s="210"/>
      <c r="D9" s="308" t="s">
        <v>195</v>
      </c>
      <c r="E9" s="308"/>
      <c r="F9" s="308"/>
      <c r="G9" s="308"/>
      <c r="H9" s="308"/>
      <c r="I9" s="308"/>
      <c r="J9" s="308"/>
      <c r="K9" s="308"/>
      <c r="L9" s="308"/>
      <c r="M9" s="308"/>
      <c r="N9" s="308"/>
      <c r="O9" s="308"/>
      <c r="P9" s="308"/>
      <c r="Q9" s="308"/>
    </row>
    <row r="10" spans="1:26" ht="70.5" customHeight="1" x14ac:dyDescent="0.25">
      <c r="A10" s="210"/>
      <c r="D10" s="308" t="s">
        <v>196</v>
      </c>
      <c r="E10" s="308"/>
      <c r="F10" s="308"/>
      <c r="G10" s="308"/>
      <c r="H10" s="308"/>
      <c r="I10" s="308"/>
      <c r="J10" s="308"/>
      <c r="K10" s="308"/>
      <c r="L10" s="308"/>
      <c r="M10" s="308"/>
      <c r="N10" s="308"/>
      <c r="O10" s="308"/>
      <c r="P10" s="308"/>
      <c r="Q10" s="308"/>
    </row>
    <row r="11" spans="1:26" ht="70.5" customHeight="1" x14ac:dyDescent="0.25">
      <c r="A11" s="210"/>
      <c r="D11" s="308" t="s">
        <v>191</v>
      </c>
      <c r="E11" s="308"/>
      <c r="F11" s="308"/>
      <c r="G11" s="308"/>
      <c r="H11" s="308"/>
      <c r="I11" s="308"/>
      <c r="J11" s="308"/>
      <c r="K11" s="308"/>
      <c r="L11" s="308"/>
      <c r="M11" s="308"/>
      <c r="N11" s="308"/>
      <c r="O11" s="308"/>
      <c r="P11" s="308"/>
      <c r="Q11" s="308"/>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305" t="s">
        <v>192</v>
      </c>
      <c r="E15" s="305"/>
      <c r="F15" s="305"/>
      <c r="G15" s="305"/>
      <c r="H15" s="305"/>
      <c r="I15" s="305"/>
      <c r="J15" s="305"/>
      <c r="K15" s="305"/>
      <c r="L15" s="305"/>
      <c r="M15" s="305"/>
      <c r="N15" s="305"/>
      <c r="O15" s="305"/>
      <c r="P15" s="305"/>
      <c r="Q15" s="305"/>
      <c r="R15" s="120"/>
      <c r="S15" s="120"/>
      <c r="T15" s="120"/>
      <c r="U15" s="120"/>
      <c r="V15" s="120"/>
      <c r="W15" s="120"/>
      <c r="X15" s="120"/>
      <c r="Y15" s="120"/>
      <c r="Z15" s="120"/>
    </row>
    <row r="16" spans="1:26" ht="39.75" customHeight="1" x14ac:dyDescent="0.35">
      <c r="A16" s="210"/>
      <c r="B16" s="54"/>
      <c r="D16" s="76" t="s">
        <v>194</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183</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310000</v>
      </c>
      <c r="F29" s="45">
        <f>E33</f>
        <v>320801.07</v>
      </c>
      <c r="G29" s="45">
        <f>F33</f>
        <v>308010.84999999998</v>
      </c>
      <c r="H29" s="45">
        <f t="shared" ref="H29:P29" si="0">G33</f>
        <v>308010.84999999998</v>
      </c>
      <c r="I29" s="45">
        <f t="shared" si="0"/>
        <v>284371.24</v>
      </c>
      <c r="J29" s="45">
        <f t="shared" si="0"/>
        <v>255461.95</v>
      </c>
      <c r="K29" s="45">
        <f t="shared" si="0"/>
        <v>244865.90000000002</v>
      </c>
      <c r="L29" s="45">
        <f t="shared" si="0"/>
        <v>234269.85000000003</v>
      </c>
      <c r="M29" s="45">
        <f t="shared" si="0"/>
        <v>235269.85000000003</v>
      </c>
      <c r="N29" s="45">
        <f t="shared" si="0"/>
        <v>236269.85000000003</v>
      </c>
      <c r="O29" s="45">
        <f t="shared" si="0"/>
        <v>236269.85000000003</v>
      </c>
      <c r="P29" s="45">
        <f t="shared" si="0"/>
        <v>237269.85000000003</v>
      </c>
      <c r="Q29" s="77"/>
    </row>
    <row r="30" spans="1:17" ht="33.75" customHeight="1" thickTop="1" thickBot="1" x14ac:dyDescent="0.3">
      <c r="A30" s="210"/>
      <c r="B30" s="54"/>
      <c r="D30" s="172" t="s">
        <v>62</v>
      </c>
      <c r="E30" s="45">
        <f>FC!D7</f>
        <v>26272.97</v>
      </c>
      <c r="F30" s="45">
        <f>FC!E7</f>
        <v>0</v>
      </c>
      <c r="G30" s="45">
        <f>FC!F7</f>
        <v>0</v>
      </c>
      <c r="H30" s="45">
        <f>FC!G7</f>
        <v>0</v>
      </c>
      <c r="I30" s="45">
        <f>FC!H7</f>
        <v>0</v>
      </c>
      <c r="J30" s="45">
        <f>FC!I7</f>
        <v>0</v>
      </c>
      <c r="K30" s="45">
        <f>FC!J7</f>
        <v>0</v>
      </c>
      <c r="L30" s="45">
        <f>FC!K7</f>
        <v>1000</v>
      </c>
      <c r="M30" s="45">
        <f>FC!L7</f>
        <v>1000</v>
      </c>
      <c r="N30" s="45">
        <f>FC!M7</f>
        <v>0</v>
      </c>
      <c r="O30" s="45">
        <f>FC!N7</f>
        <v>1000</v>
      </c>
      <c r="P30" s="45">
        <f>FC!O7</f>
        <v>0</v>
      </c>
      <c r="Q30" s="45">
        <f>SUM(E30:P30)</f>
        <v>29272.97</v>
      </c>
    </row>
    <row r="31" spans="1:17" ht="33.75" customHeight="1" thickTop="1" thickBot="1" x14ac:dyDescent="0.3">
      <c r="A31" s="210"/>
      <c r="B31" s="54"/>
      <c r="D31" s="172" t="s">
        <v>63</v>
      </c>
      <c r="E31" s="45">
        <f>FC!D8</f>
        <v>15471.900000000003</v>
      </c>
      <c r="F31" s="45">
        <f>FC!E8</f>
        <v>12790.220000000001</v>
      </c>
      <c r="G31" s="45">
        <f>FC!F8</f>
        <v>0</v>
      </c>
      <c r="H31" s="45">
        <f>FC!G8</f>
        <v>23639.60999999999</v>
      </c>
      <c r="I31" s="45">
        <f>FC!H8</f>
        <v>28909.28999999999</v>
      </c>
      <c r="J31" s="45">
        <f>FC!I8</f>
        <v>10596.050000000001</v>
      </c>
      <c r="K31" s="45">
        <f>FC!J8</f>
        <v>10596.050000000001</v>
      </c>
      <c r="L31" s="45">
        <f>FC!K8</f>
        <v>0</v>
      </c>
      <c r="M31" s="45">
        <f>FC!L8</f>
        <v>0</v>
      </c>
      <c r="N31" s="45">
        <f>FC!M8</f>
        <v>0</v>
      </c>
      <c r="O31" s="45">
        <f>FC!N8</f>
        <v>0</v>
      </c>
      <c r="P31" s="45">
        <f>FC!O8</f>
        <v>0</v>
      </c>
      <c r="Q31" s="45">
        <f>SUM(E31:P31)</f>
        <v>102003.12</v>
      </c>
    </row>
    <row r="32" spans="1:17" ht="33.75" customHeight="1" thickTop="1" thickBot="1" x14ac:dyDescent="0.3">
      <c r="A32" s="210"/>
      <c r="B32" s="54"/>
      <c r="D32" s="172" t="s">
        <v>64</v>
      </c>
      <c r="E32" s="45">
        <f t="shared" ref="E32:Q32" si="1">E30-E31</f>
        <v>10801.069999999998</v>
      </c>
      <c r="F32" s="45">
        <f t="shared" si="1"/>
        <v>-12790.220000000001</v>
      </c>
      <c r="G32" s="45">
        <f t="shared" si="1"/>
        <v>0</v>
      </c>
      <c r="H32" s="45">
        <f t="shared" si="1"/>
        <v>-23639.60999999999</v>
      </c>
      <c r="I32" s="45">
        <f t="shared" si="1"/>
        <v>-28909.28999999999</v>
      </c>
      <c r="J32" s="45">
        <f t="shared" si="1"/>
        <v>-10596.050000000001</v>
      </c>
      <c r="K32" s="45">
        <f t="shared" si="1"/>
        <v>-10596.050000000001</v>
      </c>
      <c r="L32" s="45">
        <f t="shared" si="1"/>
        <v>1000</v>
      </c>
      <c r="M32" s="45">
        <f t="shared" si="1"/>
        <v>1000</v>
      </c>
      <c r="N32" s="45">
        <f t="shared" si="1"/>
        <v>0</v>
      </c>
      <c r="O32" s="45">
        <f t="shared" si="1"/>
        <v>1000</v>
      </c>
      <c r="P32" s="45">
        <f t="shared" si="1"/>
        <v>0</v>
      </c>
      <c r="Q32" s="45">
        <f t="shared" si="1"/>
        <v>-72730.149999999994</v>
      </c>
    </row>
    <row r="33" spans="1:26" ht="33.75" customHeight="1" thickTop="1" thickBot="1" x14ac:dyDescent="0.3">
      <c r="A33" s="210"/>
      <c r="D33" s="172" t="s">
        <v>46</v>
      </c>
      <c r="E33" s="45">
        <f t="shared" ref="E33:O33" si="2">E32+E29</f>
        <v>320801.07</v>
      </c>
      <c r="F33" s="45">
        <f>F32+F29</f>
        <v>308010.84999999998</v>
      </c>
      <c r="G33" s="45">
        <f t="shared" si="2"/>
        <v>308010.84999999998</v>
      </c>
      <c r="H33" s="45">
        <f t="shared" si="2"/>
        <v>284371.24</v>
      </c>
      <c r="I33" s="45">
        <f t="shared" si="2"/>
        <v>255461.95</v>
      </c>
      <c r="J33" s="45">
        <f t="shared" si="2"/>
        <v>244865.90000000002</v>
      </c>
      <c r="K33" s="45">
        <f t="shared" si="2"/>
        <v>234269.85000000003</v>
      </c>
      <c r="L33" s="45">
        <f t="shared" si="2"/>
        <v>235269.85000000003</v>
      </c>
      <c r="M33" s="45">
        <f t="shared" si="2"/>
        <v>236269.85000000003</v>
      </c>
      <c r="N33" s="45">
        <f t="shared" si="2"/>
        <v>236269.85000000003</v>
      </c>
      <c r="O33" s="45">
        <f t="shared" si="2"/>
        <v>237269.85000000003</v>
      </c>
      <c r="P33" s="45">
        <f>P32+P29</f>
        <v>237269.85000000003</v>
      </c>
      <c r="Q33" s="45">
        <f>P33</f>
        <v>237269.85000000003</v>
      </c>
    </row>
    <row r="34" spans="1:26" ht="33.75" customHeight="1" thickTop="1" thickBot="1" x14ac:dyDescent="0.3">
      <c r="A34" s="210"/>
      <c r="D34" s="172" t="s">
        <v>65</v>
      </c>
      <c r="E34" s="50">
        <f>IF(ISERR(E32/E30),0,E32/E30)</f>
        <v>0.41110959286293092</v>
      </c>
      <c r="F34" s="50">
        <f>IF(ISERR(F32/F30),0,F32/F30)</f>
        <v>0</v>
      </c>
      <c r="G34" s="50">
        <f t="shared" ref="G34:Q34" si="3">IF(ISERR(G32/G30),0,G32/G30)</f>
        <v>0</v>
      </c>
      <c r="H34" s="50">
        <f t="shared" si="3"/>
        <v>0</v>
      </c>
      <c r="I34" s="50">
        <f t="shared" si="3"/>
        <v>0</v>
      </c>
      <c r="J34" s="50">
        <f t="shared" si="3"/>
        <v>0</v>
      </c>
      <c r="K34" s="50">
        <f t="shared" si="3"/>
        <v>0</v>
      </c>
      <c r="L34" s="50">
        <f t="shared" si="3"/>
        <v>1</v>
      </c>
      <c r="M34" s="50">
        <f t="shared" si="3"/>
        <v>1</v>
      </c>
      <c r="N34" s="50">
        <f t="shared" si="3"/>
        <v>0</v>
      </c>
      <c r="O34" s="50">
        <f t="shared" si="3"/>
        <v>1</v>
      </c>
      <c r="P34" s="50">
        <f t="shared" si="3"/>
        <v>0</v>
      </c>
      <c r="Q34" s="50">
        <f t="shared" si="3"/>
        <v>-2.4845497399136471</v>
      </c>
    </row>
    <row r="35" spans="1:26" s="1" customFormat="1" ht="44.25" customHeight="1" thickTop="1" x14ac:dyDescent="0.25">
      <c r="A35" s="210"/>
      <c r="B35"/>
      <c r="C35"/>
      <c r="D35" s="305" t="s">
        <v>197</v>
      </c>
      <c r="E35" s="305"/>
      <c r="F35" s="305"/>
      <c r="G35" s="305"/>
      <c r="H35" s="305"/>
      <c r="I35" s="305"/>
      <c r="J35" s="305"/>
      <c r="K35" s="305"/>
      <c r="L35" s="305"/>
      <c r="M35" s="305"/>
      <c r="N35" s="305"/>
      <c r="O35" s="305"/>
      <c r="P35" s="305"/>
      <c r="Q35" s="305"/>
      <c r="R35" s="120"/>
      <c r="S35" s="120"/>
      <c r="T35" s="120"/>
      <c r="U35" s="120"/>
      <c r="V35" s="120"/>
      <c r="W35" s="120"/>
      <c r="X35" s="120"/>
      <c r="Y35" s="120"/>
      <c r="Z35" s="120"/>
    </row>
    <row r="36" spans="1:26" ht="39.75" customHeight="1" x14ac:dyDescent="0.35">
      <c r="A36" s="210"/>
      <c r="D36" s="76" t="s">
        <v>198</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182</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22366.35</v>
      </c>
      <c r="F48" s="45">
        <f>DRE!F6</f>
        <v>10200.92</v>
      </c>
      <c r="G48" s="45">
        <f>DRE!G6</f>
        <v>11731.23</v>
      </c>
      <c r="H48" s="45">
        <f>DRE!H6</f>
        <v>0</v>
      </c>
      <c r="I48" s="45">
        <f>DRE!I6</f>
        <v>0</v>
      </c>
      <c r="J48" s="45">
        <f>DRE!J6</f>
        <v>0</v>
      </c>
      <c r="K48" s="45">
        <f>DRE!K6</f>
        <v>0</v>
      </c>
      <c r="L48" s="45">
        <f>DRE!L6</f>
        <v>1000</v>
      </c>
      <c r="M48" s="45">
        <f>DRE!M6</f>
        <v>0</v>
      </c>
      <c r="N48" s="45">
        <f>DRE!N6</f>
        <v>0</v>
      </c>
      <c r="O48" s="45">
        <f>DRE!O6</f>
        <v>1000</v>
      </c>
      <c r="P48" s="45">
        <f>DRE!P6</f>
        <v>0</v>
      </c>
      <c r="Q48" s="86">
        <f>SUM(E48:P48)</f>
        <v>46298.5</v>
      </c>
      <c r="R48" s="121"/>
    </row>
    <row r="49" spans="1:26" ht="33" customHeight="1" thickTop="1" thickBot="1" x14ac:dyDescent="0.3">
      <c r="A49" s="210"/>
      <c r="D49" s="190" t="s">
        <v>70</v>
      </c>
      <c r="E49" s="47">
        <f>DRE!E7</f>
        <v>1350.5</v>
      </c>
      <c r="F49" s="47">
        <f>DRE!F7</f>
        <v>1350.5</v>
      </c>
      <c r="G49" s="47">
        <f>DRE!G7</f>
        <v>843.2</v>
      </c>
      <c r="H49" s="47">
        <f>DRE!H7</f>
        <v>0</v>
      </c>
      <c r="I49" s="47">
        <f>DRE!I7</f>
        <v>1052.8399999999999</v>
      </c>
      <c r="J49" s="47">
        <f>DRE!J7</f>
        <v>0</v>
      </c>
      <c r="K49" s="47">
        <f>DRE!K7</f>
        <v>0</v>
      </c>
      <c r="L49" s="47">
        <f>DRE!L7</f>
        <v>0</v>
      </c>
      <c r="M49" s="47">
        <f>DRE!M7</f>
        <v>0</v>
      </c>
      <c r="N49" s="47">
        <f>DRE!N7</f>
        <v>0</v>
      </c>
      <c r="O49" s="47">
        <f>DRE!O7</f>
        <v>1000</v>
      </c>
      <c r="P49" s="47">
        <f>DRE!P7</f>
        <v>0</v>
      </c>
      <c r="Q49" s="86">
        <f>SUM(E49:P49)</f>
        <v>5597.04</v>
      </c>
      <c r="R49" s="121"/>
    </row>
    <row r="50" spans="1:26" ht="33" customHeight="1" thickTop="1" thickBot="1" x14ac:dyDescent="0.3">
      <c r="A50" s="210"/>
      <c r="D50" s="190" t="s">
        <v>71</v>
      </c>
      <c r="E50" s="47">
        <f>E48-E49</f>
        <v>21015.85</v>
      </c>
      <c r="F50" s="47">
        <f t="shared" ref="F50:P50" si="4">F48-F49</f>
        <v>8850.42</v>
      </c>
      <c r="G50" s="47">
        <f t="shared" si="4"/>
        <v>10888.029999999999</v>
      </c>
      <c r="H50" s="47">
        <f t="shared" si="4"/>
        <v>0</v>
      </c>
      <c r="I50" s="47">
        <f t="shared" si="4"/>
        <v>-1052.8399999999999</v>
      </c>
      <c r="J50" s="47">
        <f t="shared" si="4"/>
        <v>0</v>
      </c>
      <c r="K50" s="47">
        <f t="shared" si="4"/>
        <v>0</v>
      </c>
      <c r="L50" s="47">
        <f t="shared" si="4"/>
        <v>1000</v>
      </c>
      <c r="M50" s="47">
        <f t="shared" si="4"/>
        <v>0</v>
      </c>
      <c r="N50" s="47">
        <f t="shared" si="4"/>
        <v>0</v>
      </c>
      <c r="O50" s="47">
        <f t="shared" si="4"/>
        <v>0</v>
      </c>
      <c r="P50" s="47">
        <f t="shared" si="4"/>
        <v>0</v>
      </c>
      <c r="Q50" s="87">
        <f>Q48-Q49</f>
        <v>40701.46</v>
      </c>
      <c r="R50" s="121"/>
    </row>
    <row r="51" spans="1:26" ht="33" customHeight="1" thickTop="1" thickBot="1" x14ac:dyDescent="0.3">
      <c r="A51" s="210"/>
      <c r="D51" s="190" t="s">
        <v>72</v>
      </c>
      <c r="E51" s="47">
        <f>DRE!E9</f>
        <v>507.09999999999997</v>
      </c>
      <c r="F51" s="47">
        <f>DRE!F9</f>
        <v>508.67999999999995</v>
      </c>
      <c r="G51" s="47">
        <f>DRE!G9</f>
        <v>2529.6000000000004</v>
      </c>
      <c r="H51" s="47">
        <f>DRE!H9</f>
        <v>11130.9</v>
      </c>
      <c r="I51" s="47">
        <f>DRE!I9</f>
        <v>11536.71</v>
      </c>
      <c r="J51" s="47">
        <f>DRE!J9</f>
        <v>0</v>
      </c>
      <c r="K51" s="47">
        <f>DRE!K9</f>
        <v>0</v>
      </c>
      <c r="L51" s="47">
        <f>DRE!L9</f>
        <v>0</v>
      </c>
      <c r="M51" s="47">
        <f>DRE!M9</f>
        <v>0</v>
      </c>
      <c r="N51" s="47">
        <f>DRE!N9</f>
        <v>0</v>
      </c>
      <c r="O51" s="47">
        <f>DRE!O9</f>
        <v>0</v>
      </c>
      <c r="P51" s="47">
        <f>DRE!P9</f>
        <v>0</v>
      </c>
      <c r="Q51" s="86">
        <f>SUM(E51:P51)</f>
        <v>26212.989999999998</v>
      </c>
      <c r="R51" s="121"/>
    </row>
    <row r="52" spans="1:26" ht="33" customHeight="1" thickTop="1" thickBot="1" x14ac:dyDescent="0.3">
      <c r="A52" s="210"/>
      <c r="D52" s="190" t="s">
        <v>184</v>
      </c>
      <c r="E52" s="47">
        <f>DRE!E10</f>
        <v>2120</v>
      </c>
      <c r="F52" s="47">
        <f>DRE!F10</f>
        <v>-16</v>
      </c>
      <c r="G52" s="47">
        <f>DRE!G10</f>
        <v>0</v>
      </c>
      <c r="H52" s="47">
        <f>DRE!H10</f>
        <v>0</v>
      </c>
      <c r="I52" s="47">
        <f>DRE!I10</f>
        <v>0</v>
      </c>
      <c r="J52" s="47">
        <f>DRE!J10</f>
        <v>0</v>
      </c>
      <c r="K52" s="47">
        <f>DRE!K10</f>
        <v>0</v>
      </c>
      <c r="L52" s="47">
        <f>DRE!L10</f>
        <v>0</v>
      </c>
      <c r="M52" s="47">
        <f>DRE!M10</f>
        <v>1000</v>
      </c>
      <c r="N52" s="47">
        <f>DRE!N10</f>
        <v>0</v>
      </c>
      <c r="O52" s="47">
        <f>DRE!O10</f>
        <v>0</v>
      </c>
      <c r="P52" s="47">
        <f>DRE!P10</f>
        <v>0</v>
      </c>
      <c r="Q52" s="86">
        <f>SUM(E52:P52)</f>
        <v>3104</v>
      </c>
      <c r="R52" s="121"/>
    </row>
    <row r="53" spans="1:26" ht="33" customHeight="1" thickTop="1" thickBot="1" x14ac:dyDescent="0.3">
      <c r="A53" s="210"/>
      <c r="D53" s="190" t="s">
        <v>45</v>
      </c>
      <c r="E53" s="48">
        <f>DRE!E11</f>
        <v>2480.2399999999998</v>
      </c>
      <c r="F53" s="48">
        <f>DRE!F11</f>
        <v>0</v>
      </c>
      <c r="G53" s="48">
        <f>DRE!G11</f>
        <v>2731.1</v>
      </c>
      <c r="H53" s="48">
        <f>DRE!H11</f>
        <v>1934.98</v>
      </c>
      <c r="I53" s="48">
        <f>DRE!I11</f>
        <v>2276.1999999999998</v>
      </c>
      <c r="J53" s="48">
        <f>DRE!J11</f>
        <v>0</v>
      </c>
      <c r="K53" s="48">
        <f>DRE!K11</f>
        <v>0</v>
      </c>
      <c r="L53" s="48">
        <f>DRE!L11</f>
        <v>0</v>
      </c>
      <c r="M53" s="48">
        <f>DRE!M11</f>
        <v>0</v>
      </c>
      <c r="N53" s="48">
        <f>DRE!N11</f>
        <v>0</v>
      </c>
      <c r="O53" s="48">
        <f>DRE!O11</f>
        <v>0</v>
      </c>
      <c r="P53" s="48">
        <f>DRE!P11</f>
        <v>0</v>
      </c>
      <c r="Q53" s="86">
        <f>SUM(E53:P53)</f>
        <v>9422.52</v>
      </c>
      <c r="R53" s="121"/>
    </row>
    <row r="54" spans="1:26" ht="33" customHeight="1" thickTop="1" thickBot="1" x14ac:dyDescent="0.3">
      <c r="A54" s="210"/>
      <c r="D54" s="191" t="s">
        <v>75</v>
      </c>
      <c r="E54" s="48">
        <f>E50-E51+E52-E53</f>
        <v>20148.510000000002</v>
      </c>
      <c r="F54" s="48">
        <f t="shared" ref="F54:P54" si="5">F50-F51+F52-F53</f>
        <v>8325.74</v>
      </c>
      <c r="G54" s="48">
        <f t="shared" si="5"/>
        <v>5627.3299999999981</v>
      </c>
      <c r="H54" s="48">
        <f t="shared" si="5"/>
        <v>-13065.88</v>
      </c>
      <c r="I54" s="48">
        <f t="shared" si="5"/>
        <v>-14865.75</v>
      </c>
      <c r="J54" s="48">
        <f t="shared" si="5"/>
        <v>0</v>
      </c>
      <c r="K54" s="48">
        <f t="shared" si="5"/>
        <v>0</v>
      </c>
      <c r="L54" s="48">
        <f t="shared" si="5"/>
        <v>1000</v>
      </c>
      <c r="M54" s="48">
        <f t="shared" si="5"/>
        <v>1000</v>
      </c>
      <c r="N54" s="48">
        <f t="shared" si="5"/>
        <v>0</v>
      </c>
      <c r="O54" s="48">
        <f t="shared" si="5"/>
        <v>0</v>
      </c>
      <c r="P54" s="48">
        <f t="shared" si="5"/>
        <v>0</v>
      </c>
      <c r="Q54" s="88">
        <f>Q50-Q51+Q52-Q53</f>
        <v>8169.9500000000007</v>
      </c>
      <c r="R54" s="122"/>
    </row>
    <row r="55" spans="1:26" ht="33" customHeight="1" thickTop="1" thickBot="1" x14ac:dyDescent="0.3">
      <c r="A55" s="210"/>
      <c r="D55" s="190" t="s">
        <v>188</v>
      </c>
      <c r="E55" s="45">
        <f>DRE!E13</f>
        <v>625.51</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625.51</v>
      </c>
      <c r="R55" s="121"/>
    </row>
    <row r="56" spans="1:26" s="1" customFormat="1" ht="44.25" customHeight="1" thickTop="1" x14ac:dyDescent="0.25">
      <c r="A56" s="210"/>
      <c r="B56"/>
      <c r="C56"/>
      <c r="D56" s="305" t="s">
        <v>199</v>
      </c>
      <c r="E56" s="305"/>
      <c r="F56" s="305"/>
      <c r="G56" s="305"/>
      <c r="H56" s="305"/>
      <c r="I56" s="305"/>
      <c r="J56" s="305"/>
      <c r="K56" s="305"/>
      <c r="L56" s="305"/>
      <c r="M56" s="305"/>
      <c r="N56" s="305"/>
      <c r="O56" s="305"/>
      <c r="P56" s="305"/>
      <c r="Q56" s="305"/>
      <c r="R56" s="120"/>
      <c r="S56" s="120"/>
      <c r="T56" s="120"/>
      <c r="U56" s="120"/>
      <c r="V56" s="120"/>
      <c r="W56" s="120"/>
      <c r="X56" s="120"/>
      <c r="Y56" s="120"/>
      <c r="Z56" s="120"/>
    </row>
    <row r="57" spans="1:26" ht="39.75" customHeight="1" x14ac:dyDescent="0.35">
      <c r="A57" s="210"/>
      <c r="D57" s="76" t="s">
        <v>200</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201</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2.1</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2.1</v>
      </c>
    </row>
    <row r="73" spans="1:26" ht="33.75" customHeight="1" thickTop="1" thickBot="1" x14ac:dyDescent="0.3">
      <c r="A73" s="210"/>
      <c r="D73" s="32" t="s">
        <v>68</v>
      </c>
      <c r="E73" s="46">
        <f>FC!D16</f>
        <v>0</v>
      </c>
      <c r="F73" s="46">
        <f>FC!E16</f>
        <v>0</v>
      </c>
      <c r="G73" s="46">
        <f>FC!F16</f>
        <v>0</v>
      </c>
      <c r="H73" s="46">
        <f>FC!G16</f>
        <v>0</v>
      </c>
      <c r="I73" s="46">
        <f>FC!H16</f>
        <v>0</v>
      </c>
      <c r="J73" s="46">
        <f>FC!I16</f>
        <v>0</v>
      </c>
      <c r="K73" s="46">
        <f>FC!J16</f>
        <v>2.1</v>
      </c>
      <c r="L73" s="46">
        <f>FC!K16</f>
        <v>0</v>
      </c>
      <c r="M73" s="46">
        <f>FC!L16</f>
        <v>0</v>
      </c>
      <c r="N73" s="46">
        <f>FC!M16</f>
        <v>0</v>
      </c>
      <c r="O73" s="46">
        <f>FC!N16</f>
        <v>1000</v>
      </c>
      <c r="P73" s="46">
        <f>FC!O16</f>
        <v>0</v>
      </c>
      <c r="Q73" s="46">
        <f>SUM(E73:P73)</f>
        <v>1002.1</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f t="shared" si="6"/>
        <v>2.1</v>
      </c>
      <c r="L74" s="51" t="str">
        <f t="shared" si="6"/>
        <v>-</v>
      </c>
      <c r="M74" s="51" t="str">
        <f t="shared" si="6"/>
        <v>-</v>
      </c>
      <c r="N74" s="51" t="str">
        <f t="shared" si="6"/>
        <v>-</v>
      </c>
      <c r="O74" s="51">
        <f t="shared" si="6"/>
        <v>1000</v>
      </c>
      <c r="P74" s="51" t="str">
        <f t="shared" si="6"/>
        <v>-</v>
      </c>
      <c r="Q74" s="51">
        <f t="shared" si="6"/>
        <v>1000</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305" t="s">
        <v>193</v>
      </c>
      <c r="E76" s="305"/>
      <c r="F76" s="305"/>
      <c r="G76" s="305"/>
      <c r="H76" s="305"/>
      <c r="I76" s="305"/>
      <c r="J76" s="305"/>
      <c r="K76" s="305"/>
      <c r="L76" s="305"/>
      <c r="M76" s="305"/>
      <c r="N76" s="305"/>
      <c r="O76" s="305"/>
      <c r="P76" s="305"/>
      <c r="Q76" s="305"/>
      <c r="R76" s="120"/>
      <c r="S76" s="120"/>
      <c r="T76" s="120"/>
      <c r="U76" s="120"/>
      <c r="V76" s="120"/>
      <c r="W76" s="120"/>
      <c r="X76" s="120"/>
      <c r="Y76" s="120"/>
      <c r="Z76" s="120"/>
    </row>
    <row r="77" spans="1:26" ht="39.75" customHeight="1" x14ac:dyDescent="0.35">
      <c r="A77" s="210"/>
      <c r="D77" s="76" t="s">
        <v>203</v>
      </c>
    </row>
    <row r="78" spans="1:26" ht="33" customHeight="1" thickBot="1" x14ac:dyDescent="0.3">
      <c r="A78" s="210"/>
    </row>
    <row r="79" spans="1:26" ht="33" customHeight="1" thickTop="1" x14ac:dyDescent="0.25">
      <c r="A79" s="210"/>
      <c r="E79" s="292" t="s">
        <v>187</v>
      </c>
      <c r="F79" s="292"/>
      <c r="G79" s="292"/>
      <c r="H79" s="114">
        <f>'G. Receitas'!$F$6</f>
        <v>24486.35</v>
      </c>
      <c r="I79" s="5" t="str">
        <f>'G. Receitas'!E4</f>
        <v>Janeiro</v>
      </c>
      <c r="K79" s="292" t="s">
        <v>202</v>
      </c>
      <c r="L79" s="292"/>
      <c r="M79" s="292"/>
      <c r="N79" s="115">
        <f>'G. Despesas'!$F$6</f>
        <v>4963.3500000000004</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2"/>
      <c r="D1" s="252"/>
      <c r="E1" s="252"/>
      <c r="F1" s="252"/>
      <c r="G1" s="252"/>
      <c r="H1" s="252"/>
      <c r="I1" s="252"/>
      <c r="J1" s="252"/>
      <c r="K1" s="252"/>
      <c r="L1" s="252"/>
      <c r="M1" s="252"/>
      <c r="N1" s="252"/>
      <c r="O1" s="252"/>
      <c r="P1" s="252"/>
      <c r="Q1" s="252"/>
      <c r="R1" s="252"/>
      <c r="S1" s="252"/>
      <c r="T1" s="252"/>
      <c r="U1" s="252"/>
      <c r="V1" s="252"/>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13" t="s">
        <v>10</v>
      </c>
      <c r="D3" s="313"/>
      <c r="E3" s="313"/>
      <c r="F3" s="313"/>
      <c r="G3" s="313"/>
      <c r="H3" s="313"/>
      <c r="I3" s="313"/>
      <c r="J3" s="313"/>
      <c r="K3" s="313"/>
      <c r="L3" s="313"/>
      <c r="M3" s="313"/>
      <c r="N3" s="313"/>
      <c r="O3" s="3"/>
      <c r="P3" s="3"/>
      <c r="Q3" s="3"/>
      <c r="R3" s="3"/>
      <c r="S3" s="3"/>
    </row>
    <row r="4" spans="1:25" ht="33.950000000000003" customHeight="1" x14ac:dyDescent="0.25">
      <c r="A4" s="210"/>
      <c r="C4" s="311" t="s">
        <v>110</v>
      </c>
      <c r="D4" s="311"/>
      <c r="E4" s="311"/>
      <c r="F4" s="311"/>
      <c r="G4" s="311"/>
      <c r="H4" s="311"/>
      <c r="I4" s="311"/>
      <c r="J4" s="311"/>
      <c r="K4" s="311"/>
      <c r="L4" s="311"/>
      <c r="M4" s="3"/>
      <c r="N4" s="3"/>
      <c r="O4" s="3"/>
      <c r="P4" s="3"/>
      <c r="Q4" s="3"/>
      <c r="R4" s="3"/>
      <c r="S4" s="3"/>
      <c r="T4" s="3"/>
    </row>
    <row r="5" spans="1:25" ht="8.1" customHeight="1" x14ac:dyDescent="0.25">
      <c r="A5" s="210"/>
    </row>
    <row r="6" spans="1:25" ht="39.950000000000003" customHeight="1" thickBot="1" x14ac:dyDescent="0.3">
      <c r="A6" s="210"/>
      <c r="C6" s="314" t="s">
        <v>88</v>
      </c>
      <c r="D6" s="314"/>
      <c r="E6" s="314"/>
      <c r="F6" s="314"/>
      <c r="G6" s="314"/>
      <c r="H6" s="314"/>
      <c r="I6" s="314"/>
      <c r="J6" s="314"/>
      <c r="K6" s="314"/>
      <c r="L6" s="314"/>
      <c r="M6" s="314"/>
      <c r="N6" s="62"/>
      <c r="O6" s="62"/>
      <c r="P6" s="62"/>
      <c r="Q6" s="62"/>
      <c r="R6" s="62"/>
      <c r="S6" s="62"/>
    </row>
    <row r="7" spans="1:25" ht="12" customHeight="1" thickTop="1" thickBot="1" x14ac:dyDescent="0.3">
      <c r="A7" s="210"/>
      <c r="C7" s="31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2"/>
      <c r="E7" s="312"/>
      <c r="F7" s="312"/>
      <c r="G7" s="312"/>
      <c r="H7" s="312"/>
      <c r="I7" s="312"/>
      <c r="J7" s="312"/>
      <c r="K7" s="312"/>
      <c r="L7" s="312"/>
      <c r="M7" s="4"/>
      <c r="N7" s="4"/>
      <c r="O7" s="4"/>
      <c r="P7" s="4"/>
      <c r="Q7" s="4"/>
      <c r="R7" s="4"/>
      <c r="S7" s="4"/>
      <c r="T7" s="4"/>
      <c r="U7" s="4"/>
      <c r="V7" s="4"/>
      <c r="W7" s="4"/>
      <c r="X7" s="4"/>
      <c r="Y7" s="4"/>
    </row>
    <row r="8" spans="1:25" ht="12" customHeight="1" thickTop="1" thickBot="1" x14ac:dyDescent="0.3">
      <c r="A8" s="210"/>
      <c r="C8" s="312"/>
      <c r="D8" s="312"/>
      <c r="E8" s="312"/>
      <c r="F8" s="312"/>
      <c r="G8" s="312"/>
      <c r="H8" s="312"/>
      <c r="I8" s="312"/>
      <c r="J8" s="312"/>
      <c r="K8" s="312"/>
      <c r="L8" s="312"/>
      <c r="M8" s="4"/>
      <c r="N8" s="4"/>
      <c r="O8" s="4"/>
      <c r="P8" s="4"/>
      <c r="Q8" s="4"/>
      <c r="R8" s="4"/>
      <c r="S8" s="4"/>
      <c r="T8" s="4"/>
      <c r="U8" s="4"/>
      <c r="V8" s="4"/>
      <c r="W8" s="4"/>
      <c r="X8" s="4"/>
      <c r="Y8" s="4"/>
    </row>
    <row r="9" spans="1:25" ht="12" customHeight="1" thickTop="1" thickBot="1" x14ac:dyDescent="0.3">
      <c r="A9" s="210"/>
      <c r="C9" s="312"/>
      <c r="D9" s="312"/>
      <c r="E9" s="312"/>
      <c r="F9" s="312"/>
      <c r="G9" s="312"/>
      <c r="H9" s="312"/>
      <c r="I9" s="312"/>
      <c r="J9" s="312"/>
      <c r="K9" s="312"/>
      <c r="L9" s="312"/>
      <c r="M9" s="4"/>
      <c r="N9" s="4"/>
      <c r="O9" s="4"/>
      <c r="P9" s="4"/>
      <c r="Q9" s="4"/>
      <c r="R9" s="4"/>
      <c r="S9" s="4"/>
      <c r="T9" s="4"/>
      <c r="U9" s="4"/>
      <c r="V9" s="4"/>
      <c r="W9" s="4"/>
      <c r="X9" s="4"/>
      <c r="Y9" s="4"/>
    </row>
    <row r="10" spans="1:25" ht="12" customHeight="1" thickTop="1" thickBot="1" x14ac:dyDescent="0.3">
      <c r="A10" s="210"/>
      <c r="C10" s="312"/>
      <c r="D10" s="312"/>
      <c r="E10" s="312"/>
      <c r="F10" s="312"/>
      <c r="G10" s="312"/>
      <c r="H10" s="312"/>
      <c r="I10" s="312"/>
      <c r="J10" s="312"/>
      <c r="K10" s="312"/>
      <c r="L10" s="312"/>
      <c r="M10" s="4"/>
      <c r="N10" s="4"/>
      <c r="O10" s="4"/>
      <c r="P10" s="4"/>
      <c r="Q10" s="4"/>
      <c r="R10" s="4"/>
      <c r="S10" s="4"/>
      <c r="T10" s="4"/>
      <c r="U10" s="4"/>
      <c r="V10" s="4"/>
      <c r="W10" s="4"/>
      <c r="X10" s="4"/>
      <c r="Y10" s="4"/>
    </row>
    <row r="11" spans="1:25" ht="12" customHeight="1" thickTop="1" thickBot="1" x14ac:dyDescent="0.3">
      <c r="A11" s="210"/>
      <c r="C11" s="312"/>
      <c r="D11" s="312"/>
      <c r="E11" s="312"/>
      <c r="F11" s="312"/>
      <c r="G11" s="312"/>
      <c r="H11" s="312"/>
      <c r="I11" s="312"/>
      <c r="J11" s="312"/>
      <c r="K11" s="312"/>
      <c r="L11" s="312"/>
      <c r="M11" s="4"/>
      <c r="N11" s="4"/>
      <c r="O11" s="4"/>
      <c r="P11" s="4"/>
      <c r="Q11" s="4"/>
      <c r="R11" s="4"/>
      <c r="S11" s="4"/>
      <c r="T11" s="4"/>
      <c r="U11" s="4"/>
      <c r="V11" s="4"/>
      <c r="W11" s="4"/>
      <c r="X11" s="4"/>
      <c r="Y11" s="4"/>
    </row>
    <row r="12" spans="1:25" ht="12" customHeight="1" thickTop="1" thickBot="1" x14ac:dyDescent="0.3">
      <c r="A12" s="210"/>
      <c r="C12" s="312"/>
      <c r="D12" s="312"/>
      <c r="E12" s="312"/>
      <c r="F12" s="312"/>
      <c r="G12" s="312"/>
      <c r="H12" s="312"/>
      <c r="I12" s="312"/>
      <c r="J12" s="312"/>
      <c r="K12" s="312"/>
      <c r="L12" s="312"/>
      <c r="M12" s="4"/>
      <c r="N12" s="4"/>
      <c r="O12" s="4"/>
      <c r="P12" s="4"/>
      <c r="Q12" s="4"/>
      <c r="R12" s="4"/>
      <c r="S12" s="4"/>
      <c r="T12" s="4"/>
      <c r="U12" s="4"/>
      <c r="V12" s="4"/>
      <c r="W12" s="4"/>
      <c r="X12" s="4"/>
      <c r="Y12" s="4"/>
    </row>
    <row r="13" spans="1:25" ht="12" customHeight="1" thickTop="1" thickBot="1" x14ac:dyDescent="0.3">
      <c r="A13" s="210"/>
      <c r="C13" s="312"/>
      <c r="D13" s="312"/>
      <c r="E13" s="312"/>
      <c r="F13" s="312"/>
      <c r="G13" s="312"/>
      <c r="H13" s="312"/>
      <c r="I13" s="312"/>
      <c r="J13" s="312"/>
      <c r="K13" s="312"/>
      <c r="L13" s="312"/>
      <c r="M13" s="4"/>
      <c r="N13" s="4"/>
      <c r="O13" s="4"/>
      <c r="P13" s="4"/>
      <c r="Q13" s="4"/>
      <c r="R13" s="4"/>
      <c r="S13" s="4"/>
      <c r="T13" s="4"/>
      <c r="U13" s="4"/>
      <c r="V13" s="4"/>
      <c r="W13" s="4"/>
      <c r="X13" s="4"/>
      <c r="Y13" s="4"/>
    </row>
    <row r="14" spans="1:25" ht="12" customHeight="1" thickTop="1" thickBot="1" x14ac:dyDescent="0.3">
      <c r="A14" s="210"/>
      <c r="C14" s="312"/>
      <c r="D14" s="312"/>
      <c r="E14" s="312"/>
      <c r="F14" s="312"/>
      <c r="G14" s="312"/>
      <c r="H14" s="312"/>
      <c r="I14" s="312"/>
      <c r="J14" s="312"/>
      <c r="K14" s="312"/>
      <c r="L14" s="312"/>
      <c r="M14" s="4"/>
      <c r="N14" s="4"/>
      <c r="O14" s="4"/>
      <c r="P14" s="4"/>
      <c r="Q14" s="4"/>
      <c r="R14" s="4"/>
      <c r="S14" s="4"/>
      <c r="T14" s="4"/>
      <c r="U14" s="4"/>
      <c r="V14" s="4"/>
      <c r="W14" s="4"/>
      <c r="X14" s="4"/>
      <c r="Y14" s="4"/>
    </row>
    <row r="15" spans="1:25" ht="12" customHeight="1" thickTop="1" thickBot="1" x14ac:dyDescent="0.3">
      <c r="A15" s="210"/>
      <c r="C15" s="312"/>
      <c r="D15" s="312"/>
      <c r="E15" s="312"/>
      <c r="F15" s="312"/>
      <c r="G15" s="312"/>
      <c r="H15" s="312"/>
      <c r="I15" s="312"/>
      <c r="J15" s="312"/>
      <c r="K15" s="312"/>
      <c r="L15" s="312"/>
      <c r="M15" s="4"/>
      <c r="N15" s="4"/>
      <c r="O15" s="4"/>
      <c r="P15" s="4"/>
      <c r="Q15" s="4"/>
      <c r="R15" s="4"/>
      <c r="S15" s="4"/>
      <c r="T15" s="4"/>
      <c r="U15" s="4"/>
      <c r="V15" s="4"/>
      <c r="W15" s="4"/>
      <c r="X15" s="4"/>
      <c r="Y15" s="4"/>
    </row>
    <row r="16" spans="1:25" ht="12" customHeight="1" thickTop="1" thickBot="1" x14ac:dyDescent="0.3">
      <c r="A16" s="210"/>
      <c r="C16" s="312"/>
      <c r="D16" s="312"/>
      <c r="E16" s="312"/>
      <c r="F16" s="312"/>
      <c r="G16" s="312"/>
      <c r="H16" s="312"/>
      <c r="I16" s="312"/>
      <c r="J16" s="312"/>
      <c r="K16" s="312"/>
      <c r="L16" s="312"/>
      <c r="M16" s="4"/>
      <c r="N16" s="4"/>
      <c r="O16" s="4"/>
      <c r="P16" s="4"/>
      <c r="Q16" s="4"/>
      <c r="R16" s="4"/>
      <c r="S16" s="4"/>
      <c r="T16" s="4"/>
      <c r="U16" s="4"/>
      <c r="V16" s="4"/>
      <c r="W16" s="4"/>
      <c r="X16" s="4"/>
      <c r="Y16" s="4"/>
    </row>
    <row r="17" spans="1:25" ht="12" customHeight="1" thickTop="1" thickBot="1" x14ac:dyDescent="0.3">
      <c r="A17" s="210"/>
      <c r="C17" s="312"/>
      <c r="D17" s="312"/>
      <c r="E17" s="312"/>
      <c r="F17" s="312"/>
      <c r="G17" s="312"/>
      <c r="H17" s="312"/>
      <c r="I17" s="312"/>
      <c r="J17" s="312"/>
      <c r="K17" s="312"/>
      <c r="L17" s="312"/>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9"/>
      <c r="F27" s="309"/>
      <c r="G27" s="309"/>
      <c r="H27" s="309"/>
      <c r="I27" s="309"/>
      <c r="J27" s="309"/>
      <c r="K27" s="309"/>
      <c r="L27" s="309"/>
      <c r="M27" s="309"/>
      <c r="N27" s="309"/>
      <c r="O27" s="309"/>
      <c r="P27" s="309"/>
      <c r="Q27" s="309"/>
      <c r="R27" s="309"/>
      <c r="S27" s="309"/>
      <c r="T27" s="309"/>
      <c r="U27" s="309"/>
      <c r="V27" s="309"/>
      <c r="W27" s="309"/>
      <c r="X27" s="309"/>
      <c r="Y27" s="309"/>
    </row>
    <row r="28" spans="1:25" ht="17.100000000000001" customHeight="1" x14ac:dyDescent="0.25">
      <c r="A28" s="210"/>
      <c r="C28" s="4"/>
      <c r="E28" s="310"/>
      <c r="F28" s="310"/>
      <c r="G28" s="310"/>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152</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164</v>
      </c>
      <c r="D8" s="63" t="s">
        <v>186</v>
      </c>
    </row>
    <row r="9" spans="1:7" x14ac:dyDescent="0.25">
      <c r="C9" s="63" t="s">
        <v>165</v>
      </c>
      <c r="D9" s="63" t="s">
        <v>108</v>
      </c>
    </row>
    <row r="10" spans="1:7" x14ac:dyDescent="0.25">
      <c r="C10" s="63" t="s">
        <v>166</v>
      </c>
      <c r="D10" s="63" t="s">
        <v>111</v>
      </c>
    </row>
    <row r="11" spans="1:7" x14ac:dyDescent="0.25">
      <c r="C11" s="63" t="s">
        <v>167</v>
      </c>
      <c r="D11" s="63" t="s">
        <v>112</v>
      </c>
    </row>
    <row r="12" spans="1:7" x14ac:dyDescent="0.25">
      <c r="C12" s="63" t="s">
        <v>168</v>
      </c>
      <c r="D12" s="63" t="s">
        <v>113</v>
      </c>
    </row>
    <row r="13" spans="1:7" x14ac:dyDescent="0.25">
      <c r="C13" s="63" t="s">
        <v>169</v>
      </c>
      <c r="D13" s="63" t="s">
        <v>114</v>
      </c>
    </row>
    <row r="14" spans="1:7" x14ac:dyDescent="0.25">
      <c r="C14" s="63" t="s">
        <v>170</v>
      </c>
      <c r="D14" s="63" t="s">
        <v>115</v>
      </c>
    </row>
    <row r="15" spans="1:7" x14ac:dyDescent="0.25">
      <c r="C15" s="63" t="s">
        <v>171</v>
      </c>
      <c r="D15" s="63" t="s">
        <v>116</v>
      </c>
    </row>
    <row r="16" spans="1:7" x14ac:dyDescent="0.25">
      <c r="C16" s="63" t="s">
        <v>172</v>
      </c>
      <c r="D16" s="63" t="s">
        <v>117</v>
      </c>
    </row>
    <row r="17" spans="3:4" x14ac:dyDescent="0.25">
      <c r="C17" s="63" t="s">
        <v>173</v>
      </c>
      <c r="D17" s="63" t="s">
        <v>118</v>
      </c>
    </row>
    <row r="18" spans="3:4" x14ac:dyDescent="0.25">
      <c r="C18" s="63" t="s">
        <v>174</v>
      </c>
      <c r="D18" s="63" t="s">
        <v>119</v>
      </c>
    </row>
    <row r="19" spans="3:4" x14ac:dyDescent="0.25">
      <c r="C19" s="63" t="s">
        <v>175</v>
      </c>
      <c r="D19" s="63" t="s">
        <v>120</v>
      </c>
    </row>
    <row r="20" spans="3:4" x14ac:dyDescent="0.25">
      <c r="C20" s="63" t="s">
        <v>176</v>
      </c>
      <c r="D20" s="63" t="s">
        <v>178</v>
      </c>
    </row>
    <row r="21" spans="3:4" x14ac:dyDescent="0.25">
      <c r="C21" s="63" t="s">
        <v>177</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54</vt:i4>
      </vt:variant>
    </vt:vector>
  </HeadingPairs>
  <TitlesOfParts>
    <vt:vector size="89"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2018-03-04T18:33:13Z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