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6" i="13"/>
  <c r="D7" i="13"/>
  <c r="D8" i="13"/>
  <c r="D9" i="13"/>
  <c r="D10" i="13"/>
  <c r="D11" i="13"/>
  <c r="D260" i="13" l="1"/>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c r="C12" i="21"/>
  <c r="D12" i="21" s="1"/>
  <c r="C13" i="21"/>
  <c r="D13" i="21" s="1"/>
  <c r="C14" i="21"/>
  <c r="D14" i="21" s="1"/>
  <c r="C15" i="21"/>
  <c r="D15" i="21"/>
  <c r="C16" i="21"/>
  <c r="D16" i="21" s="1"/>
  <c r="C17" i="21"/>
  <c r="D17" i="21" s="1"/>
  <c r="C18" i="21"/>
  <c r="D18" i="21" s="1"/>
  <c r="C19" i="21"/>
  <c r="D19" i="21"/>
  <c r="C20" i="21"/>
  <c r="D20" i="21" s="1"/>
  <c r="C21" i="21"/>
  <c r="D21" i="21" s="1"/>
  <c r="C22" i="21"/>
  <c r="D22" i="21" s="1"/>
  <c r="C23" i="21"/>
  <c r="D23" i="21"/>
  <c r="C24" i="21"/>
  <c r="D24" i="21" s="1"/>
  <c r="C25" i="21"/>
  <c r="D25" i="21" s="1"/>
  <c r="C26" i="21"/>
  <c r="D26" i="21" s="1"/>
  <c r="C27" i="21"/>
  <c r="D27" i="21"/>
  <c r="C28" i="21"/>
  <c r="D28" i="21" s="1"/>
  <c r="C29" i="21"/>
  <c r="D29" i="21" s="1"/>
  <c r="C30" i="21"/>
  <c r="D30" i="21" s="1"/>
  <c r="C31" i="21"/>
  <c r="D31" i="21"/>
  <c r="C32" i="21"/>
  <c r="D32" i="21" s="1"/>
  <c r="C33" i="21"/>
  <c r="D33" i="21" s="1"/>
  <c r="C34" i="21"/>
  <c r="D34" i="21" s="1"/>
  <c r="C35" i="21"/>
  <c r="D35" i="21"/>
  <c r="C36" i="21"/>
  <c r="D36" i="21" s="1"/>
  <c r="C37" i="21"/>
  <c r="D37" i="21" s="1"/>
  <c r="C38" i="21"/>
  <c r="D38" i="21" s="1"/>
  <c r="C39" i="21"/>
  <c r="D39" i="21"/>
  <c r="C40" i="21"/>
  <c r="D40" i="21" s="1"/>
  <c r="C41" i="21"/>
  <c r="D41" i="21" s="1"/>
  <c r="C42" i="21"/>
  <c r="D42" i="21" s="1"/>
  <c r="C43" i="21"/>
  <c r="D43" i="21"/>
  <c r="C44" i="21"/>
  <c r="D44" i="21" s="1"/>
  <c r="C45" i="21"/>
  <c r="D45" i="21" s="1"/>
  <c r="C46" i="21"/>
  <c r="D46" i="21" s="1"/>
  <c r="C47" i="21"/>
  <c r="D47" i="21"/>
  <c r="C48" i="21"/>
  <c r="D48" i="21" s="1"/>
  <c r="C49" i="21"/>
  <c r="D49" i="21" s="1"/>
  <c r="C50" i="21"/>
  <c r="D50" i="21" s="1"/>
  <c r="C51" i="21"/>
  <c r="D51" i="2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c r="C113" i="21"/>
  <c r="D113" i="21" s="1"/>
  <c r="C114" i="21"/>
  <c r="D114" i="21" s="1"/>
  <c r="C115" i="21"/>
  <c r="D115" i="21" s="1"/>
  <c r="C116" i="21"/>
  <c r="D116" i="2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T49" i="13" s="1"/>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W99" i="13"/>
  <c r="S99" i="13" s="1"/>
  <c r="W100" i="13"/>
  <c r="S100" i="13" s="1"/>
  <c r="W101" i="13"/>
  <c r="W102" i="13"/>
  <c r="S102" i="13" s="1"/>
  <c r="W103" i="13"/>
  <c r="S103" i="13" s="1"/>
  <c r="W104" i="13"/>
  <c r="S104" i="13" s="1"/>
  <c r="W105" i="13"/>
  <c r="W106" i="13"/>
  <c r="S106" i="13" s="1"/>
  <c r="W107" i="13"/>
  <c r="S107" i="13" s="1"/>
  <c r="W108" i="13"/>
  <c r="T108" i="13" s="1"/>
  <c r="W109" i="13"/>
  <c r="S109" i="13" s="1"/>
  <c r="W110" i="13"/>
  <c r="S110" i="13" s="1"/>
  <c r="W111" i="13"/>
  <c r="S111" i="13" s="1"/>
  <c r="W112" i="13"/>
  <c r="U112" i="13" s="1"/>
  <c r="W113" i="13"/>
  <c r="S113" i="13" s="1"/>
  <c r="W114" i="13"/>
  <c r="W115" i="13"/>
  <c r="W116" i="13"/>
  <c r="S116" i="13" s="1"/>
  <c r="W117" i="13"/>
  <c r="S117" i="13" s="1"/>
  <c r="W118" i="13"/>
  <c r="W119" i="13"/>
  <c r="S119" i="13" s="1"/>
  <c r="W120" i="13"/>
  <c r="S120" i="13" s="1"/>
  <c r="W121" i="13"/>
  <c r="W122" i="13"/>
  <c r="S122" i="13" s="1"/>
  <c r="W123" i="13"/>
  <c r="S123" i="13" s="1"/>
  <c r="W124" i="13"/>
  <c r="S124" i="13" s="1"/>
  <c r="W125" i="13"/>
  <c r="W126" i="13"/>
  <c r="S126" i="13" s="1"/>
  <c r="W127" i="13"/>
  <c r="S127" i="13" s="1"/>
  <c r="W128" i="13"/>
  <c r="S128" i="13" s="1"/>
  <c r="W129" i="13"/>
  <c r="W130" i="13"/>
  <c r="S130" i="13" s="1"/>
  <c r="W131" i="13"/>
  <c r="S131" i="13" s="1"/>
  <c r="W132" i="13"/>
  <c r="U132" i="13" s="1"/>
  <c r="W133" i="13"/>
  <c r="S133" i="13" s="1"/>
  <c r="W134" i="13"/>
  <c r="S134" i="13" s="1"/>
  <c r="W135" i="13"/>
  <c r="T135" i="13" s="1"/>
  <c r="W136" i="13"/>
  <c r="S136" i="13" s="1"/>
  <c r="W137" i="13"/>
  <c r="S137" i="13" s="1"/>
  <c r="W138" i="13"/>
  <c r="S138" i="13" s="1"/>
  <c r="W139" i="13"/>
  <c r="W140" i="13"/>
  <c r="S140" i="13" s="1"/>
  <c r="W141" i="13"/>
  <c r="S141" i="13" s="1"/>
  <c r="W142" i="13"/>
  <c r="S142" i="13" s="1"/>
  <c r="W143" i="13"/>
  <c r="T143" i="13" s="1"/>
  <c r="W144" i="13"/>
  <c r="S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U160" i="13" s="1"/>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s="1"/>
  <c r="V418" i="13" s="1"/>
  <c r="W419" i="13"/>
  <c r="T419" i="13" s="1"/>
  <c r="W420" i="13"/>
  <c r="S420" i="13" s="1"/>
  <c r="V420" i="13" s="1"/>
  <c r="W421" i="13"/>
  <c r="S421" i="13" s="1"/>
  <c r="V421" i="13" s="1"/>
  <c r="W422" i="13"/>
  <c r="S422" i="13" s="1"/>
  <c r="V422" i="13" s="1"/>
  <c r="W423" i="13"/>
  <c r="T423" i="13" s="1"/>
  <c r="W424" i="13"/>
  <c r="S424" i="13" s="1"/>
  <c r="V424" i="13" s="1"/>
  <c r="W425" i="13"/>
  <c r="S425" i="13" s="1"/>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s="1"/>
  <c r="C1036" i="20"/>
  <c r="D1036" i="20"/>
  <c r="C1037" i="20"/>
  <c r="D1037" i="20" s="1"/>
  <c r="C1038" i="20"/>
  <c r="D1038" i="20"/>
  <c r="C1039" i="20"/>
  <c r="D1039" i="20" s="1"/>
  <c r="C1040" i="20"/>
  <c r="D1040" i="20"/>
  <c r="C1041" i="20"/>
  <c r="D1041" i="20" s="1"/>
  <c r="C1042" i="20"/>
  <c r="D1042" i="20"/>
  <c r="C1043" i="20"/>
  <c r="D1043" i="20" s="1"/>
  <c r="C1044" i="20"/>
  <c r="D1044" i="20"/>
  <c r="C1045" i="20"/>
  <c r="D1045" i="20" s="1"/>
  <c r="C1046" i="20"/>
  <c r="D1046" i="20"/>
  <c r="C1047" i="20"/>
  <c r="D1047" i="20" s="1"/>
  <c r="C1048" i="20"/>
  <c r="D1048" i="20"/>
  <c r="C1049" i="20"/>
  <c r="D1049" i="20" s="1"/>
  <c r="C1050" i="20"/>
  <c r="D1050" i="20"/>
  <c r="C1051" i="20"/>
  <c r="D1051" i="20" s="1"/>
  <c r="C1052" i="20"/>
  <c r="D1052" i="20"/>
  <c r="C1053" i="20"/>
  <c r="D1053" i="20" s="1"/>
  <c r="C1054" i="20"/>
  <c r="D1054" i="20"/>
  <c r="C1055" i="20"/>
  <c r="D1055" i="20" s="1"/>
  <c r="C1056" i="20"/>
  <c r="D1056" i="20"/>
  <c r="C1057" i="20"/>
  <c r="D1057" i="20" s="1"/>
  <c r="C1058" i="20"/>
  <c r="D1058" i="20"/>
  <c r="C1059" i="20"/>
  <c r="D1059" i="20" s="1"/>
  <c r="C1060" i="20"/>
  <c r="D1060" i="20"/>
  <c r="C1061" i="20"/>
  <c r="D1061" i="20" s="1"/>
  <c r="C1062" i="20"/>
  <c r="D1062" i="20"/>
  <c r="C1063" i="20"/>
  <c r="D1063" i="20" s="1"/>
  <c r="C1064" i="20"/>
  <c r="D1064" i="20"/>
  <c r="C1065" i="20"/>
  <c r="D1065" i="20" s="1"/>
  <c r="C1066" i="20"/>
  <c r="D1066" i="20"/>
  <c r="C1067" i="20"/>
  <c r="D1067" i="20" s="1"/>
  <c r="C1068" i="20"/>
  <c r="D1068" i="20"/>
  <c r="C1069" i="20"/>
  <c r="D1069" i="20" s="1"/>
  <c r="C1070" i="20"/>
  <c r="D1070" i="20"/>
  <c r="C1071" i="20"/>
  <c r="D1071" i="20" s="1"/>
  <c r="C1072" i="20"/>
  <c r="D1072" i="20"/>
  <c r="C1073" i="20"/>
  <c r="D1073" i="20" s="1"/>
  <c r="C1074" i="20"/>
  <c r="D1074" i="20"/>
  <c r="C1075" i="20"/>
  <c r="D1075" i="20" s="1"/>
  <c r="C1076" i="20"/>
  <c r="D1076" i="20"/>
  <c r="C1077" i="20"/>
  <c r="D1077" i="20" s="1"/>
  <c r="C1078" i="20"/>
  <c r="D1078" i="20"/>
  <c r="C1079" i="20"/>
  <c r="D1079" i="20" s="1"/>
  <c r="C1080" i="20"/>
  <c r="D1080" i="20"/>
  <c r="C1081" i="20"/>
  <c r="D1081" i="20" s="1"/>
  <c r="C1082" i="20"/>
  <c r="D1082" i="20"/>
  <c r="C1083" i="20"/>
  <c r="D1083" i="20" s="1"/>
  <c r="C1084" i="20"/>
  <c r="D1084" i="20"/>
  <c r="C1085" i="20"/>
  <c r="D1085" i="20" s="1"/>
  <c r="C1086" i="20"/>
  <c r="D1086" i="20"/>
  <c r="C1087" i="20"/>
  <c r="D1087" i="20" s="1"/>
  <c r="C1088" i="20"/>
  <c r="D1088" i="20"/>
  <c r="C1089" i="20"/>
  <c r="D1089" i="20" s="1"/>
  <c r="C1090" i="20"/>
  <c r="D1090" i="20"/>
  <c r="C1091" i="20"/>
  <c r="D1091" i="20" s="1"/>
  <c r="C1092" i="20"/>
  <c r="D1092" i="20"/>
  <c r="C1093" i="20"/>
  <c r="D1093" i="20" s="1"/>
  <c r="C1094" i="20"/>
  <c r="D1094" i="20"/>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c r="C80" i="40"/>
  <c r="D930" i="20"/>
  <c r="D526" i="20"/>
  <c r="D426" i="20"/>
  <c r="C18" i="20"/>
  <c r="D18" i="20" s="1"/>
  <c r="AB8" i="39" s="1"/>
  <c r="Y8" i="39" s="1"/>
  <c r="I6" i="39" s="1"/>
  <c r="C19" i="20"/>
  <c r="D19" i="20" s="1"/>
  <c r="AB9" i="39" s="1"/>
  <c r="C20" i="20"/>
  <c r="D20" i="20"/>
  <c r="C21" i="20"/>
  <c r="D21" i="20"/>
  <c r="AH10" i="12"/>
  <c r="C23" i="20"/>
  <c r="D23" i="20" s="1"/>
  <c r="AB13" i="39"/>
  <c r="C24" i="20"/>
  <c r="D24" i="20"/>
  <c r="C25" i="20"/>
  <c r="D25" i="20"/>
  <c r="C26" i="20"/>
  <c r="D26" i="20"/>
  <c r="AB16" i="39" s="1"/>
  <c r="C27" i="20"/>
  <c r="D27" i="20"/>
  <c r="C28" i="20"/>
  <c r="D28" i="20" s="1"/>
  <c r="C29" i="20"/>
  <c r="D29" i="20" s="1"/>
  <c r="AB19" i="39" s="1"/>
  <c r="C30" i="20"/>
  <c r="D30" i="20"/>
  <c r="C31" i="20"/>
  <c r="D31" i="20"/>
  <c r="C32" i="20"/>
  <c r="D32" i="20"/>
  <c r="AB22" i="39" s="1"/>
  <c r="C33" i="20"/>
  <c r="D33" i="20" s="1"/>
  <c r="C34" i="20"/>
  <c r="D34" i="20"/>
  <c r="C35" i="20"/>
  <c r="D35" i="20" s="1"/>
  <c r="AB25" i="39"/>
  <c r="C36" i="20"/>
  <c r="D36" i="20"/>
  <c r="AB26" i="39" s="1"/>
  <c r="C37" i="20"/>
  <c r="D37" i="20"/>
  <c r="AB27" i="39" s="1"/>
  <c r="C38" i="20"/>
  <c r="D38" i="20"/>
  <c r="C39" i="20"/>
  <c r="D39" i="20" s="1"/>
  <c r="C40" i="20"/>
  <c r="D40" i="20"/>
  <c r="C41" i="20"/>
  <c r="D41" i="20" s="1"/>
  <c r="C42" i="20"/>
  <c r="D42" i="20"/>
  <c r="C43" i="20"/>
  <c r="D43" i="20" s="1"/>
  <c r="C44" i="20"/>
  <c r="D44" i="20"/>
  <c r="C45" i="20"/>
  <c r="D45" i="20" s="1"/>
  <c r="C46" i="20"/>
  <c r="D46" i="20"/>
  <c r="C47" i="20"/>
  <c r="D47" i="20" s="1"/>
  <c r="AB37" i="39" s="1"/>
  <c r="C48" i="20"/>
  <c r="D48" i="20" s="1"/>
  <c r="C49" i="20"/>
  <c r="D49" i="20" s="1"/>
  <c r="C50" i="20"/>
  <c r="D50" i="20"/>
  <c r="C51" i="20"/>
  <c r="D51" i="20" s="1"/>
  <c r="C52" i="20"/>
  <c r="D52" i="20" s="1"/>
  <c r="AB42" i="39" s="1"/>
  <c r="C53" i="20"/>
  <c r="D53" i="20"/>
  <c r="C54" i="20"/>
  <c r="D54" i="20"/>
  <c r="C55" i="20"/>
  <c r="D55" i="20"/>
  <c r="C56" i="20"/>
  <c r="D56" i="20"/>
  <c r="AB46" i="39" s="1"/>
  <c r="C57" i="20"/>
  <c r="D57" i="20"/>
  <c r="C58" i="20"/>
  <c r="D58" i="20" s="1"/>
  <c r="C59" i="20"/>
  <c r="D59" i="20" s="1"/>
  <c r="C60" i="20"/>
  <c r="D60" i="20" s="1"/>
  <c r="AB50" i="39" s="1"/>
  <c r="C61" i="20"/>
  <c r="D61" i="20" s="1"/>
  <c r="AB51" i="39" s="1"/>
  <c r="C62" i="20"/>
  <c r="D62" i="20" s="1"/>
  <c r="AB52" i="39" s="1"/>
  <c r="C63" i="20"/>
  <c r="D63" i="20"/>
  <c r="C64" i="20"/>
  <c r="D64" i="20"/>
  <c r="AB54" i="39" s="1"/>
  <c r="C65" i="20"/>
  <c r="D65" i="20"/>
  <c r="C66" i="20"/>
  <c r="D66" i="20" s="1"/>
  <c r="AB56" i="39"/>
  <c r="C67" i="20"/>
  <c r="D67" i="20"/>
  <c r="AB57" i="39" s="1"/>
  <c r="C68" i="20"/>
  <c r="D68" i="20"/>
  <c r="C69" i="20"/>
  <c r="D69" i="20" s="1"/>
  <c r="C70" i="20"/>
  <c r="D70" i="20" s="1"/>
  <c r="AB60" i="39" s="1"/>
  <c r="C71" i="20"/>
  <c r="D71" i="20"/>
  <c r="C72" i="20"/>
  <c r="D72" i="20"/>
  <c r="C73" i="20"/>
  <c r="D73" i="20"/>
  <c r="AB63" i="39" s="1"/>
  <c r="C74" i="20"/>
  <c r="D74" i="20" s="1"/>
  <c r="C75" i="20"/>
  <c r="D75" i="20"/>
  <c r="C76" i="20"/>
  <c r="D76" i="20" s="1"/>
  <c r="AB66" i="39"/>
  <c r="C77" i="20"/>
  <c r="D77" i="20"/>
  <c r="C78" i="20"/>
  <c r="D78" i="20"/>
  <c r="C79" i="20"/>
  <c r="D79" i="20"/>
  <c r="C80" i="20"/>
  <c r="D80" i="20"/>
  <c r="C81" i="20"/>
  <c r="D81" i="20"/>
  <c r="C82" i="20"/>
  <c r="D82" i="20"/>
  <c r="C83" i="20"/>
  <c r="D83" i="20"/>
  <c r="C84" i="20"/>
  <c r="D84" i="20"/>
  <c r="AB74" i="39" s="1"/>
  <c r="C85" i="20"/>
  <c r="D85" i="20" s="1"/>
  <c r="C86" i="20"/>
  <c r="D86" i="20"/>
  <c r="AB76" i="39" s="1"/>
  <c r="C87" i="20"/>
  <c r="D87" i="20"/>
  <c r="AB77" i="39"/>
  <c r="C88" i="20"/>
  <c r="D88" i="20" s="1"/>
  <c r="AB78" i="39"/>
  <c r="C89" i="20"/>
  <c r="D89" i="20"/>
  <c r="C90" i="20"/>
  <c r="D90" i="20"/>
  <c r="AB80" i="39" s="1"/>
  <c r="C91" i="20"/>
  <c r="D91" i="20" s="1"/>
  <c r="C92" i="20"/>
  <c r="D92" i="20"/>
  <c r="C93" i="20"/>
  <c r="D93" i="20" s="1"/>
  <c r="C94" i="20"/>
  <c r="D94" i="20" s="1"/>
  <c r="C95" i="20"/>
  <c r="D95" i="20" s="1"/>
  <c r="C96" i="20"/>
  <c r="D96" i="20"/>
  <c r="C97" i="20"/>
  <c r="D97" i="20" s="1"/>
  <c r="C98" i="20"/>
  <c r="D98" i="20" s="1"/>
  <c r="AB88" i="39" s="1"/>
  <c r="C99" i="20"/>
  <c r="D99" i="20"/>
  <c r="C100" i="20"/>
  <c r="D100" i="20"/>
  <c r="AB90" i="39" s="1"/>
  <c r="C101" i="20"/>
  <c r="D101" i="20"/>
  <c r="C102" i="20"/>
  <c r="D102" i="20" s="1"/>
  <c r="C103" i="20"/>
  <c r="D103" i="20" s="1"/>
  <c r="AB93" i="39" s="1"/>
  <c r="C104" i="20"/>
  <c r="D104" i="20"/>
  <c r="AB94" i="39" s="1"/>
  <c r="C105" i="20"/>
  <c r="D105" i="20" s="1"/>
  <c r="C106" i="20"/>
  <c r="D106" i="20"/>
  <c r="C107" i="20"/>
  <c r="D107" i="20" s="1"/>
  <c r="C108" i="20"/>
  <c r="D108" i="20" s="1"/>
  <c r="C109" i="20"/>
  <c r="D109" i="20" s="1"/>
  <c r="C110" i="20"/>
  <c r="D110" i="20"/>
  <c r="C111" i="20"/>
  <c r="D111" i="20" s="1"/>
  <c r="AB101" i="39"/>
  <c r="C112" i="20"/>
  <c r="D112" i="20"/>
  <c r="C113" i="20"/>
  <c r="D113" i="20"/>
  <c r="C114" i="20"/>
  <c r="D114" i="20"/>
  <c r="C115" i="20"/>
  <c r="D115" i="20"/>
  <c r="C116" i="20"/>
  <c r="D116" i="20"/>
  <c r="AB106" i="39" s="1"/>
  <c r="C117" i="20"/>
  <c r="D117" i="20"/>
  <c r="C119" i="20"/>
  <c r="D119" i="20" s="1"/>
  <c r="AB109" i="39"/>
  <c r="C120" i="20"/>
  <c r="D120" i="20"/>
  <c r="AB110" i="39" s="1"/>
  <c r="C121" i="20"/>
  <c r="D121" i="20"/>
  <c r="C122" i="20"/>
  <c r="D122" i="20" s="1"/>
  <c r="AB112" i="39"/>
  <c r="C123" i="20"/>
  <c r="D123" i="20"/>
  <c r="AB113" i="39" s="1"/>
  <c r="C124" i="20"/>
  <c r="D124" i="20"/>
  <c r="AB114" i="39" s="1"/>
  <c r="C125" i="20"/>
  <c r="D125" i="20"/>
  <c r="AB115" i="39"/>
  <c r="C126" i="20"/>
  <c r="D126" i="20" s="1"/>
  <c r="C127" i="20"/>
  <c r="D127" i="20" s="1"/>
  <c r="AB117" i="39" s="1"/>
  <c r="C128" i="20"/>
  <c r="D128" i="20"/>
  <c r="AB118" i="39" s="1"/>
  <c r="C129" i="20"/>
  <c r="D129" i="20" s="1"/>
  <c r="AB119" i="39" s="1"/>
  <c r="C130" i="20"/>
  <c r="D130" i="20" s="1"/>
  <c r="C131" i="20"/>
  <c r="D131" i="20"/>
  <c r="AB121" i="39"/>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C153" i="20"/>
  <c r="D153" i="20" s="1"/>
  <c r="AB143" i="39"/>
  <c r="C154" i="20"/>
  <c r="D154" i="20"/>
  <c r="C155" i="20"/>
  <c r="D155" i="20"/>
  <c r="AB145" i="39" s="1"/>
  <c r="C156" i="20"/>
  <c r="D156" i="20" s="1"/>
  <c r="C157" i="20"/>
  <c r="D157" i="20"/>
  <c r="C158" i="20"/>
  <c r="D158" i="20" s="1"/>
  <c r="AB148" i="39"/>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c r="C168" i="20"/>
  <c r="D168" i="20"/>
  <c r="AB158" i="39" s="1"/>
  <c r="C169" i="20"/>
  <c r="D169" i="20"/>
  <c r="AB159" i="39" s="1"/>
  <c r="C170" i="20"/>
  <c r="D170" i="20"/>
  <c r="AB160" i="39"/>
  <c r="C171" i="20"/>
  <c r="D171" i="20" s="1"/>
  <c r="AB161" i="39"/>
  <c r="C172" i="20"/>
  <c r="D172" i="20"/>
  <c r="AB162" i="39" s="1"/>
  <c r="C173" i="20"/>
  <c r="D173" i="20"/>
  <c r="AB163" i="39" s="1"/>
  <c r="C174" i="20"/>
  <c r="D174" i="20"/>
  <c r="AB164" i="39"/>
  <c r="C175" i="20"/>
  <c r="D175" i="20" s="1"/>
  <c r="AB165" i="39"/>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C202" i="20"/>
  <c r="D202" i="20" s="1"/>
  <c r="AB192" i="39" s="1"/>
  <c r="C203" i="20"/>
  <c r="D203" i="20" s="1"/>
  <c r="C204" i="20"/>
  <c r="D204" i="20"/>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c r="C222" i="20"/>
  <c r="D222" i="20" s="1"/>
  <c r="C223" i="20"/>
  <c r="D223" i="20" s="1"/>
  <c r="C224" i="20"/>
  <c r="D224" i="20"/>
  <c r="C225" i="20"/>
  <c r="D225" i="20" s="1"/>
  <c r="AB215" i="39" s="1"/>
  <c r="C226" i="20"/>
  <c r="D226" i="20" s="1"/>
  <c r="AB216" i="39" s="1"/>
  <c r="C227" i="20"/>
  <c r="D227" i="20" s="1"/>
  <c r="C228" i="20"/>
  <c r="D228" i="20"/>
  <c r="C229" i="20"/>
  <c r="D229" i="20" s="1"/>
  <c r="AB219" i="39" s="1"/>
  <c r="C230" i="20"/>
  <c r="D230" i="20" s="1"/>
  <c r="AB220" i="39" s="1"/>
  <c r="C231" i="20"/>
  <c r="D231" i="20" s="1"/>
  <c r="C232" i="20"/>
  <c r="D232" i="20"/>
  <c r="C233" i="20"/>
  <c r="D233" i="20" s="1"/>
  <c r="C234" i="20"/>
  <c r="D234" i="20" s="1"/>
  <c r="AB224" i="39" s="1"/>
  <c r="C235" i="20"/>
  <c r="D235" i="20" s="1"/>
  <c r="AB225" i="39" s="1"/>
  <c r="C236" i="20"/>
  <c r="D236" i="20" s="1"/>
  <c r="C237" i="20"/>
  <c r="D237" i="20"/>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c r="AB235" i="39" s="1"/>
  <c r="C246" i="20"/>
  <c r="D246" i="20"/>
  <c r="C247" i="20"/>
  <c r="D247" i="20" s="1"/>
  <c r="AB237" i="39" s="1"/>
  <c r="C248" i="20"/>
  <c r="D248" i="20"/>
  <c r="AB238" i="39"/>
  <c r="C249" i="20"/>
  <c r="D249" i="20" s="1"/>
  <c r="AB239" i="39" s="1"/>
  <c r="C250" i="20"/>
  <c r="D250" i="20" s="1"/>
  <c r="AB240" i="39" s="1"/>
  <c r="C251" i="20"/>
  <c r="D251" i="20" s="1"/>
  <c r="AB241" i="39" s="1"/>
  <c r="C252" i="20"/>
  <c r="D252" i="20" s="1"/>
  <c r="C253" i="20"/>
  <c r="D253" i="20"/>
  <c r="AB243" i="39" s="1"/>
  <c r="C254" i="20"/>
  <c r="D254" i="20" s="1"/>
  <c r="AB244" i="39" s="1"/>
  <c r="C255" i="20"/>
  <c r="D255" i="20"/>
  <c r="AB245" i="39" s="1"/>
  <c r="C256" i="20"/>
  <c r="D256" i="20" s="1"/>
  <c r="AB246" i="39" s="1"/>
  <c r="C257" i="20"/>
  <c r="D257" i="20"/>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c r="AB316" i="39" s="1"/>
  <c r="C327" i="20"/>
  <c r="D327" i="20"/>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c r="C341" i="20"/>
  <c r="D341" i="20" s="1"/>
  <c r="C342" i="20"/>
  <c r="D342" i="20" s="1"/>
  <c r="C343" i="20"/>
  <c r="D343" i="20" s="1"/>
  <c r="AB333" i="39" s="1"/>
  <c r="C344" i="20"/>
  <c r="D344" i="20" s="1"/>
  <c r="AB334" i="39" s="1"/>
  <c r="C345" i="20"/>
  <c r="D345" i="20" s="1"/>
  <c r="AB335" i="39"/>
  <c r="C346" i="20"/>
  <c r="D346" i="20"/>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c r="C356" i="20"/>
  <c r="D356" i="20" s="1"/>
  <c r="C357" i="20"/>
  <c r="D357" i="20" s="1"/>
  <c r="AB347" i="39"/>
  <c r="C358" i="20"/>
  <c r="D358" i="20"/>
  <c r="C359" i="20"/>
  <c r="D359" i="20"/>
  <c r="AB349" i="39" s="1"/>
  <c r="C360" i="20"/>
  <c r="D360" i="20"/>
  <c r="AB350" i="39" s="1"/>
  <c r="C361" i="20"/>
  <c r="D361" i="20"/>
  <c r="C362" i="20"/>
  <c r="D362" i="20" s="1"/>
  <c r="AB352" i="39" s="1"/>
  <c r="C363" i="20"/>
  <c r="D363" i="20" s="1"/>
  <c r="AB353" i="39"/>
  <c r="C364" i="20"/>
  <c r="D364" i="20"/>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c r="C431" i="20"/>
  <c r="D431" i="20"/>
  <c r="C432" i="20"/>
  <c r="D432" i="20"/>
  <c r="C433" i="20"/>
  <c r="D433" i="20"/>
  <c r="AB423" i="39" s="1"/>
  <c r="C434" i="20"/>
  <c r="D434" i="20" s="1"/>
  <c r="C435" i="20"/>
  <c r="D435" i="20" s="1"/>
  <c r="AB425" i="39" s="1"/>
  <c r="C436" i="20"/>
  <c r="D436" i="20"/>
  <c r="AB426" i="39" s="1"/>
  <c r="C437" i="20"/>
  <c r="D437" i="20" s="1"/>
  <c r="AB427" i="39" s="1"/>
  <c r="C438" i="20"/>
  <c r="D438" i="20"/>
  <c r="C439" i="20"/>
  <c r="D439" i="20"/>
  <c r="C440" i="20"/>
  <c r="D440" i="20"/>
  <c r="C441" i="20"/>
  <c r="D441" i="20"/>
  <c r="AB431" i="39" s="1"/>
  <c r="C442" i="20"/>
  <c r="D442" i="20" s="1"/>
  <c r="C443" i="20"/>
  <c r="D443" i="20" s="1"/>
  <c r="C444" i="20"/>
  <c r="D444" i="20" s="1"/>
  <c r="C445" i="20"/>
  <c r="D445" i="20" s="1"/>
  <c r="AB435" i="39"/>
  <c r="C446" i="20"/>
  <c r="D446" i="20"/>
  <c r="AB436" i="39" s="1"/>
  <c r="C447" i="20"/>
  <c r="D447" i="20" s="1"/>
  <c r="C448" i="20"/>
  <c r="D448" i="20" s="1"/>
  <c r="AB438" i="39"/>
  <c r="C449" i="20"/>
  <c r="D449" i="20"/>
  <c r="C450" i="20"/>
  <c r="D450" i="20"/>
  <c r="AB440" i="39" s="1"/>
  <c r="C451" i="20"/>
  <c r="D451" i="20" s="1"/>
  <c r="C452" i="20"/>
  <c r="D452" i="20" s="1"/>
  <c r="AB442" i="39" s="1"/>
  <c r="C453" i="20"/>
  <c r="D453" i="20"/>
  <c r="AB443" i="39" s="1"/>
  <c r="C454" i="20"/>
  <c r="D454" i="20" s="1"/>
  <c r="AB444" i="39" s="1"/>
  <c r="C455" i="20"/>
  <c r="D455" i="20"/>
  <c r="C456" i="20"/>
  <c r="D456" i="20"/>
  <c r="AB446" i="39" s="1"/>
  <c r="C457" i="20"/>
  <c r="D457" i="20" s="1"/>
  <c r="C458" i="20"/>
  <c r="D458" i="20" s="1"/>
  <c r="AB448" i="39" s="1"/>
  <c r="C459" i="20"/>
  <c r="D459" i="20"/>
  <c r="C460" i="20"/>
  <c r="D460" i="20"/>
  <c r="C461" i="20"/>
  <c r="D461" i="20"/>
  <c r="C462" i="20"/>
  <c r="D462" i="20"/>
  <c r="C463" i="20"/>
  <c r="D463" i="20"/>
  <c r="C464" i="20"/>
  <c r="D464" i="20"/>
  <c r="AB454" i="39" s="1"/>
  <c r="C465" i="20"/>
  <c r="D465" i="20" s="1"/>
  <c r="C466" i="20"/>
  <c r="D466" i="20" s="1"/>
  <c r="AB456" i="39"/>
  <c r="C467" i="20"/>
  <c r="D467" i="20"/>
  <c r="C468" i="20"/>
  <c r="D468" i="20"/>
  <c r="C469" i="20"/>
  <c r="D469" i="20"/>
  <c r="AB459" i="39" s="1"/>
  <c r="C470" i="20"/>
  <c r="D470" i="20" s="1"/>
  <c r="C471" i="20"/>
  <c r="D471" i="20" s="1"/>
  <c r="C472" i="20"/>
  <c r="D472" i="20" s="1"/>
  <c r="AB462" i="39" s="1"/>
  <c r="C473" i="20"/>
  <c r="D473" i="20"/>
  <c r="C474" i="20"/>
  <c r="D474" i="20"/>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C514" i="20"/>
  <c r="D514" i="20"/>
  <c r="AB504" i="39" s="1"/>
  <c r="C515" i="20"/>
  <c r="D515" i="20" s="1"/>
  <c r="AC45" i="40" s="1"/>
  <c r="C516" i="20"/>
  <c r="D516" i="20"/>
  <c r="AB506" i="39" s="1"/>
  <c r="C517" i="20"/>
  <c r="D517" i="20" s="1"/>
  <c r="AB507" i="39" s="1"/>
  <c r="C518" i="20"/>
  <c r="D518" i="20"/>
  <c r="AB508" i="39" s="1"/>
  <c r="C519" i="20"/>
  <c r="D519" i="20" s="1"/>
  <c r="C520" i="20"/>
  <c r="D520" i="20" s="1"/>
  <c r="AB510" i="39"/>
  <c r="C521" i="20"/>
  <c r="D521" i="20"/>
  <c r="C522" i="20"/>
  <c r="D522" i="20"/>
  <c r="AB512" i="39" s="1"/>
  <c r="C523" i="20"/>
  <c r="D523" i="20" s="1"/>
  <c r="AC53" i="40" s="1"/>
  <c r="C524" i="20"/>
  <c r="D524" i="20"/>
  <c r="AB514" i="39" s="1"/>
  <c r="C525" i="20"/>
  <c r="D525" i="20" s="1"/>
  <c r="C527" i="20"/>
  <c r="D527" i="20" s="1"/>
  <c r="C528" i="20"/>
  <c r="D528" i="20" s="1"/>
  <c r="C529" i="20"/>
  <c r="D529" i="20" s="1"/>
  <c r="AB519" i="39"/>
  <c r="C530" i="20"/>
  <c r="D530" i="20"/>
  <c r="C531" i="20"/>
  <c r="D531" i="20"/>
  <c r="C532" i="20"/>
  <c r="D532" i="20"/>
  <c r="C533" i="20"/>
  <c r="D533" i="20"/>
  <c r="AB523" i="39" s="1"/>
  <c r="C534" i="20"/>
  <c r="D534" i="20" s="1"/>
  <c r="C535" i="20"/>
  <c r="D535" i="20" s="1"/>
  <c r="AB525" i="39"/>
  <c r="C536" i="20"/>
  <c r="D536" i="20"/>
  <c r="C537" i="20"/>
  <c r="D537" i="20"/>
  <c r="C538" i="20"/>
  <c r="D538" i="20"/>
  <c r="C539" i="20"/>
  <c r="D539" i="20"/>
  <c r="AB529" i="39" s="1"/>
  <c r="C540" i="20"/>
  <c r="D540" i="20" s="1"/>
  <c r="AB530" i="39" s="1"/>
  <c r="C541" i="20"/>
  <c r="D541" i="20"/>
  <c r="C542" i="20"/>
  <c r="D542" i="20"/>
  <c r="C543" i="20"/>
  <c r="D543" i="20"/>
  <c r="C544" i="20"/>
  <c r="D544" i="20"/>
  <c r="AB534" i="39" s="1"/>
  <c r="C545" i="20"/>
  <c r="D545" i="20" s="1"/>
  <c r="C546" i="20"/>
  <c r="D546" i="20" s="1"/>
  <c r="AB536" i="39"/>
  <c r="C547" i="20"/>
  <c r="D547" i="20"/>
  <c r="AB537" i="39" s="1"/>
  <c r="C548" i="20"/>
  <c r="D548" i="20" s="1"/>
  <c r="C549" i="20"/>
  <c r="D549" i="20" s="1"/>
  <c r="C550" i="20"/>
  <c r="D550" i="20" s="1"/>
  <c r="AB540" i="39" s="1"/>
  <c r="C551" i="20"/>
  <c r="D551" i="20"/>
  <c r="AB541" i="39" s="1"/>
  <c r="C552" i="20"/>
  <c r="D552" i="20" s="1"/>
  <c r="AB542" i="39" s="1"/>
  <c r="C553" i="20"/>
  <c r="D553" i="20"/>
  <c r="C554" i="20"/>
  <c r="D554" i="20"/>
  <c r="AB544" i="39" s="1"/>
  <c r="C555" i="20"/>
  <c r="D555" i="20" s="1"/>
  <c r="C556" i="20"/>
  <c r="D556" i="20" s="1"/>
  <c r="AB546" i="39" s="1"/>
  <c r="C557" i="20"/>
  <c r="D557" i="20"/>
  <c r="AB547" i="39" s="1"/>
  <c r="C558" i="20"/>
  <c r="D558" i="20" s="1"/>
  <c r="AB548" i="39" s="1"/>
  <c r="C559" i="20"/>
  <c r="D559" i="20"/>
  <c r="C560" i="20"/>
  <c r="D560" i="20"/>
  <c r="AB550" i="39" s="1"/>
  <c r="C561" i="20"/>
  <c r="D561" i="20" s="1"/>
  <c r="C562" i="20"/>
  <c r="D562" i="20" s="1"/>
  <c r="AB552" i="39"/>
  <c r="C563" i="20"/>
  <c r="D563" i="20"/>
  <c r="C564" i="20"/>
  <c r="D564" i="20"/>
  <c r="C565" i="20"/>
  <c r="D565" i="20"/>
  <c r="C566" i="20"/>
  <c r="D566" i="20"/>
  <c r="AB556" i="39" s="1"/>
  <c r="C567" i="20"/>
  <c r="D567" i="20" s="1"/>
  <c r="C568" i="20"/>
  <c r="D568" i="20" s="1"/>
  <c r="AB558" i="39"/>
  <c r="C569" i="20"/>
  <c r="D569" i="20"/>
  <c r="C570" i="20"/>
  <c r="D570" i="20"/>
  <c r="C571" i="20"/>
  <c r="D571" i="20"/>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C606" i="20"/>
  <c r="D606" i="20"/>
  <c r="C607" i="20"/>
  <c r="D607" i="20"/>
  <c r="AB597" i="39" s="1"/>
  <c r="C608" i="20"/>
  <c r="D608" i="20" s="1"/>
  <c r="C609" i="20"/>
  <c r="D609" i="20" s="1"/>
  <c r="AB599" i="39"/>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C628" i="20"/>
  <c r="D628" i="20" s="1"/>
  <c r="AB618" i="39"/>
  <c r="C629" i="20"/>
  <c r="D629" i="20"/>
  <c r="C630" i="20"/>
  <c r="D630" i="20"/>
  <c r="C631" i="20"/>
  <c r="D631" i="20"/>
  <c r="AB621" i="39" s="1"/>
  <c r="C632" i="20"/>
  <c r="D632" i="20" s="1"/>
  <c r="C633" i="20"/>
  <c r="D633" i="20" s="1"/>
  <c r="AB623" i="39"/>
  <c r="C634" i="20"/>
  <c r="D634" i="20"/>
  <c r="C635" i="20"/>
  <c r="D635" i="20"/>
  <c r="AB625" i="39" s="1"/>
  <c r="C636" i="20"/>
  <c r="D636" i="20" s="1"/>
  <c r="C637" i="20"/>
  <c r="D637" i="20" s="1"/>
  <c r="AB627" i="39"/>
  <c r="C638" i="20"/>
  <c r="D638" i="20"/>
  <c r="AB628" i="39" s="1"/>
  <c r="C639" i="20"/>
  <c r="D639" i="20" s="1"/>
  <c r="AB629" i="39"/>
  <c r="C640" i="20"/>
  <c r="D640" i="20"/>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c r="C655" i="20"/>
  <c r="D655" i="20"/>
  <c r="AB645" i="39" s="1"/>
  <c r="C656" i="20"/>
  <c r="D656" i="20" s="1"/>
  <c r="C657" i="20"/>
  <c r="D657" i="20" s="1"/>
  <c r="AB647" i="39"/>
  <c r="C658" i="20"/>
  <c r="D658" i="20"/>
  <c r="C659" i="20"/>
  <c r="D659" i="20"/>
  <c r="AB649" i="39" s="1"/>
  <c r="C660" i="20"/>
  <c r="D660" i="20" s="1"/>
  <c r="C661" i="20"/>
  <c r="D661" i="20" s="1"/>
  <c r="AB651" i="39"/>
  <c r="C662" i="20"/>
  <c r="D662" i="20"/>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C680" i="20"/>
  <c r="D680" i="20"/>
  <c r="C681" i="20"/>
  <c r="D681" i="20"/>
  <c r="C682" i="20"/>
  <c r="D682" i="20"/>
  <c r="C683" i="20"/>
  <c r="D683" i="20"/>
  <c r="C684" i="20"/>
  <c r="D684" i="20"/>
  <c r="C685" i="20"/>
  <c r="D685" i="20"/>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C706" i="20"/>
  <c r="D706" i="20"/>
  <c r="C707" i="20"/>
  <c r="D707" i="20"/>
  <c r="C709" i="20"/>
  <c r="D709" i="20"/>
  <c r="AB699" i="39" s="1"/>
  <c r="C710" i="20"/>
  <c r="D710" i="20" s="1"/>
  <c r="C711" i="20"/>
  <c r="D711" i="20" s="1"/>
  <c r="AB701" i="39"/>
  <c r="C712" i="20"/>
  <c r="D712" i="20"/>
  <c r="C713" i="20"/>
  <c r="D713" i="20"/>
  <c r="AC75" i="40" s="1"/>
  <c r="C714" i="20"/>
  <c r="D714" i="2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c r="C735" i="20"/>
  <c r="D735" i="20" s="1"/>
  <c r="AB725" i="39" s="1"/>
  <c r="C736" i="20"/>
  <c r="D736" i="20" s="1"/>
  <c r="AB726" i="39" s="1"/>
  <c r="C737" i="20"/>
  <c r="D737" i="20" s="1"/>
  <c r="AB727" i="39" s="1"/>
  <c r="C738" i="20"/>
  <c r="D738" i="20" s="1"/>
  <c r="AB728" i="39" s="1"/>
  <c r="C739" i="20"/>
  <c r="D739" i="20"/>
  <c r="C740" i="20"/>
  <c r="D740" i="20" s="1"/>
  <c r="AB730" i="39" s="1"/>
  <c r="C741" i="20"/>
  <c r="D741" i="20" s="1"/>
  <c r="AB731" i="39" s="1"/>
  <c r="C742" i="20"/>
  <c r="D742" i="20"/>
  <c r="C743" i="20"/>
  <c r="D743" i="20"/>
  <c r="C744" i="20"/>
  <c r="D744" i="20"/>
  <c r="C745" i="20"/>
  <c r="D745" i="20"/>
  <c r="AB735" i="39" s="1"/>
  <c r="C746" i="20"/>
  <c r="D746" i="20"/>
  <c r="AB736" i="39" s="1"/>
  <c r="C747" i="20"/>
  <c r="D747" i="20"/>
  <c r="C748" i="20"/>
  <c r="D748" i="20" s="1"/>
  <c r="AB738" i="39" s="1"/>
  <c r="C749" i="20"/>
  <c r="D749" i="20" s="1"/>
  <c r="AB739" i="39" s="1"/>
  <c r="C750" i="20"/>
  <c r="D750" i="20"/>
  <c r="C751" i="20"/>
  <c r="D751" i="20"/>
  <c r="AB741" i="39" s="1"/>
  <c r="C752" i="20"/>
  <c r="D752" i="20"/>
  <c r="AB742" i="39" s="1"/>
  <c r="C753" i="20"/>
  <c r="D753" i="20"/>
  <c r="AB743" i="39"/>
  <c r="C754" i="20"/>
  <c r="D754" i="20" s="1"/>
  <c r="C755" i="20"/>
  <c r="D755" i="20" s="1"/>
  <c r="AB745" i="39" s="1"/>
  <c r="C756" i="20"/>
  <c r="D756" i="20"/>
  <c r="C757" i="20"/>
  <c r="D757" i="20"/>
  <c r="AB747" i="39" s="1"/>
  <c r="C758" i="20"/>
  <c r="D758" i="20"/>
  <c r="C759" i="20"/>
  <c r="D759" i="20" s="1"/>
  <c r="AB749" i="39"/>
  <c r="C760" i="20"/>
  <c r="D760" i="20"/>
  <c r="C761" i="20"/>
  <c r="D761" i="20"/>
  <c r="AB751" i="39" s="1"/>
  <c r="C762" i="20"/>
  <c r="D762" i="20" s="1"/>
  <c r="C763" i="20"/>
  <c r="D763" i="20"/>
  <c r="C764" i="20"/>
  <c r="D764" i="20"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C807" i="20"/>
  <c r="D807" i="20" s="1"/>
  <c r="AB797" i="39" s="1"/>
  <c r="C808" i="20"/>
  <c r="D808" i="20" s="1"/>
  <c r="C809" i="20"/>
  <c r="D809" i="20"/>
  <c r="C810" i="20"/>
  <c r="D810" i="20" s="1"/>
  <c r="C811" i="20"/>
  <c r="D811" i="20" s="1"/>
  <c r="AB801" i="39" s="1"/>
  <c r="C812" i="20"/>
  <c r="D812" i="20"/>
  <c r="C813" i="20"/>
  <c r="D813" i="20"/>
  <c r="C814" i="20"/>
  <c r="D814" i="20"/>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C828" i="20"/>
  <c r="D828" i="20" s="1"/>
  <c r="C830" i="20"/>
  <c r="D830" i="20" s="1"/>
  <c r="C831" i="20"/>
  <c r="D831" i="20"/>
  <c r="AB821" i="39" s="1"/>
  <c r="C832" i="20"/>
  <c r="D832" i="20" s="1"/>
  <c r="AB822" i="39" s="1"/>
  <c r="C833" i="20"/>
  <c r="D833" i="20" s="1"/>
  <c r="AB823" i="39" s="1"/>
  <c r="C834" i="20"/>
  <c r="D834" i="20" s="1"/>
  <c r="AB824" i="39" s="1"/>
  <c r="C835" i="20"/>
  <c r="D835" i="20"/>
  <c r="C836" i="20"/>
  <c r="D836" i="20"/>
  <c r="AB826" i="39" s="1"/>
  <c r="C837" i="20"/>
  <c r="D837" i="20"/>
  <c r="AB827" i="39" s="1"/>
  <c r="C838" i="20"/>
  <c r="D838" i="20"/>
  <c r="AB828" i="39"/>
  <c r="C839" i="20"/>
  <c r="D839" i="20" s="1"/>
  <c r="AB829" i="39"/>
  <c r="C840" i="20"/>
  <c r="D840" i="20"/>
  <c r="AB830" i="39" s="1"/>
  <c r="C841" i="20"/>
  <c r="D841" i="20"/>
  <c r="AB831" i="39" s="1"/>
  <c r="C842" i="20"/>
  <c r="D842" i="20"/>
  <c r="AB832" i="39"/>
  <c r="C843" i="20"/>
  <c r="D843" i="20" s="1"/>
  <c r="AB833" i="39"/>
  <c r="C844" i="20"/>
  <c r="D844" i="20"/>
  <c r="C845" i="20"/>
  <c r="D845" i="20"/>
  <c r="AB835" i="39" s="1"/>
  <c r="C846" i="20"/>
  <c r="D846" i="20" s="1"/>
  <c r="AB836" i="39" s="1"/>
  <c r="C847" i="20"/>
  <c r="D847" i="20" s="1"/>
  <c r="AB837" i="39" s="1"/>
  <c r="C848" i="20"/>
  <c r="D848" i="20" s="1"/>
  <c r="AB838" i="39" s="1"/>
  <c r="C849" i="20"/>
  <c r="D849" i="20" s="1"/>
  <c r="AB839" i="39" s="1"/>
  <c r="C850" i="20"/>
  <c r="D850" i="20" s="1"/>
  <c r="AB840" i="39" s="1"/>
  <c r="C851" i="20"/>
  <c r="D851" i="20"/>
  <c r="AB841" i="39"/>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c r="C860" i="20"/>
  <c r="D860" i="20" s="1"/>
  <c r="C861" i="20"/>
  <c r="D861" i="20" s="1"/>
  <c r="AB851" i="39" s="1"/>
  <c r="C862" i="20"/>
  <c r="D862" i="20"/>
  <c r="AB852" i="39" s="1"/>
  <c r="C863" i="20"/>
  <c r="D863" i="20" s="1"/>
  <c r="AB853" i="39" s="1"/>
  <c r="C864" i="20"/>
  <c r="D864" i="20" s="1"/>
  <c r="AB854" i="39" s="1"/>
  <c r="C865" i="20"/>
  <c r="D865" i="20"/>
  <c r="AB855" i="39"/>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c r="C887" i="20"/>
  <c r="D887" i="20" s="1"/>
  <c r="AB877" i="39"/>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c r="C915" i="20"/>
  <c r="D915" i="20" s="1"/>
  <c r="AB905" i="39"/>
  <c r="AC109" i="40"/>
  <c r="C916" i="20"/>
  <c r="D916" i="20" s="1"/>
  <c r="C917" i="20"/>
  <c r="D917" i="20"/>
  <c r="AC111" i="40" s="1"/>
  <c r="C918" i="20"/>
  <c r="D918" i="20"/>
  <c r="AB908" i="39"/>
  <c r="C919" i="20"/>
  <c r="D919" i="20" s="1"/>
  <c r="AC113" i="40"/>
  <c r="C920" i="20"/>
  <c r="D920" i="20"/>
  <c r="AB910" i="39" s="1"/>
  <c r="C921" i="20"/>
  <c r="D921" i="20"/>
  <c r="AB911" i="39" s="1"/>
  <c r="C922" i="20"/>
  <c r="D922" i="20"/>
  <c r="AC116" i="40"/>
  <c r="C923" i="20"/>
  <c r="D923" i="20" s="1"/>
  <c r="AC117" i="40"/>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c r="C939" i="20"/>
  <c r="D939" i="20" s="1"/>
  <c r="AB929" i="39"/>
  <c r="C940" i="20"/>
  <c r="D940" i="20"/>
  <c r="AB930" i="39" s="1"/>
  <c r="C941" i="20"/>
  <c r="D941" i="20"/>
  <c r="C942" i="20"/>
  <c r="D942" i="20" s="1"/>
  <c r="AB932" i="39"/>
  <c r="C943" i="20"/>
  <c r="D943" i="20"/>
  <c r="C944" i="20"/>
  <c r="D944" i="20"/>
  <c r="AB934" i="39" s="1"/>
  <c r="C945" i="20"/>
  <c r="D945" i="20" s="1"/>
  <c r="AB935" i="39" s="1"/>
  <c r="C946" i="20"/>
  <c r="D946" i="20" s="1"/>
  <c r="AB936" i="39" s="1"/>
  <c r="C947" i="20"/>
  <c r="D947" i="20"/>
  <c r="AB937" i="39"/>
  <c r="C948" i="20"/>
  <c r="D948" i="20" s="1"/>
  <c r="AB938" i="39"/>
  <c r="C949" i="20"/>
  <c r="D949" i="20"/>
  <c r="AB939" i="39" s="1"/>
  <c r="C950" i="20"/>
  <c r="D950" i="20"/>
  <c r="AB940" i="39" s="1"/>
  <c r="C951" i="20"/>
  <c r="D951" i="20"/>
  <c r="AB941" i="39"/>
  <c r="C952" i="20"/>
  <c r="D952" i="20" s="1"/>
  <c r="C953" i="20"/>
  <c r="D953" i="20" s="1"/>
  <c r="AB943" i="39" s="1"/>
  <c r="C954" i="20"/>
  <c r="D954" i="20"/>
  <c r="AB944" i="39" s="1"/>
  <c r="C955" i="20"/>
  <c r="D955" i="20" s="1"/>
  <c r="AB945" i="39" s="1"/>
  <c r="C956" i="20"/>
  <c r="D956" i="20" s="1"/>
  <c r="AB946" i="39" s="1"/>
  <c r="C957" i="20"/>
  <c r="D957" i="20"/>
  <c r="C958" i="20"/>
  <c r="D958" i="20" s="1"/>
  <c r="AB948" i="39" s="1"/>
  <c r="C959" i="20"/>
  <c r="D959" i="20"/>
  <c r="AB949" i="39"/>
  <c r="C960" i="20"/>
  <c r="D960" i="20" s="1"/>
  <c r="AB950" i="39"/>
  <c r="C961" i="20"/>
  <c r="D961" i="20"/>
  <c r="AB951" i="39" s="1"/>
  <c r="C962" i="20"/>
  <c r="D962" i="20"/>
  <c r="AB952" i="39" s="1"/>
  <c r="C963" i="20"/>
  <c r="D963" i="20"/>
  <c r="AB953" i="39"/>
  <c r="C964" i="20"/>
  <c r="D964" i="20" s="1"/>
  <c r="AB954" i="39"/>
  <c r="C965" i="20"/>
  <c r="D965" i="20"/>
  <c r="C966" i="20"/>
  <c r="D966" i="20"/>
  <c r="AB956" i="39" s="1"/>
  <c r="C967" i="20"/>
  <c r="D967" i="20" s="1"/>
  <c r="C968" i="20"/>
  <c r="D968" i="20"/>
  <c r="AB958" i="39" s="1"/>
  <c r="C969" i="20"/>
  <c r="D969" i="20"/>
  <c r="AB959" i="39"/>
  <c r="C970" i="20"/>
  <c r="D970" i="20" s="1"/>
  <c r="C971" i="20"/>
  <c r="D971" i="20" s="1"/>
  <c r="AB961" i="39" s="1"/>
  <c r="C972" i="20"/>
  <c r="D972" i="20"/>
  <c r="AB962" i="39" s="1"/>
  <c r="C973" i="20"/>
  <c r="D973" i="20" s="1"/>
  <c r="C974" i="20"/>
  <c r="D974" i="20"/>
  <c r="AB964" i="39" s="1"/>
  <c r="C975" i="20"/>
  <c r="D975" i="20"/>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458" i="39"/>
  <c r="AB562" i="39"/>
  <c r="AB617" i="39"/>
  <c r="AB619" i="39"/>
  <c r="AB622" i="39"/>
  <c r="AB626" i="39"/>
  <c r="AB630" i="39"/>
  <c r="AB634" i="39"/>
  <c r="AB638" i="39"/>
  <c r="AB661" i="39"/>
  <c r="AB669" i="39"/>
  <c r="AB685" i="39"/>
  <c r="AB695" i="39"/>
  <c r="AB698" i="39"/>
  <c r="AB753" i="39"/>
  <c r="C829" i="20"/>
  <c r="D829" i="20"/>
  <c r="AB819" i="39" s="1"/>
  <c r="Y15" i="39" s="1"/>
  <c r="J24" i="40" s="1"/>
  <c r="AB919" i="39"/>
  <c r="AB931" i="39"/>
  <c r="AB955"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8" i="40"/>
  <c r="AC89" i="40"/>
  <c r="AC90" i="40"/>
  <c r="AC93" i="40"/>
  <c r="AC99" i="40"/>
  <c r="AC103" i="40"/>
  <c r="AC123" i="40"/>
  <c r="AC133" i="40"/>
  <c r="AC140" i="40"/>
  <c r="AC141" i="40"/>
  <c r="AC142" i="40"/>
  <c r="AC153" i="40"/>
  <c r="AC154" i="40"/>
  <c r="AC55" i="40"/>
  <c r="AC43" i="40"/>
  <c r="AC46" i="40"/>
  <c r="AC47"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c r="AB754" i="39"/>
  <c r="AB416" i="39"/>
  <c r="Y12" i="39"/>
  <c r="C44" i="40"/>
  <c r="AC40" i="40"/>
  <c r="Z10" i="40" s="1"/>
  <c r="AB804" i="39"/>
  <c r="AB724" i="39"/>
  <c r="AB516" i="39"/>
  <c r="Y13" i="39" s="1"/>
  <c r="J44" i="40" s="1"/>
  <c r="AC56" i="40"/>
  <c r="Z11" i="40" s="1"/>
  <c r="AB1081" i="39"/>
  <c r="AB1065" i="39"/>
  <c r="AB1057" i="39"/>
  <c r="AB1039" i="39"/>
  <c r="AB942" i="39"/>
  <c r="AB922" i="39"/>
  <c r="AB771" i="39"/>
  <c r="AB933" i="39"/>
  <c r="AB925" i="39"/>
  <c r="AB761" i="39"/>
  <c r="AB86" i="39"/>
  <c r="AB23" i="39"/>
  <c r="AB1121" i="39"/>
  <c r="AB957" i="39"/>
  <c r="AB866" i="39"/>
  <c r="AB47" i="39"/>
  <c r="AB30"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37" i="39"/>
  <c r="AB732" i="39"/>
  <c r="AB729" i="39"/>
  <c r="AB178" i="39"/>
  <c r="AB154" i="39"/>
  <c r="AB130" i="39"/>
  <c r="AB191"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17" i="39"/>
  <c r="AB807" i="39"/>
  <c r="AB803" i="39"/>
  <c r="AB794" i="39"/>
  <c r="AB782" i="39"/>
  <c r="AB763" i="39"/>
  <c r="AB758" i="39"/>
  <c r="AB750" i="39"/>
  <c r="AB744" i="39"/>
  <c r="AB740" i="39"/>
  <c r="AB806" i="39"/>
  <c r="AB798" i="39"/>
  <c r="AB748" i="39"/>
  <c r="AB815" i="39"/>
  <c r="AB784" i="39"/>
  <c r="AB779" i="39"/>
  <c r="AB770" i="39"/>
  <c r="AB766"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R23" i="12"/>
  <c r="AF23" i="12"/>
  <c r="R13" i="12"/>
  <c r="AF13" i="12"/>
  <c r="R16" i="12"/>
  <c r="AF16"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B850" i="39"/>
  <c r="AB799" i="39"/>
  <c r="AB687" i="39"/>
  <c r="AB648" i="39"/>
  <c r="AB559" i="39"/>
  <c r="AB1095" i="39"/>
  <c r="AB1049" i="39"/>
  <c r="AB891" i="39"/>
  <c r="AB856" i="39"/>
  <c r="AB802" i="39"/>
  <c r="AB692" i="39"/>
  <c r="AC49" i="40"/>
  <c r="AB509" i="39"/>
  <c r="AB471" i="39"/>
  <c r="AB1011" i="39"/>
  <c r="AC149" i="40"/>
  <c r="AB1116" i="39"/>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812" i="39"/>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Q9" i="34"/>
  <c r="Q9" i="30"/>
  <c r="Q9" i="26"/>
  <c r="Q9" i="33"/>
  <c r="Q9" i="29"/>
  <c r="Q9" i="25"/>
  <c r="P19" i="24"/>
  <c r="P19" i="34"/>
  <c r="P19" i="33"/>
  <c r="P19" i="32"/>
  <c r="Q9" i="13"/>
  <c r="Q9" i="32"/>
  <c r="Q9" i="28"/>
  <c r="P19" i="13"/>
  <c r="P19" i="31"/>
  <c r="P19" i="30"/>
  <c r="P19" i="29"/>
  <c r="P19" i="28"/>
  <c r="Q9" i="24"/>
  <c r="Q11" i="24" s="1"/>
  <c r="Q9" i="31"/>
  <c r="Q9" i="27"/>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8"/>
  <c r="Q7" i="24"/>
  <c r="Q7" i="31"/>
  <c r="Q7" i="27"/>
  <c r="Q7" i="34"/>
  <c r="Q7" i="26"/>
  <c r="Q11" i="26" s="1"/>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1" s="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2" s="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3" s="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Q13" i="34" s="1"/>
  <c r="Q7" i="33"/>
  <c r="Q11" i="33" s="1"/>
  <c r="Q7" i="29"/>
  <c r="Q7" i="25"/>
  <c r="Q11" i="25" s="1"/>
  <c r="R9" i="41"/>
  <c r="R9" i="12"/>
  <c r="AF9" i="41"/>
  <c r="AF9" i="12"/>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80" i="13"/>
  <c r="U192"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T15" i="13"/>
  <c r="U15"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AF8" i="41"/>
  <c r="R8" i="12"/>
  <c r="R8" i="41"/>
  <c r="AF8" i="12"/>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180"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00"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U404" i="26"/>
  <c r="T404" i="26"/>
  <c r="U340" i="26"/>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42"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T46" i="13"/>
  <c r="U62" i="13"/>
  <c r="T62"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60" i="13"/>
  <c r="T140" i="13"/>
  <c r="U220"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R17" i="41"/>
  <c r="AF17" i="41"/>
  <c r="AF10" i="12"/>
  <c r="R10" i="12"/>
  <c r="R10" i="41"/>
  <c r="AF10" i="41"/>
  <c r="AF12" i="41"/>
  <c r="R12" i="12"/>
  <c r="R12" i="41"/>
  <c r="AF12" i="12"/>
  <c r="R11" i="12"/>
  <c r="AF11" i="12"/>
  <c r="AF11" i="41"/>
  <c r="R11" i="41"/>
  <c r="U88" i="13" l="1"/>
  <c r="T88" i="13"/>
  <c r="U31" i="13"/>
  <c r="U252" i="13"/>
  <c r="U188" i="13"/>
  <c r="U232" i="13"/>
  <c r="T152" i="13"/>
  <c r="U212" i="13"/>
  <c r="U116" i="13"/>
  <c r="U224" i="13"/>
  <c r="T220" i="13"/>
  <c r="T124" i="13"/>
  <c r="T200" i="13"/>
  <c r="T244" i="13"/>
  <c r="T180" i="13"/>
  <c r="U256" i="13"/>
  <c r="T192" i="13"/>
  <c r="T252" i="13"/>
  <c r="T188" i="13"/>
  <c r="T232" i="13"/>
  <c r="U152" i="13"/>
  <c r="T212" i="13"/>
  <c r="T116" i="13"/>
  <c r="T224" i="13"/>
  <c r="U128"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W147" i="26"/>
  <c r="W275" i="26"/>
  <c r="W305" i="26"/>
  <c r="W331" i="26"/>
  <c r="S331" i="26" s="1"/>
  <c r="V331" i="26" s="1"/>
  <c r="W369" i="26"/>
  <c r="W395" i="26"/>
  <c r="W433" i="26"/>
  <c r="W459" i="26"/>
  <c r="S459" i="26" s="1"/>
  <c r="V459" i="26" s="1"/>
  <c r="W497" i="26"/>
  <c r="W516" i="26"/>
  <c r="W538" i="26"/>
  <c r="W558" i="26"/>
  <c r="W573" i="26"/>
  <c r="W590" i="26"/>
  <c r="W605" i="26"/>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8" i="13"/>
  <c r="U58" i="13"/>
  <c r="T58"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42" i="13"/>
  <c r="V141" i="13"/>
  <c r="V138" i="13"/>
  <c r="V137" i="13"/>
  <c r="V134" i="13"/>
  <c r="V133" i="13"/>
  <c r="V130" i="13"/>
  <c r="V126" i="13"/>
  <c r="V122" i="13"/>
  <c r="V117" i="13"/>
  <c r="V116" i="13"/>
  <c r="V113" i="13"/>
  <c r="V110" i="13"/>
  <c r="V109" i="13"/>
  <c r="V106" i="13"/>
  <c r="V102" i="13"/>
  <c r="V98" i="13"/>
  <c r="U268" i="13"/>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V128" i="13" s="1"/>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V120" i="13" s="1"/>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V86" i="13" s="1"/>
  <c r="U124" i="13"/>
  <c r="V124" i="13" s="1"/>
  <c r="T76" i="13"/>
  <c r="T168" i="13"/>
  <c r="T136" i="13"/>
  <c r="V136" i="13" s="1"/>
  <c r="T104" i="13"/>
  <c r="V104" i="13" s="1"/>
  <c r="U72" i="13"/>
  <c r="T148" i="13"/>
  <c r="U100" i="13"/>
  <c r="U144" i="13"/>
  <c r="T80" i="13"/>
  <c r="V80" i="13" s="1"/>
  <c r="U140" i="13"/>
  <c r="V140" i="13" s="1"/>
  <c r="U76" i="13"/>
  <c r="U168" i="13"/>
  <c r="U136" i="13"/>
  <c r="U104" i="13"/>
  <c r="T72" i="13"/>
  <c r="V72" i="13" s="1"/>
  <c r="U164" i="13"/>
  <c r="T100" i="13"/>
  <c r="T36" i="13"/>
  <c r="T144" i="13"/>
  <c r="V144" i="13" s="1"/>
  <c r="T96" i="13"/>
  <c r="V96" i="13" s="1"/>
  <c r="V94" i="13"/>
  <c r="V92" i="13"/>
  <c r="V90" i="13"/>
  <c r="V88" i="13"/>
  <c r="V85" i="13"/>
  <c r="V84" i="13"/>
  <c r="V81" i="13"/>
  <c r="V78" i="13"/>
  <c r="V77" i="13"/>
  <c r="V76" i="13"/>
  <c r="V74" i="13"/>
  <c r="V73"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V123" i="13" s="1"/>
  <c r="U91" i="13"/>
  <c r="U44" i="13"/>
  <c r="T12" i="13"/>
  <c r="T221" i="13"/>
  <c r="U183" i="13"/>
  <c r="U151" i="13"/>
  <c r="U119" i="13"/>
  <c r="V119" i="13" s="1"/>
  <c r="T87" i="13"/>
  <c r="V87" i="13" s="1"/>
  <c r="U56" i="13"/>
  <c r="T217" i="13"/>
  <c r="U179" i="13"/>
  <c r="T147" i="13"/>
  <c r="U99" i="13"/>
  <c r="T67" i="13"/>
  <c r="V67" i="13" s="1"/>
  <c r="U36" i="13"/>
  <c r="V36" i="13" s="1"/>
  <c r="T191" i="13"/>
  <c r="U159" i="13"/>
  <c r="T127" i="13"/>
  <c r="V127" i="13" s="1"/>
  <c r="U95" i="13"/>
  <c r="V95" i="13" s="1"/>
  <c r="U48" i="13"/>
  <c r="U187" i="13"/>
  <c r="U155" i="13"/>
  <c r="U123" i="13"/>
  <c r="T91" i="13"/>
  <c r="V91" i="13" s="1"/>
  <c r="T44" i="13"/>
  <c r="V44" i="13" s="1"/>
  <c r="T183" i="13"/>
  <c r="T151" i="13"/>
  <c r="T103" i="13"/>
  <c r="U71" i="13"/>
  <c r="T56" i="13"/>
  <c r="V56" i="13" s="1"/>
  <c r="T179" i="13"/>
  <c r="U131" i="13"/>
  <c r="T99" i="13"/>
  <c r="V99" i="13" s="1"/>
  <c r="U52" i="13"/>
  <c r="U191" i="13"/>
  <c r="T159" i="13"/>
  <c r="T111" i="13"/>
  <c r="T210" i="13"/>
  <c r="T187" i="13"/>
  <c r="T155" i="13"/>
  <c r="T107" i="13"/>
  <c r="V107" i="13" s="1"/>
  <c r="U199" i="13"/>
  <c r="U167" i="13"/>
  <c r="U103" i="13"/>
  <c r="T71" i="13"/>
  <c r="V71" i="13" s="1"/>
  <c r="T40" i="13"/>
  <c r="V40" i="13" s="1"/>
  <c r="U195" i="13"/>
  <c r="T131" i="13"/>
  <c r="V131" i="13" s="1"/>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60" i="13"/>
  <c r="V560"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U139" i="13"/>
  <c r="S135" i="13"/>
  <c r="V135" i="13" s="1"/>
  <c r="U135" i="13"/>
  <c r="S105" i="13"/>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T112" i="13"/>
  <c r="S108" i="13"/>
  <c r="V108" i="13" s="1"/>
  <c r="U108" i="13"/>
  <c r="S32" i="13"/>
  <c r="V32" i="13" s="1"/>
  <c r="U32" i="13"/>
  <c r="S28" i="13"/>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T115" i="13"/>
  <c r="S39" i="13"/>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V39" i="13" l="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100" i="13"/>
  <c r="S190" i="26"/>
  <c r="V190" i="26" s="1"/>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V62" i="26" s="1"/>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V211" i="26" s="1"/>
  <c r="U211" i="26"/>
  <c r="T211" i="26"/>
  <c r="V129" i="13"/>
  <c r="V125" i="13"/>
  <c r="V115" i="13"/>
  <c r="V112" i="13"/>
  <c r="V105" i="13"/>
  <c r="V139" i="13"/>
  <c r="V111"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V83" i="26" s="1"/>
  <c r="T83" i="26"/>
  <c r="U83" i="26"/>
  <c r="V114" i="13"/>
  <c r="V103"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V147" i="26" s="1"/>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4"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E227" i="21" s="1"/>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168" i="21"/>
  <c r="E592" i="21"/>
  <c r="E218" i="21"/>
  <c r="E797" i="21"/>
  <c r="E270" i="21"/>
  <c r="E734" i="21"/>
  <c r="E1054" i="20"/>
  <c r="E210" i="21"/>
  <c r="E468" i="21"/>
  <c r="E714" i="21"/>
  <c r="E783" i="21"/>
  <c r="E1073" i="20"/>
  <c r="E214" i="21"/>
  <c r="E278" i="21"/>
  <c r="E311" i="21"/>
  <c r="E343" i="21"/>
  <c r="E375" i="21"/>
  <c r="E407" i="21"/>
  <c r="E440" i="21"/>
  <c r="E472" i="21"/>
  <c r="E504" i="21"/>
  <c r="E537" i="21"/>
  <c r="E569" i="21"/>
  <c r="E601" i="21"/>
  <c r="E634" i="21"/>
  <c r="E666" i="21"/>
  <c r="E698" i="21"/>
  <c r="E715" i="21"/>
  <c r="E728" i="21"/>
  <c r="E736" i="21"/>
  <c r="E744" i="21"/>
  <c r="E752" i="21"/>
  <c r="E760" i="21"/>
  <c r="E768" i="21"/>
  <c r="E776" i="21"/>
  <c r="E784" i="21"/>
  <c r="E792" i="21"/>
  <c r="E800" i="21"/>
  <c r="E1036" i="20"/>
  <c r="E1044" i="20"/>
  <c r="E1052" i="20"/>
  <c r="E1060" i="20"/>
  <c r="E1068" i="20"/>
  <c r="E1076" i="20"/>
  <c r="E1084" i="20"/>
  <c r="E1092" i="20"/>
  <c r="E1100" i="20"/>
  <c r="E1108" i="20"/>
  <c r="E1116" i="20"/>
  <c r="E1124" i="20"/>
  <c r="E1132" i="20"/>
  <c r="E277" i="22"/>
  <c r="E209" i="20"/>
  <c r="E698" i="20"/>
  <c r="E545" i="20"/>
  <c r="E697" i="20"/>
  <c r="E284" i="22"/>
  <c r="E42" i="22"/>
  <c r="E40" i="22"/>
  <c r="E933" i="20"/>
  <c r="E441" i="20"/>
  <c r="E696"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E247" i="22" l="1"/>
  <c r="E533" i="20"/>
  <c r="Q533" i="20" s="1"/>
  <c r="E716" i="20"/>
  <c r="E821" i="20"/>
  <c r="Q821" i="20" s="1"/>
  <c r="E274" i="22"/>
  <c r="E708" i="20"/>
  <c r="Q708" i="20" s="1"/>
  <c r="E1120" i="20"/>
  <c r="E1104" i="20"/>
  <c r="Q1104" i="20" s="1"/>
  <c r="E1088" i="20"/>
  <c r="E1072" i="20"/>
  <c r="E1056" i="20"/>
  <c r="E1040" i="20"/>
  <c r="E796" i="21"/>
  <c r="E780" i="21"/>
  <c r="E764" i="21"/>
  <c r="Q764" i="21" s="1"/>
  <c r="E748" i="21"/>
  <c r="E732" i="21"/>
  <c r="Q732" i="21" s="1"/>
  <c r="E706" i="21"/>
  <c r="E650" i="21"/>
  <c r="E585" i="21"/>
  <c r="E521" i="21"/>
  <c r="E456" i="21"/>
  <c r="E391" i="21"/>
  <c r="E327" i="21"/>
  <c r="E262" i="21"/>
  <c r="E1121" i="20"/>
  <c r="E1057" i="20"/>
  <c r="E767" i="21"/>
  <c r="E662" i="21"/>
  <c r="E403" i="21"/>
  <c r="E1118" i="20"/>
  <c r="E1034" i="20"/>
  <c r="Q1034" i="20" s="1"/>
  <c r="E658" i="21"/>
  <c r="E1119" i="20"/>
  <c r="E765" i="21"/>
  <c r="E141" i="21"/>
  <c r="E528" i="21"/>
  <c r="Q528" i="21" s="1"/>
  <c r="E579" i="21"/>
  <c r="E246" i="21"/>
  <c r="E1105" i="20"/>
  <c r="E1041" i="20"/>
  <c r="E751" i="21"/>
  <c r="E597" i="21"/>
  <c r="E339" i="21"/>
  <c r="E1098" i="20"/>
  <c r="Q1098" i="20" s="1"/>
  <c r="E786" i="21"/>
  <c r="E529" i="21"/>
  <c r="E1087" i="20"/>
  <c r="E718" i="21"/>
  <c r="E55" i="21"/>
  <c r="E463" i="21"/>
  <c r="E43" i="21"/>
  <c r="E615" i="20"/>
  <c r="Q615" i="20" s="1"/>
  <c r="E946" i="20"/>
  <c r="E930" i="20" s="1"/>
  <c r="E11" i="20" s="1"/>
  <c r="E79" i="22"/>
  <c r="E468" i="20"/>
  <c r="E426" i="20" s="1"/>
  <c r="E243" i="22"/>
  <c r="E208" i="22" s="1"/>
  <c r="E82" i="22"/>
  <c r="E1128" i="20"/>
  <c r="E1112" i="20"/>
  <c r="E1096" i="20"/>
  <c r="E1080" i="20"/>
  <c r="E1064" i="20"/>
  <c r="E1048" i="20"/>
  <c r="E804" i="21"/>
  <c r="E788" i="21"/>
  <c r="E772" i="21"/>
  <c r="E756" i="21"/>
  <c r="Q756" i="21" s="1"/>
  <c r="E740" i="21"/>
  <c r="Q740" i="21" s="1"/>
  <c r="E723" i="21"/>
  <c r="E682" i="21"/>
  <c r="E618" i="21"/>
  <c r="E553" i="21"/>
  <c r="E488" i="21"/>
  <c r="E424" i="21"/>
  <c r="E359" i="21"/>
  <c r="E294" i="21"/>
  <c r="E230" i="21"/>
  <c r="E1089" i="20"/>
  <c r="E799" i="21"/>
  <c r="E735" i="21"/>
  <c r="Q735" i="21" s="1"/>
  <c r="E533" i="21"/>
  <c r="E274" i="21"/>
  <c r="E1074" i="20"/>
  <c r="E766" i="21"/>
  <c r="E399" i="21"/>
  <c r="E1055" i="20"/>
  <c r="E476" i="21"/>
  <c r="E657" i="21"/>
  <c r="Q657" i="21" s="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AL13" i="12"/>
  <c r="G13" i="12" s="1"/>
  <c r="H13" i="12" s="1"/>
  <c r="H9" i="12"/>
  <c r="H10" i="41"/>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F1037" i="20"/>
  <c r="F488" i="20"/>
  <c r="F83" i="22"/>
  <c r="F822" i="20"/>
  <c r="F109" i="20"/>
  <c r="F79" i="20"/>
  <c r="F432" i="20"/>
  <c r="F848" i="20"/>
  <c r="F782" i="20"/>
  <c r="F40" i="20"/>
  <c r="F887" i="20"/>
  <c r="F178" i="20"/>
  <c r="F222" i="22"/>
  <c r="F849" i="20"/>
  <c r="F350" i="20"/>
  <c r="F1123" i="20"/>
  <c r="F191" i="22"/>
  <c r="F836" i="20"/>
  <c r="F1040" i="20"/>
  <c r="F594" i="20"/>
  <c r="F280" i="20"/>
  <c r="F124" i="20"/>
  <c r="F180" i="20"/>
  <c r="F183" i="20"/>
  <c r="F651" i="20"/>
  <c r="F676" i="20"/>
  <c r="F712" i="20"/>
  <c r="F701" i="20"/>
  <c r="F690" i="20"/>
  <c r="F699" i="20"/>
  <c r="F97" i="22"/>
  <c r="F281" i="20"/>
  <c r="F146" i="22"/>
  <c r="F552" i="20"/>
  <c r="F276" i="22"/>
  <c r="F452" i="20"/>
  <c r="F80" i="20"/>
  <c r="F127" i="20"/>
  <c r="F404" i="20"/>
  <c r="F795" i="20"/>
  <c r="F1129" i="20"/>
  <c r="F987" i="20"/>
  <c r="F240" i="20"/>
  <c r="F171" i="20"/>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F48" i="20"/>
  <c r="F73" i="20"/>
  <c r="F402" i="20"/>
  <c r="F1097" i="20"/>
  <c r="F98" i="22"/>
  <c r="F482" i="20"/>
  <c r="F166" i="22"/>
  <c r="F477" i="20"/>
  <c r="F506" i="20"/>
  <c r="F783" i="20"/>
  <c r="F743" i="20"/>
  <c r="F802" i="20"/>
  <c r="F951" i="20"/>
  <c r="F487" i="20"/>
  <c r="F292" i="22"/>
  <c r="F333" i="20"/>
  <c r="F212" i="22"/>
  <c r="F922" i="20"/>
  <c r="F650" i="20"/>
  <c r="F714" i="20"/>
  <c r="F719" i="20"/>
  <c r="F50" i="22"/>
  <c r="F498" i="20"/>
  <c r="F228" i="22"/>
  <c r="F789" i="20"/>
  <c r="F241" i="20"/>
  <c r="F899" i="20"/>
  <c r="F413" i="20"/>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F868" i="20"/>
  <c r="F418" i="20"/>
  <c r="F370" i="20"/>
  <c r="F165" i="20"/>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F894" i="20"/>
  <c r="F121" i="20"/>
  <c r="F202" i="20"/>
  <c r="F793" i="20"/>
  <c r="F460" i="20"/>
  <c r="F947" i="20"/>
  <c r="F657" i="20"/>
  <c r="F717" i="20"/>
  <c r="F687" i="20"/>
  <c r="F35" i="20"/>
  <c r="F1088" i="20"/>
  <c r="F160" i="22"/>
  <c r="F767" i="20"/>
  <c r="F516" i="20"/>
  <c r="F522" i="20"/>
  <c r="F105" i="20"/>
  <c r="F35" i="22"/>
  <c r="F299" i="22"/>
  <c r="F76" i="20"/>
  <c r="F304" i="20"/>
  <c r="F555" i="20"/>
  <c r="F263" i="20"/>
  <c r="F293" i="20"/>
  <c r="F84" i="20"/>
  <c r="F843" i="20"/>
  <c r="F55" i="20"/>
  <c r="F117" i="20"/>
  <c r="F147" i="22"/>
  <c r="F451" i="20"/>
  <c r="F170" i="22"/>
  <c r="F884" i="20"/>
  <c r="F524" i="20"/>
  <c r="F110" i="20"/>
  <c r="F42" i="20"/>
  <c r="F587" i="20"/>
  <c r="F223" i="20"/>
  <c r="F1026" i="20"/>
  <c r="F542" i="20"/>
  <c r="F220" i="22"/>
  <c r="F242" i="20"/>
  <c r="F234" i="22"/>
  <c r="F29" i="20"/>
  <c r="F315" i="20"/>
  <c r="F103" i="20"/>
  <c r="F907" i="20"/>
  <c r="F940" i="20"/>
  <c r="F1011" i="20"/>
  <c r="F257" i="20"/>
  <c r="F721" i="20"/>
  <c r="F441" i="20"/>
  <c r="F988" i="20"/>
  <c r="F1113" i="20"/>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F398" i="20"/>
  <c r="F449" i="20"/>
  <c r="E16" i="14"/>
  <c r="F1094" i="20"/>
  <c r="F19" i="22"/>
  <c r="F96" i="20"/>
  <c r="F428" i="20"/>
  <c r="F94" i="22"/>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F1122" i="20"/>
  <c r="F185" i="20"/>
  <c r="F27" i="20"/>
  <c r="F290" i="22"/>
  <c r="F981" i="20"/>
  <c r="F150" i="22"/>
  <c r="F357" i="20"/>
  <c r="F618" i="20"/>
  <c r="F642" i="20"/>
  <c r="F128" i="22"/>
  <c r="F417" i="20"/>
  <c r="F254" i="20"/>
  <c r="F1069" i="20"/>
  <c r="F914" i="20"/>
  <c r="F435" i="20"/>
  <c r="F323" i="20"/>
  <c r="F1101" i="20"/>
  <c r="F270" i="22"/>
  <c r="F1120" i="20"/>
  <c r="F41" i="20"/>
  <c r="F260" i="20"/>
  <c r="F107" i="20"/>
  <c r="F124" i="22"/>
  <c r="F33" i="20"/>
  <c r="F38" i="22"/>
  <c r="F893" i="20"/>
  <c r="F443" i="20"/>
  <c r="F493" i="20"/>
  <c r="F832" i="20"/>
  <c r="F577" i="20"/>
  <c r="F317" i="20"/>
  <c r="F130" i="20"/>
  <c r="F163" i="22"/>
  <c r="F1023" i="20"/>
  <c r="F269" i="22"/>
  <c r="F106" i="22"/>
  <c r="F174" i="22"/>
  <c r="F1072" i="20"/>
  <c r="F141" i="22"/>
  <c r="F90" i="22"/>
  <c r="F390" i="20"/>
  <c r="F931" i="20"/>
  <c r="F1053" i="20"/>
  <c r="F243" i="22"/>
  <c r="F174" i="20"/>
  <c r="F636" i="20"/>
  <c r="F670" i="20"/>
  <c r="F725" i="20"/>
  <c r="F239" i="22"/>
  <c r="F253" i="22"/>
  <c r="F874" i="20"/>
  <c r="F148" i="22"/>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F200" i="20"/>
  <c r="F16" i="22"/>
  <c r="F341" i="20"/>
  <c r="F1100" i="20"/>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F943" i="20"/>
  <c r="F819" i="20"/>
  <c r="F102" i="20"/>
  <c r="F224" i="20"/>
  <c r="F63" i="22"/>
  <c r="F486" i="20"/>
  <c r="F1074" i="20"/>
  <c r="F31" i="20"/>
  <c r="F823" i="20"/>
  <c r="F87" i="20"/>
  <c r="F302" i="22"/>
  <c r="F230" i="22"/>
  <c r="F246" i="20"/>
  <c r="F1019" i="20"/>
  <c r="F609" i="20"/>
  <c r="F1060" i="20"/>
  <c r="F740" i="20"/>
  <c r="F656" i="20"/>
  <c r="F695" i="20"/>
  <c r="F154" i="20"/>
  <c r="F765" i="20"/>
  <c r="F558" i="20"/>
  <c r="F145" i="22"/>
  <c r="F89" i="22"/>
  <c r="F502" i="20"/>
  <c r="F1017" i="20"/>
  <c r="F99" i="22"/>
  <c r="F583" i="20"/>
  <c r="F1058" i="20"/>
  <c r="F979" i="20"/>
  <c r="F231" i="22"/>
  <c r="F207" i="20"/>
  <c r="F123" i="20"/>
  <c r="F367" i="20"/>
  <c r="F58" i="22"/>
  <c r="F1015" i="20"/>
  <c r="F515" i="20"/>
  <c r="F25" i="20"/>
  <c r="F258" i="20"/>
  <c r="F685" i="20"/>
  <c r="F104" i="22"/>
  <c r="F136" i="20"/>
  <c r="F1059" i="20"/>
  <c r="F968" i="20"/>
  <c r="F770" i="20"/>
  <c r="F40" i="22"/>
  <c r="F446" i="20"/>
  <c r="F146" i="20"/>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F355" i="20"/>
  <c r="F306" i="22"/>
  <c r="F776" i="20"/>
  <c r="F242" i="22"/>
  <c r="F973" i="20"/>
  <c r="F39" i="20"/>
  <c r="F777" i="20"/>
  <c r="F825" i="20"/>
  <c r="F601" i="20"/>
  <c r="F98" i="20"/>
  <c r="F563" i="20"/>
  <c r="F535" i="20"/>
  <c r="F833" i="20"/>
  <c r="F259" i="22"/>
  <c r="F354" i="20"/>
  <c r="F347" i="20"/>
  <c r="F380" i="20"/>
  <c r="F243" i="20"/>
  <c r="F59" i="22"/>
  <c r="F181" i="22"/>
  <c r="F1000" i="20"/>
  <c r="F1051" i="20"/>
  <c r="F1128" i="20"/>
  <c r="F273" i="22"/>
  <c r="F328" i="20"/>
  <c r="F81" i="22"/>
  <c r="F45" i="22"/>
  <c r="F374" i="20"/>
  <c r="F961" i="20"/>
  <c r="F490" i="20"/>
  <c r="F420" i="20"/>
  <c r="F92" i="20"/>
  <c r="F595" i="20"/>
  <c r="F588" i="20"/>
  <c r="F459" i="20"/>
  <c r="F625" i="20"/>
  <c r="F842" i="20"/>
  <c r="F1111" i="20"/>
  <c r="F745" i="20"/>
  <c r="F139" i="22"/>
  <c r="F976" i="20"/>
  <c r="F388" i="20"/>
  <c r="F507" i="20"/>
  <c r="F554" i="20"/>
  <c r="F1056" i="20"/>
  <c r="F212" i="20"/>
  <c r="F300" i="22"/>
  <c r="F267" i="20"/>
  <c r="F827" i="20"/>
  <c r="F57" i="22"/>
  <c r="F1050" i="20"/>
  <c r="F199" i="20"/>
  <c r="F746" i="20"/>
  <c r="F518" i="20"/>
  <c r="F279" i="22"/>
  <c r="F448" i="20"/>
  <c r="F955" i="20"/>
  <c r="F63" i="20"/>
  <c r="F1114" i="20"/>
  <c r="F756" i="20"/>
  <c r="F318" i="20"/>
  <c r="F88" i="20"/>
  <c r="F738" i="20"/>
  <c r="F81" i="20"/>
  <c r="F882" i="20"/>
  <c r="F581" i="20"/>
  <c r="F974" i="20"/>
  <c r="F379" i="20"/>
  <c r="F193" i="22"/>
  <c r="F353" i="20"/>
  <c r="F256" i="20"/>
  <c r="F264" i="20"/>
  <c r="F209" i="22"/>
  <c r="F215" i="22"/>
  <c r="F608" i="20"/>
  <c r="F91" i="22"/>
  <c r="F1081" i="20"/>
  <c r="F114" i="22"/>
  <c r="F640" i="20"/>
  <c r="F675" i="20"/>
  <c r="F658" i="20"/>
  <c r="F637" i="20"/>
  <c r="F718" i="20"/>
  <c r="F707" i="20"/>
  <c r="F263" i="22"/>
  <c r="F196" i="22"/>
  <c r="F274" i="22"/>
  <c r="F846" i="20"/>
  <c r="F153" i="20"/>
  <c r="F853" i="20"/>
  <c r="F559" i="20"/>
  <c r="F119" i="22"/>
  <c r="F768" i="20"/>
  <c r="F763" i="20"/>
  <c r="F65" i="22"/>
  <c r="F467" i="20"/>
  <c r="F545" i="20"/>
  <c r="F211" i="20"/>
  <c r="F557" i="20"/>
  <c r="F32" i="22"/>
  <c r="F178" i="22"/>
  <c r="F1055" i="20"/>
  <c r="F564" i="20"/>
  <c r="F500" i="20"/>
  <c r="F298" i="22"/>
  <c r="F60" i="20"/>
  <c r="F92" i="22"/>
  <c r="F36" i="20"/>
  <c r="F808" i="20"/>
  <c r="F865" i="20"/>
  <c r="F262" i="20"/>
  <c r="F1025" i="20"/>
  <c r="F198" i="20"/>
  <c r="F265" i="20"/>
  <c r="F245" i="20"/>
  <c r="F869" i="20"/>
  <c r="F598" i="20"/>
  <c r="F97" i="20"/>
  <c r="F77" i="22"/>
  <c r="F967" i="20"/>
  <c r="F912" i="20"/>
  <c r="F978" i="20"/>
  <c r="F495" i="20"/>
  <c r="F1068" i="20"/>
  <c r="F182" i="22"/>
  <c r="F156" i="20"/>
  <c r="F806" i="20"/>
  <c r="F135" i="22"/>
  <c r="F61" i="22"/>
  <c r="F256" i="22"/>
  <c r="F780" i="20"/>
  <c r="F346" i="20"/>
  <c r="F589" i="20"/>
  <c r="F206" i="20"/>
  <c r="F42" i="22"/>
  <c r="F187" i="22"/>
  <c r="F250" i="20"/>
  <c r="F192" i="20"/>
  <c r="F1013" i="20"/>
  <c r="F857" i="20"/>
  <c r="F295" i="22"/>
  <c r="F1029" i="20"/>
  <c r="F89" i="20"/>
  <c r="F276" i="20"/>
  <c r="F327" i="20"/>
  <c r="F773" i="20"/>
  <c r="F225" i="22"/>
  <c r="F1046" i="20"/>
  <c r="F525" i="20"/>
  <c r="F1112" i="20"/>
  <c r="F543" i="20"/>
  <c r="F999" i="20"/>
  <c r="F812" i="20"/>
  <c r="F1063" i="20"/>
  <c r="F219" i="22"/>
  <c r="E15" i="14"/>
  <c r="F962" i="20"/>
  <c r="F389" i="20"/>
  <c r="F520" i="20"/>
  <c r="F259" i="20"/>
  <c r="F800" i="20"/>
  <c r="F268" i="20"/>
  <c r="F483" i="20"/>
  <c r="F739" i="20"/>
  <c r="F122" i="22"/>
  <c r="F754" i="20"/>
  <c r="F644" i="20"/>
  <c r="F680" i="20"/>
  <c r="F666" i="20"/>
  <c r="F645" i="20"/>
  <c r="F722" i="20"/>
  <c r="F646" i="20"/>
  <c r="F918" i="20"/>
  <c r="F11" i="22"/>
  <c r="F168" i="20"/>
  <c r="F512" i="20"/>
  <c r="F95" i="22"/>
  <c r="F1116" i="20"/>
  <c r="F116" i="22"/>
  <c r="F20" i="22"/>
  <c r="F260" i="22"/>
  <c r="F476" i="20"/>
  <c r="F117" i="22"/>
  <c r="F1039" i="20"/>
  <c r="F175" i="20"/>
  <c r="F53" i="22"/>
  <c r="F533" i="20"/>
  <c r="F253" i="20"/>
  <c r="F1093" i="20"/>
  <c r="F569" i="20"/>
  <c r="F521" i="20"/>
  <c r="F1083" i="20"/>
  <c r="F266" i="22"/>
  <c r="F126" i="20"/>
  <c r="F774" i="20"/>
  <c r="F26" i="22"/>
  <c r="F142" i="22"/>
  <c r="F142" i="20"/>
  <c r="F75" i="22"/>
  <c r="F201" i="20"/>
  <c r="F121" i="22"/>
  <c r="F17" i="22"/>
  <c r="F291" i="20"/>
  <c r="F391" i="20"/>
  <c r="F352" i="20"/>
  <c r="F211" i="22"/>
  <c r="F348" i="20"/>
  <c r="F297" i="22"/>
  <c r="F497" i="20"/>
  <c r="F107" i="22"/>
  <c r="F553" i="20"/>
  <c r="F444" i="20"/>
  <c r="E8" i="14"/>
  <c r="F818" i="20"/>
  <c r="F175" i="22"/>
  <c r="F489" i="20"/>
  <c r="F1036" i="20"/>
  <c r="F408" i="20"/>
  <c r="F292" i="20"/>
  <c r="F51" i="22"/>
  <c r="F313" i="20"/>
  <c r="F22" i="22"/>
  <c r="F319" i="20"/>
  <c r="F24" i="20"/>
  <c r="F70" i="22"/>
  <c r="F397" i="20"/>
  <c r="F1028" i="20"/>
  <c r="F863" i="20"/>
  <c r="F47" i="22"/>
  <c r="F120" i="20"/>
  <c r="F924" i="20"/>
  <c r="F48" i="22"/>
  <c r="F401" i="20"/>
  <c r="F255" i="22"/>
  <c r="F133" i="22"/>
  <c r="F957" i="20"/>
  <c r="F38" i="20"/>
  <c r="F288" i="22"/>
  <c r="F925" i="20"/>
  <c r="F113" i="20"/>
  <c r="F1130" i="20"/>
  <c r="F149" i="20"/>
  <c r="F1095" i="20"/>
  <c r="F159" i="22"/>
  <c r="F1091" i="20"/>
  <c r="F877" i="20"/>
  <c r="F179" i="20"/>
  <c r="F1054" i="20"/>
  <c r="F78" i="22"/>
  <c r="F112" i="20"/>
  <c r="F643" i="20"/>
  <c r="F169" i="22"/>
  <c r="F537" i="20"/>
  <c r="F80" i="22"/>
  <c r="F74" i="22"/>
  <c r="F762" i="20"/>
  <c r="F945" i="20"/>
  <c r="F67" i="22"/>
  <c r="F959" i="20"/>
  <c r="F248" i="20"/>
  <c r="F235" i="20"/>
  <c r="F405" i="20"/>
  <c r="F902" i="20"/>
  <c r="F301" i="22"/>
  <c r="F919" i="20"/>
  <c r="F523" i="20"/>
  <c r="F814" i="20"/>
  <c r="F185" i="22"/>
  <c r="F741" i="20"/>
  <c r="F693" i="20"/>
  <c r="F840" i="20"/>
  <c r="F544" i="20"/>
  <c r="F300" i="20"/>
  <c r="F156" i="22"/>
  <c r="F93" i="22"/>
  <c r="F283" i="20"/>
  <c r="F838" i="20"/>
  <c r="F1065" i="20"/>
  <c r="F862" i="20"/>
  <c r="F873" i="20"/>
  <c r="F361" i="20"/>
  <c r="F254" i="22"/>
  <c r="F1007" i="20"/>
  <c r="F123" i="22"/>
  <c r="F216" i="20"/>
  <c r="F187" i="20"/>
  <c r="F135" i="20"/>
  <c r="F830" i="20"/>
  <c r="F854" i="20"/>
  <c r="F90" i="20"/>
  <c r="F271" i="20"/>
  <c r="F692" i="20"/>
  <c r="F691" i="20"/>
  <c r="F252" i="22"/>
  <c r="F1092" i="20"/>
  <c r="F196" i="20"/>
  <c r="F403" i="20"/>
  <c r="F547" i="20"/>
  <c r="F12" i="22"/>
  <c r="F21" i="22"/>
  <c r="F231" i="20"/>
  <c r="F470" i="20"/>
  <c r="F732" i="20"/>
  <c r="F785" i="20"/>
  <c r="F998" i="20"/>
  <c r="F290" i="20"/>
  <c r="F96" i="22"/>
  <c r="F442" i="20"/>
  <c r="F365" i="20"/>
  <c r="F15" i="22"/>
  <c r="F946" i="20"/>
  <c r="F258" i="22"/>
  <c r="F660" i="20"/>
  <c r="F711" i="20"/>
  <c r="F1022" i="20"/>
  <c r="F934" i="20"/>
  <c r="F37" i="20"/>
  <c r="F1012" i="20"/>
  <c r="F111" i="22"/>
  <c r="F954" i="20"/>
  <c r="F203" i="20"/>
  <c r="F478" i="20"/>
  <c r="F963" i="20"/>
  <c r="F247" i="22"/>
  <c r="F172" i="20"/>
  <c r="F749" i="20"/>
  <c r="F177" i="22"/>
  <c r="F903" i="20"/>
  <c r="F261" i="22"/>
  <c r="F101" i="22"/>
  <c r="F169" i="20"/>
  <c r="F306" i="20"/>
  <c r="F20" i="20"/>
  <c r="F703" i="20"/>
  <c r="F58" i="20"/>
  <c r="F171" i="22"/>
  <c r="F1067" i="20"/>
  <c r="F215" i="20"/>
  <c r="F148" i="20"/>
  <c r="F810" i="20"/>
  <c r="F1064" i="20"/>
  <c r="F1066" i="20"/>
  <c r="F364" i="20"/>
  <c r="F161" i="22"/>
  <c r="F166" i="20"/>
  <c r="F616" i="20"/>
  <c r="F475" i="20"/>
  <c r="F1003" i="20"/>
  <c r="F120" i="22"/>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F481" i="20"/>
  <c r="F735" i="20"/>
  <c r="F132" i="20"/>
  <c r="F591" i="20"/>
  <c r="F216" i="22"/>
  <c r="F870" i="20"/>
  <c r="F30" i="20"/>
  <c r="F993" i="20"/>
  <c r="F181" i="20"/>
  <c r="F540" i="20"/>
  <c r="F590" i="20"/>
  <c r="F528" i="20"/>
  <c r="F1076" i="20"/>
  <c r="F995" i="20"/>
  <c r="F866" i="20"/>
  <c r="F621" i="20"/>
  <c r="F249" i="22"/>
  <c r="F91" i="20"/>
  <c r="F982" i="20"/>
  <c r="F1061" i="20"/>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Q155" i="20" s="1"/>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Q780" i="20"/>
  <c r="Q487" i="20"/>
  <c r="Q508" i="20"/>
  <c r="Q1044" i="20"/>
  <c r="O6" i="21"/>
  <c r="N426" i="20"/>
  <c r="N930" i="20"/>
  <c r="N11" i="20" s="1"/>
  <c r="N53" i="38" s="1"/>
  <c r="N1033" i="20"/>
  <c r="N13" i="20" s="1"/>
  <c r="N55" i="38" s="1"/>
  <c r="N321" i="20"/>
  <c r="N18" i="20"/>
  <c r="N108" i="22"/>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Q271" i="22" s="1"/>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Q140" i="20" s="1"/>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Q800" i="21" s="1"/>
  <c r="L748" i="21"/>
  <c r="L799" i="21"/>
  <c r="L744" i="21"/>
  <c r="Q744" i="21" s="1"/>
  <c r="L802" i="21"/>
  <c r="L786" i="21"/>
  <c r="L770" i="21"/>
  <c r="L754" i="21"/>
  <c r="Q754" i="21" s="1"/>
  <c r="L738" i="21"/>
  <c r="L722" i="21"/>
  <c r="L705" i="21"/>
  <c r="L689" i="21"/>
  <c r="L673" i="21"/>
  <c r="L657" i="21"/>
  <c r="L641" i="21"/>
  <c r="L625" i="21"/>
  <c r="Q625" i="21" s="1"/>
  <c r="L609" i="21"/>
  <c r="L592" i="21"/>
  <c r="L576" i="21"/>
  <c r="L560" i="21"/>
  <c r="L544" i="21"/>
  <c r="L528" i="21"/>
  <c r="L512" i="21"/>
  <c r="L495" i="21"/>
  <c r="L479" i="21"/>
  <c r="L463" i="21"/>
  <c r="Q463" i="21" s="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Q761" i="21" s="1"/>
  <c r="L745" i="21"/>
  <c r="L729" i="21"/>
  <c r="Q729" i="21" s="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Q582" i="21" s="1"/>
  <c r="L566" i="21"/>
  <c r="L550" i="21"/>
  <c r="L534" i="21"/>
  <c r="L518" i="21"/>
  <c r="Q518" i="21" s="1"/>
  <c r="L501" i="21"/>
  <c r="L485" i="21"/>
  <c r="L469" i="21"/>
  <c r="L453" i="21"/>
  <c r="L437" i="21"/>
  <c r="L421" i="21"/>
  <c r="L404" i="21"/>
  <c r="L388" i="21"/>
  <c r="L372" i="21"/>
  <c r="L356" i="21"/>
  <c r="L340" i="21"/>
  <c r="L324" i="21"/>
  <c r="L307" i="21"/>
  <c r="L291" i="21"/>
  <c r="L275" i="21"/>
  <c r="L259" i="21"/>
  <c r="L243" i="21"/>
  <c r="L227" i="21"/>
  <c r="Q227" i="21" s="1"/>
  <c r="L211" i="21"/>
  <c r="L194" i="21"/>
  <c r="L178" i="21"/>
  <c r="L162" i="21"/>
  <c r="L146" i="21"/>
  <c r="L130" i="21"/>
  <c r="L114" i="21"/>
  <c r="L97" i="21"/>
  <c r="L81" i="21"/>
  <c r="L65" i="21"/>
  <c r="L49" i="21"/>
  <c r="L33" i="21"/>
  <c r="L17" i="21"/>
  <c r="L783" i="21"/>
  <c r="L767" i="21"/>
  <c r="L751" i="21"/>
  <c r="Q751" i="21" s="1"/>
  <c r="L735" i="21"/>
  <c r="L719" i="21"/>
  <c r="L702" i="21"/>
  <c r="L686" i="21"/>
  <c r="L670" i="21"/>
  <c r="L654" i="21"/>
  <c r="L638" i="21"/>
  <c r="L622" i="21"/>
  <c r="L605" i="21"/>
  <c r="L589" i="21"/>
  <c r="L573" i="21"/>
  <c r="Q573" i="21" s="1"/>
  <c r="L557" i="21"/>
  <c r="L541" i="21"/>
  <c r="L525" i="21"/>
  <c r="L509" i="21"/>
  <c r="L492" i="21"/>
  <c r="Q492" i="21" s="1"/>
  <c r="L476" i="21"/>
  <c r="L460" i="21"/>
  <c r="L444" i="21"/>
  <c r="L428" i="21"/>
  <c r="L412" i="21"/>
  <c r="L395" i="21"/>
  <c r="L379" i="21"/>
  <c r="L363" i="21"/>
  <c r="L347" i="21"/>
  <c r="L331" i="21"/>
  <c r="L315" i="21"/>
  <c r="Q315" i="21" s="1"/>
  <c r="L298" i="21"/>
  <c r="L282" i="21"/>
  <c r="L266" i="21"/>
  <c r="L250" i="21"/>
  <c r="L234" i="21"/>
  <c r="Q234" i="21" s="1"/>
  <c r="L218" i="21"/>
  <c r="Q218" i="21" s="1"/>
  <c r="L201" i="21"/>
  <c r="L185" i="21"/>
  <c r="L169" i="21"/>
  <c r="L153" i="21"/>
  <c r="L137" i="21"/>
  <c r="L121" i="21"/>
  <c r="L104" i="21"/>
  <c r="L88" i="21"/>
  <c r="L72" i="21"/>
  <c r="L56" i="21"/>
  <c r="L40" i="21"/>
  <c r="L24" i="21"/>
  <c r="L9" i="14"/>
  <c r="L11" i="14" s="1"/>
  <c r="M30" i="38"/>
  <c r="K14" i="16"/>
  <c r="M526" i="20"/>
  <c r="M31" i="38"/>
  <c r="K15" i="16"/>
  <c r="M18" i="20"/>
  <c r="M626" i="20"/>
  <c r="M608" i="21"/>
  <c r="M208" i="21"/>
  <c r="Q418" i="20"/>
  <c r="Q911" i="20"/>
  <c r="Q759" i="20"/>
  <c r="Q582" i="20"/>
  <c r="Q644" i="20"/>
  <c r="Q687" i="20"/>
  <c r="Q955" i="20"/>
  <c r="Q596" i="20"/>
  <c r="Q516" i="20"/>
  <c r="Q804" i="20"/>
  <c r="Q702" i="20"/>
  <c r="Q217" i="22"/>
  <c r="Q631" i="20"/>
  <c r="Q716" i="20"/>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Q125" i="20" s="1"/>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Q272" i="22" s="1"/>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Q173" i="20" s="1"/>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Q130" i="22" s="1"/>
  <c r="L98" i="22"/>
  <c r="Q98" i="22" s="1"/>
  <c r="L107" i="20"/>
  <c r="L274" i="20"/>
  <c r="AC264" i="39" s="1"/>
  <c r="AD264" i="39" s="1"/>
  <c r="L882" i="20"/>
  <c r="AC872" i="39" s="1"/>
  <c r="AD872" i="39" s="1"/>
  <c r="L622" i="20"/>
  <c r="AC612" i="39" s="1"/>
  <c r="AD612" i="39" s="1"/>
  <c r="L532" i="20"/>
  <c r="AC522" i="39" s="1"/>
  <c r="AD522" i="39" s="1"/>
  <c r="L185" i="22"/>
  <c r="L136" i="22"/>
  <c r="Q136" i="22" s="1"/>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Q167" i="20" s="1"/>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Q194" i="20" s="1"/>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Q195" i="20" s="1"/>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Q73" i="22" s="1"/>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Q13" i="22" s="1"/>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Q144" i="20" s="1"/>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Q77" i="22" s="1"/>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Q174" i="22" s="1"/>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Q62" i="22" s="1"/>
  <c r="L386" i="20"/>
  <c r="AC376" i="39" s="1"/>
  <c r="AD376" i="39" s="1"/>
  <c r="L757" i="20"/>
  <c r="AC747" i="39" s="1"/>
  <c r="AD747" i="39" s="1"/>
  <c r="L86" i="20"/>
  <c r="AC76" i="39" s="1"/>
  <c r="AD76" i="39" s="1"/>
  <c r="L9" i="22"/>
  <c r="Q9" i="22" s="1"/>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Q305" i="22" s="1"/>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Q736" i="21" s="1"/>
  <c r="L792" i="21"/>
  <c r="Q792" i="21" s="1"/>
  <c r="L732" i="21"/>
  <c r="L791" i="21"/>
  <c r="L728" i="21"/>
  <c r="Q728" i="21" s="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Q715" i="21" s="1"/>
  <c r="L698" i="21"/>
  <c r="Q698" i="21" s="1"/>
  <c r="L682" i="21"/>
  <c r="L666" i="21"/>
  <c r="Q666" i="21" s="1"/>
  <c r="L650" i="21"/>
  <c r="L634" i="21"/>
  <c r="Q634" i="21" s="1"/>
  <c r="L618" i="21"/>
  <c r="L601" i="21"/>
  <c r="Q601" i="21" s="1"/>
  <c r="L585" i="21"/>
  <c r="L569" i="21"/>
  <c r="Q569" i="21" s="1"/>
  <c r="L553" i="21"/>
  <c r="L537" i="21"/>
  <c r="Q537" i="21" s="1"/>
  <c r="L521" i="21"/>
  <c r="Q521" i="21" s="1"/>
  <c r="L504" i="21"/>
  <c r="Q504" i="21" s="1"/>
  <c r="L488" i="21"/>
  <c r="L472" i="21"/>
  <c r="Q472" i="21" s="1"/>
  <c r="L456" i="21"/>
  <c r="L440" i="21"/>
  <c r="Q440" i="21" s="1"/>
  <c r="L424" i="21"/>
  <c r="L407" i="21"/>
  <c r="Q407" i="21" s="1"/>
  <c r="L391" i="21"/>
  <c r="L375" i="21"/>
  <c r="Q375" i="21" s="1"/>
  <c r="L359" i="21"/>
  <c r="L343" i="21"/>
  <c r="Q343" i="21" s="1"/>
  <c r="L327" i="21"/>
  <c r="L311" i="21"/>
  <c r="Q311" i="21" s="1"/>
  <c r="L294" i="21"/>
  <c r="L278" i="21"/>
  <c r="Q278" i="21" s="1"/>
  <c r="L262" i="21"/>
  <c r="Q262" i="21" s="1"/>
  <c r="L246" i="21"/>
  <c r="L230" i="21"/>
  <c r="L214" i="21"/>
  <c r="Q214" i="21" s="1"/>
  <c r="L197" i="21"/>
  <c r="L181" i="21"/>
  <c r="L165" i="21"/>
  <c r="L149" i="21"/>
  <c r="L133" i="21"/>
  <c r="L117" i="21"/>
  <c r="L100" i="21"/>
  <c r="L84" i="21"/>
  <c r="L68" i="21"/>
  <c r="L52" i="21"/>
  <c r="L36" i="21"/>
  <c r="L20" i="21"/>
  <c r="M1033" i="20"/>
  <c r="M13" i="20" s="1"/>
  <c r="M55" i="38" s="1"/>
  <c r="M221" i="20"/>
  <c r="M219" i="20" s="1"/>
  <c r="M7" i="20" s="1"/>
  <c r="M49" i="38" s="1"/>
  <c r="M508" i="21"/>
  <c r="M108" i="21"/>
  <c r="Q657" i="20"/>
  <c r="Q347" i="20"/>
  <c r="Q940" i="20"/>
  <c r="Q855" i="20"/>
  <c r="Q138" i="20"/>
  <c r="Q853" i="20"/>
  <c r="Q907" i="20"/>
  <c r="Q344" i="20"/>
  <c r="Q571"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263" i="20"/>
  <c r="Q612" i="20"/>
  <c r="Q662" i="20"/>
  <c r="Q695" i="20"/>
  <c r="Q451" i="20"/>
  <c r="Q241" i="20"/>
  <c r="Q56" i="22"/>
  <c r="Q441" i="20"/>
  <c r="Q1116" i="20"/>
  <c r="Q760" i="21"/>
  <c r="P6" i="21"/>
  <c r="N829" i="20"/>
  <c r="N31" i="38"/>
  <c r="L15" i="16"/>
  <c r="N30" i="38"/>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Q78" i="20" s="1"/>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Q931" i="20" s="1"/>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Q185" i="20" s="1"/>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Q160" i="20" s="1"/>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Q784" i="21" s="1"/>
  <c r="L720" i="21"/>
  <c r="L780" i="21"/>
  <c r="L716" i="21"/>
  <c r="L776" i="21"/>
  <c r="Q776" i="21" s="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Q650" i="20"/>
  <c r="Q341" i="20"/>
  <c r="Q735" i="20"/>
  <c r="Q922" i="20"/>
  <c r="Q471" i="20"/>
  <c r="Q506" i="20"/>
  <c r="Q133" i="20"/>
  <c r="Q183" i="20"/>
  <c r="Q166" i="22"/>
  <c r="Q369" i="20"/>
  <c r="Q253" i="22"/>
  <c r="Q177" i="22"/>
  <c r="Q580" i="20"/>
  <c r="Q457" i="20"/>
  <c r="Q1018" i="20"/>
  <c r="Q96" i="22"/>
  <c r="Q302" i="20"/>
  <c r="Q282" i="22"/>
  <c r="Q236" i="20"/>
  <c r="Q432" i="20"/>
  <c r="Q64" i="20"/>
  <c r="Q617" i="20"/>
  <c r="Q44" i="20"/>
  <c r="Q576" i="20"/>
  <c r="Q779" i="20"/>
  <c r="Q622" i="20"/>
  <c r="Q35" i="20"/>
  <c r="Q143" i="20"/>
  <c r="Q95" i="20"/>
  <c r="Q815" i="20"/>
  <c r="Q123" i="20"/>
  <c r="Q450" i="20"/>
  <c r="Q605" i="20"/>
  <c r="Q822" i="20"/>
  <c r="Q142" i="20"/>
  <c r="Q1023" i="20"/>
  <c r="Q547" i="20"/>
  <c r="Q269" i="22"/>
  <c r="Q105" i="20"/>
  <c r="Q329" i="20"/>
  <c r="Q188" i="20"/>
  <c r="Q213" i="20"/>
  <c r="Q48" i="20"/>
  <c r="Q585" i="20"/>
  <c r="Q747" i="20"/>
  <c r="Q117" i="22"/>
  <c r="Q163" i="22"/>
  <c r="Q430" i="20"/>
  <c r="Q782" i="20"/>
  <c r="Q241" i="22"/>
  <c r="Q697" i="20"/>
  <c r="Q57" i="20"/>
  <c r="Q267" i="20"/>
  <c r="Q536" i="20"/>
  <c r="Q565" i="20"/>
  <c r="Q257" i="22"/>
  <c r="Q206" i="22"/>
  <c r="Q818" i="20"/>
  <c r="Q875" i="20"/>
  <c r="Q248" i="22"/>
  <c r="Q381" i="20"/>
  <c r="Q366" i="20"/>
  <c r="Q979" i="20"/>
  <c r="Q97" i="22"/>
  <c r="Q208" i="20"/>
  <c r="Q963" i="20"/>
  <c r="Q242" i="22"/>
  <c r="Q239" i="22"/>
  <c r="Q749" i="20"/>
  <c r="Q558" i="20"/>
  <c r="Q114" i="22"/>
  <c r="Q135" i="20"/>
  <c r="Q496" i="20"/>
  <c r="Q165" i="22"/>
  <c r="Q244" i="22"/>
  <c r="Q204" i="20"/>
  <c r="Q87" i="22"/>
  <c r="Q14" i="22"/>
  <c r="Q11" i="22"/>
  <c r="Q50" i="22"/>
  <c r="Q276" i="22"/>
  <c r="Q168" i="22"/>
  <c r="Q768" i="21"/>
  <c r="Q18" i="22"/>
  <c r="Q296" i="22"/>
  <c r="Q229" i="22"/>
  <c r="Q280" i="22"/>
  <c r="Q592" i="21"/>
  <c r="Q54" i="22"/>
  <c r="Q139" i="22"/>
  <c r="Q267" i="22"/>
  <c r="Q188" i="22"/>
  <c r="Q213" i="22"/>
  <c r="Q195" i="22"/>
  <c r="Q141" i="22"/>
  <c r="Q153" i="22"/>
  <c r="Q26" i="22"/>
  <c r="Q111" i="22"/>
  <c r="Q232" i="22"/>
  <c r="Q783" i="21"/>
  <c r="Q856" i="20"/>
  <c r="Q405" i="20"/>
  <c r="Q295" i="20"/>
  <c r="Q997" i="20"/>
  <c r="Q395" i="20"/>
  <c r="Q881" i="20"/>
  <c r="Q122" i="22"/>
  <c r="Q849" i="20"/>
  <c r="Q44" i="22"/>
  <c r="Q863" i="20"/>
  <c r="Q290" i="22"/>
  <c r="Q984" i="20"/>
  <c r="Q563" i="20"/>
  <c r="Q273" i="20"/>
  <c r="Q529" i="20"/>
  <c r="Q520" i="20"/>
  <c r="Q56" i="20"/>
  <c r="Q937" i="20"/>
  <c r="Q325" i="20"/>
  <c r="Q196" i="20"/>
  <c r="Q594" i="20"/>
  <c r="Q40" i="22"/>
  <c r="Q227" i="20"/>
  <c r="Q175" i="22"/>
  <c r="Q463" i="20"/>
  <c r="Q1025" i="20"/>
  <c r="Q162" i="22"/>
  <c r="Q394" i="20"/>
  <c r="Q236" i="22"/>
  <c r="Q473" i="20"/>
  <c r="Q808" i="20"/>
  <c r="Q561" i="20"/>
  <c r="Q63" i="22"/>
  <c r="Q591" i="20"/>
  <c r="Q274" i="22"/>
  <c r="Q843" i="20"/>
  <c r="Q807" i="20"/>
  <c r="Q817" i="20"/>
  <c r="Q153" i="20"/>
  <c r="Q758" i="20"/>
  <c r="Q28" i="20"/>
  <c r="Q277" i="20"/>
  <c r="Q610" i="20"/>
  <c r="Q981" i="20"/>
  <c r="Q832" i="20"/>
  <c r="Q789" i="20"/>
  <c r="Q129" i="22"/>
  <c r="Q377" i="20"/>
  <c r="Q61" i="20"/>
  <c r="Q541" i="20"/>
  <c r="Q212" i="22"/>
  <c r="Q562" i="20"/>
  <c r="Q167" i="22"/>
  <c r="Q144" i="22"/>
  <c r="Q246" i="20"/>
  <c r="Q304" i="22"/>
  <c r="Q1076" i="20"/>
  <c r="Q102" i="20"/>
  <c r="Q81" i="20"/>
  <c r="Q217" i="20"/>
  <c r="Q603" i="20"/>
  <c r="Q1009" i="20"/>
  <c r="Q124" i="22"/>
  <c r="Q865" i="20"/>
  <c r="Q492" i="20"/>
  <c r="Q176" i="22"/>
  <c r="Q791" i="20"/>
  <c r="Q192" i="20"/>
  <c r="Q906" i="20"/>
  <c r="Q942" i="20"/>
  <c r="Q884" i="20"/>
  <c r="Q1028" i="20"/>
  <c r="Q122" i="20"/>
  <c r="Q523" i="20"/>
  <c r="Q110" i="20"/>
  <c r="Q281" i="22"/>
  <c r="Q21" i="20"/>
  <c r="Q235" i="22"/>
  <c r="I25" i="16"/>
  <c r="K73" i="38"/>
  <c r="J17" i="14"/>
  <c r="K221" i="20"/>
  <c r="K30" i="38"/>
  <c r="J9" i="14"/>
  <c r="J11" i="14" s="1"/>
  <c r="I14" i="16"/>
  <c r="K608" i="21"/>
  <c r="K508" i="21"/>
  <c r="K8" i="22"/>
  <c r="K1033" i="20"/>
  <c r="K13" i="20" s="1"/>
  <c r="K55" i="38" s="1"/>
  <c r="K829" i="20"/>
  <c r="K408" i="21"/>
  <c r="K308" i="21"/>
  <c r="K426" i="20"/>
  <c r="Q334" i="20"/>
  <c r="Q456" i="20"/>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287" i="22"/>
  <c r="Q98" i="20"/>
  <c r="Q96" i="20"/>
  <c r="Q39" i="22"/>
  <c r="Q220" i="22"/>
  <c r="Q105" i="22"/>
  <c r="Q272" i="20"/>
  <c r="Q834" i="20"/>
  <c r="Q926" i="20"/>
  <c r="Q46" i="20"/>
  <c r="Q59" i="20"/>
  <c r="Q254" i="22"/>
  <c r="Q530" i="20"/>
  <c r="Q204" i="22"/>
  <c r="Q799" i="20"/>
  <c r="Q179" i="22"/>
  <c r="Q766" i="20"/>
  <c r="Q62" i="20"/>
  <c r="Q202" i="20"/>
  <c r="Q120" i="20"/>
  <c r="Q278" i="22"/>
  <c r="Q928" i="20"/>
  <c r="Q795" i="20"/>
  <c r="Q140" i="22"/>
  <c r="Q989" i="20"/>
  <c r="Q300" i="22"/>
  <c r="Q752" i="20"/>
  <c r="K118" i="20"/>
  <c r="K72" i="38"/>
  <c r="I24" i="16"/>
  <c r="K321" i="20"/>
  <c r="K526" i="20"/>
  <c r="K708" i="21"/>
  <c r="K108" i="21"/>
  <c r="K8" i="21"/>
  <c r="Q485" i="20"/>
  <c r="Q753" i="20"/>
  <c r="Q69" i="22"/>
  <c r="Q131" i="22"/>
  <c r="Q89" i="20"/>
  <c r="Q406" i="20"/>
  <c r="Q384" i="20"/>
  <c r="Q23" i="22"/>
  <c r="Q90" i="20"/>
  <c r="Q112" i="22"/>
  <c r="Q407" i="20"/>
  <c r="Q110" i="22"/>
  <c r="Q65" i="20"/>
  <c r="Q784" i="20"/>
  <c r="Q221" i="22"/>
  <c r="Q224" i="22"/>
  <c r="Q738" i="20"/>
  <c r="Q139" i="20"/>
  <c r="Q222" i="22"/>
  <c r="Q181" i="22"/>
  <c r="Q88" i="22"/>
  <c r="Q769" i="20"/>
  <c r="Q194" i="22"/>
  <c r="Q15" i="22"/>
  <c r="Q763" i="20"/>
  <c r="Q83" i="22"/>
  <c r="Q491" i="20"/>
  <c r="Q914" i="20"/>
  <c r="Q252" i="20"/>
  <c r="Q484" i="20"/>
  <c r="Q609" i="20"/>
  <c r="Q207" i="22"/>
  <c r="Q765" i="20"/>
  <c r="Q215" i="20"/>
  <c r="Q453" i="20"/>
  <c r="Q114" i="20"/>
  <c r="Q813" i="20"/>
  <c r="Q337" i="20"/>
  <c r="Q42" i="20"/>
  <c r="Q991" i="20"/>
  <c r="Q154" i="22"/>
  <c r="Q809" i="20"/>
  <c r="Q145" i="22"/>
  <c r="Q75" i="22"/>
  <c r="Q237" i="20"/>
  <c r="Q91" i="20"/>
  <c r="Q285" i="22"/>
  <c r="Q55" i="20"/>
  <c r="Q84" i="22"/>
  <c r="Q57" i="22"/>
  <c r="Q166" i="20"/>
  <c r="Q137" i="22"/>
  <c r="Q792" i="20"/>
  <c r="Q559" i="20"/>
  <c r="Q773" i="20"/>
  <c r="Q72" i="22"/>
  <c r="Q445" i="20"/>
  <c r="Q289" i="22"/>
  <c r="Q864" i="20"/>
  <c r="Q1015" i="20"/>
  <c r="Q440" i="20"/>
  <c r="Q840" i="20"/>
  <c r="Q174" i="20"/>
  <c r="Q25" i="20"/>
  <c r="Q1092" i="20"/>
  <c r="Q910" i="20"/>
  <c r="Q372" i="20"/>
  <c r="Q883" i="20"/>
  <c r="Q510" i="20"/>
  <c r="Q402" i="20"/>
  <c r="Q101" i="22"/>
  <c r="Q92" i="20"/>
  <c r="Q164" i="22"/>
  <c r="Q309" i="20"/>
  <c r="Q431" i="20"/>
  <c r="Q29" i="20"/>
  <c r="Q180" i="20"/>
  <c r="Q936" i="20"/>
  <c r="Q130" i="20"/>
  <c r="Q43" i="20"/>
  <c r="Q94" i="20"/>
  <c r="Q549" i="20"/>
  <c r="Q987" i="20"/>
  <c r="Q273" i="22"/>
  <c r="Q141" i="20"/>
  <c r="Q569" i="20"/>
  <c r="Q755" i="20"/>
  <c r="Q776" i="20"/>
  <c r="Q71" i="20"/>
  <c r="Q150" i="20"/>
  <c r="Q78" i="22"/>
  <c r="Q251" i="22"/>
  <c r="Q595" i="20"/>
  <c r="Q67" i="20"/>
  <c r="Q433" i="20"/>
  <c r="Q107" i="22"/>
  <c r="Q157" i="20"/>
  <c r="Q126" i="20"/>
  <c r="Q104" i="22"/>
  <c r="Q307" i="20"/>
  <c r="Q867" i="20"/>
  <c r="Q388" i="20"/>
  <c r="Q436" i="20"/>
  <c r="Q268" i="22"/>
  <c r="Q275" i="22"/>
  <c r="Q521" i="20"/>
  <c r="Q811" i="20"/>
  <c r="Q790" i="20"/>
  <c r="Q538" i="20"/>
  <c r="Q959" i="20"/>
  <c r="Q972" i="20"/>
  <c r="Q181" i="20"/>
  <c r="Q803" i="20"/>
  <c r="Q250" i="20"/>
  <c r="Q79"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607" i="20"/>
  <c r="Q601" i="20"/>
  <c r="J426" i="20"/>
  <c r="J321" i="20"/>
  <c r="J508" i="21"/>
  <c r="J118" i="20"/>
  <c r="J408" i="21"/>
  <c r="J608" i="21"/>
  <c r="J108" i="21"/>
  <c r="Q1024" i="20"/>
  <c r="J8" i="22"/>
  <c r="J526" i="20"/>
  <c r="H14" i="16"/>
  <c r="I9" i="14"/>
  <c r="I11" i="14" s="1"/>
  <c r="J30" i="38"/>
  <c r="J8" i="21"/>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18" i="20"/>
  <c r="Q19" i="20"/>
  <c r="Q730" i="20"/>
  <c r="Q109" i="22"/>
  <c r="E108" i="22"/>
  <c r="Q209" i="22"/>
  <c r="C14" i="16"/>
  <c r="E30" i="38"/>
  <c r="D9" i="14"/>
  <c r="Q627" i="20"/>
  <c r="Q527" i="20"/>
  <c r="Q222" i="20"/>
  <c r="E221" i="20"/>
  <c r="Q427" i="20"/>
  <c r="E118" i="20"/>
  <c r="Q119" i="20"/>
  <c r="C24" i="16"/>
  <c r="H6" i="16" s="1"/>
  <c r="E72" i="38"/>
  <c r="E729" i="20" l="1"/>
  <c r="Q718" i="21"/>
  <c r="Q796" i="21"/>
  <c r="Q476" i="21"/>
  <c r="Q748" i="21"/>
  <c r="Q327" i="21"/>
  <c r="Q585" i="21"/>
  <c r="Q43" i="21"/>
  <c r="E526" i="20"/>
  <c r="Q706" i="21"/>
  <c r="Q398" i="21"/>
  <c r="Q786" i="21"/>
  <c r="Q780" i="21"/>
  <c r="Q788" i="21"/>
  <c r="Q82" i="22"/>
  <c r="Q55" i="21"/>
  <c r="Q246" i="21"/>
  <c r="Q550" i="21"/>
  <c r="E8" i="22"/>
  <c r="E6" i="22" s="1"/>
  <c r="E626" i="20"/>
  <c r="Q391" i="21"/>
  <c r="Q650" i="21"/>
  <c r="Q383" i="21"/>
  <c r="Q642" i="21"/>
  <c r="Q335" i="21"/>
  <c r="Q787" i="21"/>
  <c r="Q774" i="21"/>
  <c r="Q302" i="21"/>
  <c r="Q561" i="21"/>
  <c r="Q742" i="21"/>
  <c r="Q806" i="21"/>
  <c r="K7" i="12"/>
  <c r="K7" i="41"/>
  <c r="H8" i="41"/>
  <c r="P74" i="38"/>
  <c r="I108" i="21"/>
  <c r="I208" i="21"/>
  <c r="Q505" i="20"/>
  <c r="Q45" i="20"/>
  <c r="Q566" i="20"/>
  <c r="Q806" i="20"/>
  <c r="Q957" i="20"/>
  <c r="Q343" i="20"/>
  <c r="Q345" i="20"/>
  <c r="Q557" i="20"/>
  <c r="Q632" i="20"/>
  <c r="Q658" i="20"/>
  <c r="I8" i="21"/>
  <c r="I708" i="21"/>
  <c r="Q898" i="20"/>
  <c r="Q882" i="20"/>
  <c r="Q732" i="20"/>
  <c r="Q719" i="20"/>
  <c r="Q278" i="20"/>
  <c r="Q511" i="20"/>
  <c r="Q356" i="20"/>
  <c r="I219" i="20"/>
  <c r="I7" i="20" s="1"/>
  <c r="I49" i="38" s="1"/>
  <c r="P6" i="22"/>
  <c r="I608" i="21"/>
  <c r="I508" i="21"/>
  <c r="Q435" i="20"/>
  <c r="Q513" i="20"/>
  <c r="Q22" i="20"/>
  <c r="Q831" i="20"/>
  <c r="Q417" i="20"/>
  <c r="Q367" i="20"/>
  <c r="N6" i="22"/>
  <c r="Q624" i="20"/>
  <c r="Q859" i="20"/>
  <c r="I308" i="21"/>
  <c r="I408" i="21"/>
  <c r="Q587" i="20"/>
  <c r="Q419" i="20"/>
  <c r="Q581" i="20"/>
  <c r="Q28" i="21"/>
  <c r="Q544" i="21"/>
  <c r="Q674" i="21"/>
  <c r="Q1122" i="20"/>
  <c r="Q771" i="21"/>
  <c r="Q173" i="21"/>
  <c r="Q1042" i="20"/>
  <c r="Q1065" i="20"/>
  <c r="Q576" i="21"/>
  <c r="Q222" i="21"/>
  <c r="Q719" i="21"/>
  <c r="Q167" i="21"/>
  <c r="Q1051" i="20"/>
  <c r="Q393" i="21"/>
  <c r="Q1078" i="20"/>
  <c r="Q790" i="21"/>
  <c r="Q726" i="21"/>
  <c r="Q661" i="21"/>
  <c r="Q596" i="21"/>
  <c r="Q532" i="21"/>
  <c r="Q467" i="21"/>
  <c r="Q402" i="21"/>
  <c r="Q156" i="21"/>
  <c r="Q338" i="21"/>
  <c r="Q609" i="21"/>
  <c r="Q282" i="21"/>
  <c r="Q286" i="21"/>
  <c r="Q738" i="21"/>
  <c r="Q1058" i="20"/>
  <c r="Q92" i="21"/>
  <c r="Q641" i="21"/>
  <c r="Q351" i="21"/>
  <c r="Q588" i="21"/>
  <c r="Q555" i="21"/>
  <c r="Q676" i="21"/>
  <c r="Q264" i="21"/>
  <c r="Q1062" i="20"/>
  <c r="Q1063" i="20"/>
  <c r="Q645" i="21"/>
  <c r="Q580" i="21"/>
  <c r="Q516" i="21"/>
  <c r="Q451" i="21"/>
  <c r="Q490" i="21"/>
  <c r="Q993" i="20"/>
  <c r="Q1020" i="20"/>
  <c r="Q120" i="22"/>
  <c r="Q37" i="20"/>
  <c r="Q365" i="20"/>
  <c r="Q998" i="20"/>
  <c r="Q403" i="20"/>
  <c r="Q691" i="20"/>
  <c r="Q854" i="20"/>
  <c r="Q945" i="20"/>
  <c r="Q38" i="20"/>
  <c r="Q401" i="20"/>
  <c r="Q1036" i="20"/>
  <c r="Q352" i="20"/>
  <c r="Q266" i="22"/>
  <c r="Q1093" i="20"/>
  <c r="Q260" i="22"/>
  <c r="Q95" i="22"/>
  <c r="Q918" i="20"/>
  <c r="Q666" i="20"/>
  <c r="Q800" i="20"/>
  <c r="Q812" i="20"/>
  <c r="Q327" i="20"/>
  <c r="Q182" i="22"/>
  <c r="Q198" i="20"/>
  <c r="Q318" i="20"/>
  <c r="Q746" i="20"/>
  <c r="Q827" i="20"/>
  <c r="Q1056" i="20"/>
  <c r="Q976" i="20"/>
  <c r="Q328" i="20"/>
  <c r="Q833" i="20"/>
  <c r="Q667" i="21"/>
  <c r="Q673" i="21"/>
  <c r="Q541" i="21"/>
  <c r="Q416" i="21"/>
  <c r="Q770" i="21"/>
  <c r="Q739" i="21"/>
  <c r="Q803" i="21"/>
  <c r="Q1071" i="20"/>
  <c r="Q447" i="21"/>
  <c r="Q480" i="21"/>
  <c r="Q1037" i="20"/>
  <c r="Q1101" i="20"/>
  <c r="Q426" i="21"/>
  <c r="Q612" i="21"/>
  <c r="Q135" i="21"/>
  <c r="Q1046" i="20"/>
  <c r="Q758" i="21"/>
  <c r="Q626" i="21"/>
  <c r="Q1111" i="20"/>
  <c r="Q1047" i="20"/>
  <c r="Q693" i="21"/>
  <c r="Q629" i="21"/>
  <c r="Q564" i="21"/>
  <c r="Q499" i="21"/>
  <c r="Q435" i="21"/>
  <c r="Q361" i="21"/>
  <c r="Q1003" i="20"/>
  <c r="Q161" i="22"/>
  <c r="Q247" i="22"/>
  <c r="Q954" i="20"/>
  <c r="Q258" i="22"/>
  <c r="Q830" i="20"/>
  <c r="Q123" i="22"/>
  <c r="Q283" i="20"/>
  <c r="Q185" i="22"/>
  <c r="Q24" i="20"/>
  <c r="Q51" i="22"/>
  <c r="Q391" i="20"/>
  <c r="Q20" i="22"/>
  <c r="Q739" i="20"/>
  <c r="Q857" i="20"/>
  <c r="Q346" i="20"/>
  <c r="Q967" i="20"/>
  <c r="Q869" i="20"/>
  <c r="Q32" i="22"/>
  <c r="Q467" i="20"/>
  <c r="Q675" i="20"/>
  <c r="Q374" i="20"/>
  <c r="Q879" i="20"/>
  <c r="Q146" i="20"/>
  <c r="Q583" i="20"/>
  <c r="Q154" i="20"/>
  <c r="Q125" i="22"/>
  <c r="Q1100" i="20"/>
  <c r="Q835" i="20"/>
  <c r="Q933" i="20"/>
  <c r="Q148" i="22"/>
  <c r="Q243" i="22"/>
  <c r="Q90" i="22"/>
  <c r="Q106" i="22"/>
  <c r="Q493" i="20"/>
  <c r="Q41" i="20"/>
  <c r="Q254" i="20"/>
  <c r="Q1010" i="20"/>
  <c r="Q94" i="22"/>
  <c r="Q969" i="20"/>
  <c r="Q1113" i="20"/>
  <c r="Q103" i="20"/>
  <c r="Q524" i="20"/>
  <c r="Q147" i="22"/>
  <c r="Q160" i="22"/>
  <c r="Q203" i="22"/>
  <c r="Q165" i="20"/>
  <c r="Q170" i="20"/>
  <c r="Q413" i="20"/>
  <c r="Q714" i="20"/>
  <c r="Q801" i="20"/>
  <c r="Q816" i="20"/>
  <c r="Q171" i="20"/>
  <c r="Q701" i="20"/>
  <c r="Q848" i="20"/>
  <c r="Q826" i="20"/>
  <c r="Q916" i="20"/>
  <c r="Q199" i="21"/>
  <c r="Q479" i="21"/>
  <c r="Q545" i="21"/>
  <c r="Q755" i="21"/>
  <c r="Q1045" i="20"/>
  <c r="Q1109" i="20"/>
  <c r="Q329" i="21"/>
  <c r="Q107" i="21"/>
  <c r="Q1103" i="20"/>
  <c r="Q1106" i="20"/>
  <c r="Q458" i="21"/>
  <c r="Q512" i="21"/>
  <c r="Q125" i="21"/>
  <c r="Q610" i="21"/>
  <c r="Q802" i="21"/>
  <c r="Q1114" i="20"/>
  <c r="Q1053" i="20"/>
  <c r="Q296" i="21"/>
  <c r="Q1131" i="20"/>
  <c r="Q523" i="21"/>
  <c r="Q1095" i="20"/>
  <c r="Q677" i="21"/>
  <c r="Q613" i="21"/>
  <c r="Q548" i="21"/>
  <c r="Q483" i="21"/>
  <c r="Q419" i="21"/>
  <c r="Q232" i="21"/>
  <c r="Q793" i="21"/>
  <c r="Q161" i="21"/>
  <c r="Q763" i="21"/>
  <c r="Q133" i="21"/>
  <c r="Q197" i="21"/>
  <c r="Q660" i="21"/>
  <c r="Q701" i="21"/>
  <c r="Q298" i="21"/>
  <c r="Q557" i="21"/>
  <c r="Q162" i="21"/>
  <c r="Q679" i="21"/>
  <c r="Q91" i="21"/>
  <c r="Q448" i="21"/>
  <c r="Q741" i="21"/>
  <c r="Q805" i="21"/>
  <c r="Q444" i="21"/>
  <c r="Q390" i="21"/>
  <c r="Q520" i="21"/>
  <c r="Q584" i="21"/>
  <c r="Q649" i="21"/>
  <c r="Q388" i="21"/>
  <c r="Q453" i="21"/>
  <c r="Q387" i="21"/>
  <c r="Q646" i="21"/>
  <c r="Q702" i="21"/>
  <c r="Q777" i="21"/>
  <c r="Q406" i="21"/>
  <c r="Q471" i="21"/>
  <c r="Q536" i="21"/>
  <c r="Q600" i="21"/>
  <c r="Q665" i="21"/>
  <c r="Q32" i="21"/>
  <c r="Q730" i="21"/>
  <c r="Q290" i="21"/>
  <c r="Q549" i="21"/>
  <c r="Q743" i="21"/>
  <c r="Q773" i="21"/>
  <c r="Q452" i="21"/>
  <c r="Q785" i="21"/>
  <c r="Q439" i="21"/>
  <c r="Q503" i="21"/>
  <c r="Q568" i="21"/>
  <c r="Q633" i="21"/>
  <c r="Q697" i="21"/>
  <c r="Q762" i="21"/>
  <c r="Q323" i="21"/>
  <c r="Q581" i="21"/>
  <c r="Q149" i="21"/>
  <c r="Q30" i="21"/>
  <c r="Q363" i="21"/>
  <c r="Q622" i="21"/>
  <c r="Q291" i="21"/>
  <c r="Q356" i="21"/>
  <c r="Q485" i="21"/>
  <c r="Q615" i="21"/>
  <c r="Q254" i="21"/>
  <c r="Q513" i="21"/>
  <c r="Q778" i="21"/>
  <c r="Q747" i="21"/>
  <c r="Q757" i="21"/>
  <c r="Q346" i="21"/>
  <c r="Q250" i="21"/>
  <c r="Q509" i="21"/>
  <c r="Q431" i="21"/>
  <c r="Q689" i="21"/>
  <c r="Q807" i="21"/>
  <c r="Q113" i="21"/>
  <c r="Q177" i="21"/>
  <c r="Q306" i="21"/>
  <c r="Q565" i="21"/>
  <c r="Q605" i="21"/>
  <c r="Q670" i="21"/>
  <c r="Q367" i="21"/>
  <c r="Q604" i="21"/>
  <c r="Q379" i="21"/>
  <c r="Q638" i="21"/>
  <c r="Q63" i="21"/>
  <c r="Q259" i="21"/>
  <c r="Q324" i="21"/>
  <c r="Q436" i="21"/>
  <c r="Q694" i="21"/>
  <c r="Q99" i="21"/>
  <c r="Q779" i="21"/>
  <c r="Q725" i="21"/>
  <c r="Q789" i="21"/>
  <c r="Q238" i="21"/>
  <c r="Q496" i="21"/>
  <c r="Q753" i="21"/>
  <c r="Q371" i="21"/>
  <c r="Q630" i="21"/>
  <c r="Q759" i="21"/>
  <c r="Q242" i="21"/>
  <c r="Q500" i="21"/>
  <c r="Q423" i="21"/>
  <c r="Q487" i="21"/>
  <c r="Q552" i="21"/>
  <c r="Q617" i="21"/>
  <c r="Q681" i="21"/>
  <c r="Q746" i="21"/>
  <c r="Q712" i="21"/>
  <c r="Q362" i="21"/>
  <c r="Q428" i="21"/>
  <c r="Q686" i="21"/>
  <c r="Q129" i="21"/>
  <c r="Q193" i="21"/>
  <c r="Q378" i="21"/>
  <c r="Q647" i="21"/>
  <c r="Q432" i="21"/>
  <c r="Q690" i="21"/>
  <c r="Q495" i="21"/>
  <c r="Q355" i="21"/>
  <c r="Q614" i="21"/>
  <c r="Q794" i="21"/>
  <c r="Q769" i="21"/>
  <c r="Q709" i="21"/>
  <c r="Q258" i="21"/>
  <c r="Q517" i="21"/>
  <c r="Q795" i="21"/>
  <c r="Q96" i="21"/>
  <c r="Q226" i="21"/>
  <c r="Q484" i="21"/>
  <c r="Q165" i="21"/>
  <c r="Q421" i="21"/>
  <c r="Q319" i="21"/>
  <c r="Q577" i="21"/>
  <c r="Q791" i="21"/>
  <c r="Q194" i="21"/>
  <c r="Q727" i="21"/>
  <c r="Q801" i="21"/>
  <c r="Q731" i="21"/>
  <c r="Q347" i="21"/>
  <c r="Q412" i="21"/>
  <c r="Q722" i="21"/>
  <c r="Q1039" i="20"/>
  <c r="Q737" i="21"/>
  <c r="E1033" i="20"/>
  <c r="E13" i="20" s="1"/>
  <c r="E55" i="38" s="1"/>
  <c r="Q1038" i="20"/>
  <c r="Q775" i="21"/>
  <c r="Q560" i="21"/>
  <c r="Q705" i="21"/>
  <c r="Q1061" i="20"/>
  <c r="Q420" i="21"/>
  <c r="Q678" i="21"/>
  <c r="Q1123" i="20"/>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Q33" i="21"/>
  <c r="Q17" i="21"/>
  <c r="Q603" i="21"/>
  <c r="Q128" i="21"/>
  <c r="Q192" i="21"/>
  <c r="Q322" i="21"/>
  <c r="Q707" i="21"/>
  <c r="Q56" i="21"/>
  <c r="Q178" i="21"/>
  <c r="Q437" i="21"/>
  <c r="Q566" i="21"/>
  <c r="Q695" i="21"/>
  <c r="Q195" i="21"/>
  <c r="Q325" i="21"/>
  <c r="Q454" i="21"/>
  <c r="Q354" i="21"/>
  <c r="Q183" i="21"/>
  <c r="Q313" i="21"/>
  <c r="Q442" i="21"/>
  <c r="Q571" i="21"/>
  <c r="Q636" i="21"/>
  <c r="Q160" i="21"/>
  <c r="J16" i="20"/>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P9" i="14" s="1"/>
  <c r="P11" i="14" s="1"/>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9" i="12"/>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49" i="38"/>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727" i="20"/>
  <c r="E10" i="20" s="1"/>
  <c r="E52" i="38" s="1"/>
  <c r="E32" i="38"/>
  <c r="E16" i="20"/>
  <c r="E53" i="38"/>
  <c r="E74" i="38"/>
  <c r="D6" i="16"/>
  <c r="C20" i="16"/>
  <c r="C16" i="16"/>
  <c r="C17" i="16" s="1"/>
  <c r="C10" i="16" s="1"/>
  <c r="D10" i="14"/>
  <c r="D11" i="14"/>
  <c r="C26" i="16"/>
  <c r="C27" i="16" s="1"/>
  <c r="G10" i="16" s="1"/>
  <c r="H7" i="16"/>
  <c r="C29" i="16"/>
  <c r="J6" i="16" s="1"/>
  <c r="E424" i="20" l="1"/>
  <c r="E9" i="20" s="1"/>
  <c r="K11" i="41"/>
  <c r="K11" i="12"/>
  <c r="F29" i="16"/>
  <c r="I6" i="21"/>
  <c r="J422" i="20"/>
  <c r="P6" i="20"/>
  <c r="P422" i="20"/>
  <c r="P1031" i="20" s="1"/>
  <c r="O1031" i="20"/>
  <c r="O48" i="38"/>
  <c r="O50" i="38" s="1"/>
  <c r="O54" i="38" s="1"/>
  <c r="O14" i="20"/>
  <c r="O8" i="20"/>
  <c r="O12" i="20" s="1"/>
  <c r="N21" i="16"/>
  <c r="N22" i="16" s="1"/>
  <c r="N19" i="16"/>
  <c r="Q8" i="22"/>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P48" i="38" l="1"/>
  <c r="P50" i="38" s="1"/>
  <c r="P54" i="38" s="1"/>
  <c r="P14" i="20"/>
  <c r="P8" i="20"/>
  <c r="P12" i="20" s="1"/>
  <c r="Q424" i="20"/>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<sst xmlns="http://schemas.openxmlformats.org/spreadsheetml/2006/main" count="5130" uniqueCount="1562">
  <si>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</si>
  <si>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</si>
  <si>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</si>
  <si>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</si>
  <si>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</si>
  <si>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</si>
  <si>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</si>
  <si>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</si>
  <si>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</si>
  <si>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</si>
  <si>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</si>
  <si>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</si>
  <si>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</si>
  <si>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</si>
  <si>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</si>
  <si>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</si>
  <si>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</si>
  <si>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</si>
  <si>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</si>
  <si>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</si>
  <si>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</si>
  <si>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</si>
  <si>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</si>
  <si>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</si>
  <si>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</si>
  <si>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</si>
  <si>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</si>
  <si>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</si>
  <si>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</si>
  <si>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</si>
  <si>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</si>
  <si>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</si>
  <si>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</si>
  <si>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</si>
  <si>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</si>
  <si>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</si>
  <si>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</si>
  <si>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</si>
  <si>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</si>
  <si>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</si>
  <si>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</si>
  <si>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</si>
  <si>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</si>
  <si>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</si>
  <si>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</si>
  <si>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</si>
  <si>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</si>
  <si>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</si>
  <si>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</si>
  <si>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</si>
  <si>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</si>
  <si>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</si>
  <si>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</si>
  <si>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</si>
  <si>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</si>
  <si>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</si>
  <si>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</si>
  <si>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</si>
  <si>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</si>
  <si>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</si>
  <si>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</si>
  <si>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</si>
  <si>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</si>
  <si>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</si>
  <si>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</si>
  <si>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</si>
  <si>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</si>
  <si>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</si>
  <si>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</si>
  <si>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</si>
  <si>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</si>
  <si>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</si>
  <si>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</si>
  <si>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</si>
  <si>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</si>
  <si>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</si>
  <si>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</si>
  <si>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</si>
  <si>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</si>
  <si>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</si>
  <si>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</si>
  <si>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</si>
  <si>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</si>
  <si>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</si>
  <si>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</si>
  <si>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</si>
  <si>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</si>
  <si>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</si>
  <si>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</si>
  <si>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</si>
  <si>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</si>
  <si>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</si>
  <si>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</si>
  <si>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</si>
  <si>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</si>
  <si>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</si>
  <si>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</si>
  <si>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</si>
  <si>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</si>
  <si>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</si>
  <si>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</si>
  <si>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</si>
  <si>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</si>
  <si>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</si>
  <si>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</si>
  <si>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</si>
  <si>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</si>
  <si>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</si>
  <si>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</si>
  <si>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</si>
  <si>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</si>
  <si>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</si>
  <si>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</si>
  <si>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</si>
  <si>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</si>
  <si>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</si>
  <si>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</si>
  <si>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</si>
  <si>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</si>
  <si>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</si>
  <si>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</si>
  <si>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</si>
  <si>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</si>
  <si>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</si>
  <si>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</si>
  <si>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</si>
  <si>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</si>
  <si>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</si>
  <si>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</si>
  <si>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</si>
  <si>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</si>
  <si>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</si>
  <si>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</si>
  <si>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</si>
  <si>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</si>
  <si>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</si>
  <si>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</si>
  <si>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</si>
  <si>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</si>
  <si>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</si>
  <si>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</si>
  <si>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</si>
  <si>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</si>
  <si>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</si>
  <si>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</si>
  <si>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</si>
  <si>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</si>
  <si>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</si>
  <si>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</si>
  <si>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</si>
  <si>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</si>
  <si>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</si>
  <si>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</si>
  <si>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</si>
  <si>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</si>
  <si>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</si>
  <si>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</si>
  <si>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</si>
  <si>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</si>
  <si>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</si>
  <si>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</si>
  <si>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</si>
  <si>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</si>
  <si>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</si>
  <si>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</si>
  <si>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</si>
  <si>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</si>
  <si>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</si>
  <si>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</si>
  <si>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</si>
  <si>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</si>
  <si>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</si>
  <si>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</si>
  <si>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</si>
  <si>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</si>
  <si>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</si>
  <si>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</si>
  <si>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</si>
  <si>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</si>
  <si>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</si>
  <si>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</si>
  <si>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</si>
  <si>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</si>
  <si>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</si>
  <si>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</si>
  <si>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</si>
  <si>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</si>
  <si>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</si>
  <si>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</si>
  <si>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</si>
  <si>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</si>
  <si>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</si>
  <si>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</si>
  <si>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</si>
  <si>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</si>
  <si>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</si>
  <si>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</si>
  <si>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</si>
  <si>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</si>
  <si>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</si>
  <si>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</si>
  <si>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</si>
  <si>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</si>
  <si>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</si>
  <si>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</si>
  <si>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</si>
  <si>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</si>
  <si>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</si>
  <si>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</si>
  <si>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</si>
  <si>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</si>
  <si>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</si>
  <si>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</si>
  <si>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</si>
  <si>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</si>
  <si>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</si>
  <si>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</si>
  <si>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</si>
  <si>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</si>
  <si>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</si>
  <si>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</si>
  <si>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</si>
  <si>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</si>
  <si>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</si>
  <si>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</si>
  <si>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</si>
  <si>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</si>
  <si>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</si>
  <si>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</si>
  <si>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</si>
  <si>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</si>
  <si>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</si>
  <si>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</si>
  <si>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</si>
  <si>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</si>
  <si>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</si>
  <si>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</si>
  <si>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</si>
  <si>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</si>
  <si>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</si>
  <si>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</si>
  <si>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</si>
  <si>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</si>
  <si>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</si>
  <si>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</si>
  <si>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</si>
  <si>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</si>
  <si>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</si>
  <si>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</si>
  <si>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</si>
  <si>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</si>
  <si>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</si>
  <si>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</si>
  <si>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</si>
  <si>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</si>
  <si>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</si>
  <si>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</si>
  <si>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</si>
  <si>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</si>
  <si>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</si>
  <si>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</si>
  <si>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</si>
  <si>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</si>
  <si>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</si>
  <si>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</si>
  <si>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</si>
  <si>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</si>
  <si>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</si>
  <si>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</si>
  <si>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</si>
  <si>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</si>
  <si>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</si>
  <si>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</si>
  <si>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</si>
  <si>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</si>
  <si>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</si>
  <si>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</si>
  <si>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</si>
  <si>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</si>
  <si>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</si>
  <si>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</si>
  <si>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</si>
  <si>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</si>
  <si>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</si>
  <si>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</si>
  <si>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</si>
  <si>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</si>
  <si>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</si>
  <si>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</si>
  <si>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</si>
  <si>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</si>
  <si>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</si>
  <si>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</si>
  <si>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</si>
  <si>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</si>
  <si>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</si>
  <si>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</si>
  <si>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</si>
  <si>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</si>
  <si>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</si>
  <si>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</si>
  <si>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</si>
  <si>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</si>
  <si>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</si>
  <si>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</si>
  <si>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</si>
  <si>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</si>
  <si>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</si>
  <si>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</si>
  <si>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</si>
  <si>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</si>
  <si>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</si>
  <si>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</si>
  <si>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</si>
  <si>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</si>
  <si>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</si>
  <si>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</si>
  <si>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</si>
  <si>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</si>
  <si>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</si>
  <si>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</si>
  <si>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</si>
  <si>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</si>
  <si>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</si>
  <si>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</si>
  <si>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</si>
  <si>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</si>
  <si>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</si>
  <si>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</si>
  <si>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</si>
  <si>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</si>
  <si>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</si>
  <si>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</si>
  <si>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</si>
  <si>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</si>
  <si>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</si>
  <si>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</si>
  <si>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</si>
  <si>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</si>
  <si>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</si>
  <si>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</si>
  <si>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</si>
  <si>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</si>
  <si>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</si>
  <si>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</si>
  <si>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</si>
  <si>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</si>
  <si>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</si>
  <si>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</si>
  <si>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</si>
  <si>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</si>
  <si>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</si>
  <si>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</si>
  <si>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</si>
  <si>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</si>
  <si>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</si>
  <si>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</si>
  <si>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</si>
  <si>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</si>
  <si>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</si>
  <si>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</si>
  <si>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</si>
  <si>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</si>
  <si>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</si>
  <si>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</si>
  <si>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</si>
  <si>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</si>
  <si>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</si>
  <si>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</si>
  <si>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</si>
  <si>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</si>
  <si>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</si>
  <si>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</si>
  <si>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</si>
  <si>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</si>
  <si>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</si>
  <si>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</si>
  <si>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</si>
  <si>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</si>
  <si>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</si>
  <si>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</si>
  <si>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</si>
  <si>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</si>
  <si>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</si>
  <si>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</si>
  <si>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</si>
  <si>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</si>
  <si>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</si>
  <si>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</si>
  <si>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</si>
  <si>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</si>
  <si>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</si>
  <si>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</si>
  <si>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</si>
  <si>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</si>
  <si>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</si>
  <si>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</si>
  <si>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</si>
  <si>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</si>
  <si>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</si>
  <si>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</si>
  <si>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</si>
  <si>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</si>
  <si>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</si>
  <si>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</si>
  <si>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</si>
  <si>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</si>
  <si>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</si>
  <si>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</si>
  <si>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</si>
  <si>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</si>
  <si>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</si>
  <si>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</si>
  <si>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</si>
  <si>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</si>
  <si>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</si>
  <si>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</si>
  <si>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</si>
  <si>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</si>
  <si>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</si>
  <si>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</si>
  <si>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</si>
  <si>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</si>
  <si>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</si>
  <si>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</si>
  <si>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</si>
  <si>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</si>
  <si>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</si>
  <si>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</si>
  <si>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</si>
  <si>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</si>
  <si>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</si>
  <si>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</si>
  <si>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</si>
  <si>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</si>
  <si>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</si>
  <si>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</si>
  <si>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</si>
  <si>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</si>
  <si>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</si>
  <si>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</si>
  <si>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</si>
  <si>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</si>
  <si>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</si>
  <si>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</si>
  <si>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</si>
  <si>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</si>
  <si>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</si>
  <si>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</si>
  <si>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</si>
  <si>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</si>
  <si>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</si>
  <si>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</si>
  <si>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</si>
  <si>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</si>
  <si>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</si>
  <si>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</si>
  <si>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</si>
  <si>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</si>
  <si>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</si>
  <si>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</si>
  <si>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</si>
  <si>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</si>
  <si>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</si>
  <si>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</si>
  <si>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</si>
  <si>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</si>
  <si>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</si>
  <si>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</si>
  <si>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</si>
  <si>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</si>
  <si>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</si>
  <si>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</si>
  <si>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</si>
  <si>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</si>
  <si>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</si>
  <si>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</si>
  <si>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</si>
  <si>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</si>
  <si>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</si>
  <si>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</si>
  <si>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</si>
  <si>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</si>
  <si>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</si>
  <si>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</si>
  <si>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</si>
  <si>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</si>
  <si>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</si>
  <si>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</si>
  <si>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</si>
  <si>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</si>
  <si>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</si>
  <si>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</si>
  <si>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</si>
  <si>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</si>
  <si>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</si>
  <si>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</si>
  <si>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</si>
  <si>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</si>
  <si>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</si>
  <si>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</si>
  <si>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</si>
  <si>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</si>
  <si>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</si>
  <si>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</si>
  <si>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</si>
  <si>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</si>
  <si>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</si>
  <si>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</si>
  <si>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</si>
  <si>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</si>
  <si>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</si>
  <si>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</si>
  <si>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</si>
  <si>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</si>
  <si>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</si>
  <si>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</si>
  <si>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</si>
  <si>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</si>
  <si>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</si>
  <si>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</si>
  <si>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</si>
  <si>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</si>
  <si>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</si>
  <si>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</si>
  <si>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</si>
  <si>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</si>
  <si>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</si>
  <si>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</si>
  <si>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</si>
  <si>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</si>
  <si>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</si>
  <si>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</si>
  <si>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</si>
  <si>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</si>
  <si>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</si>
  <si>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</si>
  <si>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</si>
  <si>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</si>
  <si>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</si>
  <si>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</si>
  <si>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</si>
  <si>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</si>
  <si>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</si>
  <si>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</si>
  <si>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</si>
  <si>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</si>
  <si>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</si>
  <si>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</si>
  <si>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</si>
  <si>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</si>
  <si>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</si>
  <si>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</si>
  <si>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</si>
  <si>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</si>
  <si>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</si>
  <si>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</si>
  <si>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</si>
  <si>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</si>
  <si>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</si>
  <si>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</si>
  <si>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</si>
  <si>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</si>
  <si>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</si>
  <si>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</si>
  <si>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</si>
  <si>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</si>
  <si>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</si>
  <si>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</si>
  <si>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</si>
  <si>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</si>
  <si>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</si>
  <si>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</si>
  <si>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</si>
  <si>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</si>
  <si>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</si>
  <si>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</si>
  <si>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</si>
  <si>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</si>
  <si>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</si>
  <si>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</si>
  <si>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</si>
  <si>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</si>
  <si>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</si>
  <si>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</si>
  <si>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</si>
  <si>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</si>
  <si>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</si>
  <si>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</si>
  <si>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</si>
  <si>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</si>
  <si>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</si>
  <si>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</si>
  <si>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</si>
  <si>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</si>
  <si>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</si>
  <si>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</si>
  <si>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</si>
  <si>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</si>
  <si>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</si>
  <si>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</si>
  <si>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</si>
  <si>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</si>
  <si>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</si>
  <si>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</si>
  <si>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</si>
  <si>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</si>
  <si>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</si>
  <si>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</si>
  <si>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</si>
  <si>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</si>
  <si>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</si>
  <si>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</si>
  <si>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</si>
  <si>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</si>
  <si>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</si>
  <si>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</si>
  <si>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</si>
  <si>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</si>
  <si>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</si>
  <si>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</si>
  <si>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</si>
  <si>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</si>
  <si>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</si>
  <si>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</si>
  <si>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</si>
  <si>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</si>
  <si>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</si>
  <si>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</si>
  <si>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</si>
  <si>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</si>
  <si>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</si>
  <si>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</si>
  <si>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</si>
  <si>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</si>
  <si>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</si>
  <si>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</si>
  <si>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</si>
  <si>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</si>
  <si>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</si>
  <si>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</si>
  <si>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</si>
  <si>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</si>
  <si>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</si>
  <si>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</si>
  <si>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</si>
  <si>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</si>
  <si>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</si>
  <si>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</si>
  <si>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</si>
  <si>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</si>
  <si>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</si>
  <si>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</si>
  <si>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</si>
  <si>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</si>
  <si>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</si>
  <si>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</si>
  <si>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</si>
  <si>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</si>
  <si>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</si>
  <si>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</si>
  <si>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</si>
  <si>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</si>
  <si>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</si>
  <si>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</si>
  <si>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</si>
  <si>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</si>
  <si>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</si>
  <si>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</si>
  <si>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</si>
  <si>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</si>
  <si>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</si>
  <si>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</si>
  <si>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</si>
  <si>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</si>
  <si>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</si>
  <si>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</si>
  <si>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</si>
  <si>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</si>
  <si>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</si>
  <si>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</si>
  <si>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</si>
  <si>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</si>
  <si>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</si>
  <si>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</si>
  <si>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</si>
  <si>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</si>
  <si>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</si>
  <si>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</si>
  <si>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</si>
  <si>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</si>
  <si>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</si>
  <si>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</si>
  <si>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</si>
  <si>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</si>
  <si>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</si>
  <si>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</si>
  <si>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</si>
  <si>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</si>
  <si>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</si>
  <si>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</si>
  <si>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</si>
  <si>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</si>
  <si>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</si>
  <si>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</si>
  <si>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</si>
  <si>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</si>
  <si>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</si>
  <si>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</si>
  <si>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</si>
  <si>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</si>
  <si>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</si>
  <si>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</si>
  <si>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</si>
  <si>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</si>
  <si>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</si>
  <si>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</si>
  <si>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</si>
  <si>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</si>
  <si>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</si>
  <si>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</si>
  <si>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</si>
  <si>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</si>
  <si>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</si>
  <si>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</si>
  <si>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</si>
  <si>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</si>
  <si>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</si>
  <si>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</si>
  <si>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</si>
  <si>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</si>
  <si>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</si>
  <si>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</si>
  <si>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</si>
  <si>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</si>
  <si>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</si>
  <si>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</si>
  <si>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</si>
  <si>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</si>
  <si>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</si>
  <si>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</si>
  <si>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</si>
  <si>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</si>
  <si>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</si>
  <si>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</si>
  <si>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</si>
  <si>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</si>
  <si>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</si>
  <si>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</si>
  <si>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</si>
  <si>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</si>
  <si>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</si>
  <si>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</si>
  <si>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</si>
  <si>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</si>
  <si>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</si>
  <si>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</si>
  <si>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</si>
  <si>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</si>
  <si>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</si>
  <si>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</si>
  <si>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</si>
  <si>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</si>
  <si>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</si>
  <si>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</si>
  <si>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</si>
  <si>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</si>
  <si>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</si>
  <si>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</si>
  <si>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</si>
  <si>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</si>
  <si>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</si>
  <si>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</si>
  <si>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</si>
  <si>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</si>
  <si>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</si>
  <si>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</si>
  <si>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</si>
  <si>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</si>
  <si>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</si>
  <si>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</si>
  <si>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</si>
  <si>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</si>
  <si>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</si>
  <si>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</si>
  <si>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</si>
  <si>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</si>
  <si>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</si>
  <si>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</si>
  <si>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</si>
  <si>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</si>
  <si>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</si>
  <si>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</si>
  <si>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</si>
  <si>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</si>
  <si>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</si>
  <si>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</si>
  <si>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</si>
  <si>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</si>
  <si>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</si>
  <si>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</si>
  <si>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</si>
  <si>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</si>
  <si>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</si>
  <si>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</si>
  <si>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</si>
  <si>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</si>
  <si>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</si>
  <si>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</si>
  <si>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</si>
  <si>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</si>
  <si>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</si>
  <si>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</si>
  <si>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</si>
  <si>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</si>
  <si>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</si>
  <si>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</si>
  <si>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</si>
  <si>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</si>
  <si>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</si>
  <si>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</si>
  <si>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</si>
  <si>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</si>
  <si>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</si>
  <si>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</si>
  <si>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</si>
  <si>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</si>
  <si>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</si>
  <si>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</si>
  <si>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</si>
  <si>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</si>
  <si>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</si>
  <si>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</si>
  <si>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</si>
  <si>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</si>
  <si>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</si>
  <si>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</si>
  <si>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</si>
  <si>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</si>
  <si>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</si>
  <si>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</si>
  <si>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</si>
  <si>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</si>
  <si>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</si>
  <si>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</si>
  <si>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</si>
  <si>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</si>
  <si>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</si>
  <si>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</si>
  <si>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</si>
  <si>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</si>
  <si>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</si>
  <si>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</si>
  <si>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</si>
  <si>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</si>
  <si>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</si>
  <si>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</si>
  <si>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</si>
  <si>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</si>
  <si>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</si>
  <si>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</si>
  <si>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</si>
  <si>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</si>
  <si>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</si>
  <si>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</si>
  <si>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</si>
  <si>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</si>
  <si>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</si>
  <si>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</si>
  <si>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</si>
  <si>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</si>
  <si>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</si>
  <si>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</si>
  <si>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</si>
  <si>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</si>
  <si>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</si>
  <si>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</si>
  <si>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</si>
  <si>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</si>
  <si>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</si>
  <si>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</si>
  <si>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</si>
  <si>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</si>
  <si>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</si>
  <si>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</si>
  <si>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</si>
  <si>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</si>
  <si>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</si>
  <si>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</si>
  <si>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</si>
  <si>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</si>
  <si>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</si>
  <si>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</si>
  <si>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</si>
  <si>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</si>
  <si>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</si>
  <si>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</si>
  <si>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</si>
  <si>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</si>
  <si>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</si>
  <si>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</si>
  <si>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</si>
  <si>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</si>
  <si>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</si>
  <si>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</si>
  <si>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</si>
  <si>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</si>
  <si>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</si>
  <si>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</si>
  <si>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</si>
  <si>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</si>
  <si>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</si>
  <si>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</si>
  <si>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</si>
  <si>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</si>
  <si>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</si>
  <si>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</si>
  <si>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</si>
  <si>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</si>
  <si>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</si>
  <si>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</si>
  <si>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</si>
  <si>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</si>
  <si>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</si>
  <si>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</si>
  <si>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</si>
  <si>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</si>
  <si>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</si>
  <si>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</si>
  <si>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</si>
  <si>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</si>
  <si>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</si>
  <si>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</si>
  <si>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</si>
  <si>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</si>
  <si>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</si>
  <si>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</si>
  <si>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</si>
  <si>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</si>
  <si>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</si>
  <si>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</si>
  <si>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</si>
  <si>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</si>
  <si>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</si>
  <si>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</si>
  <si>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</si>
  <si>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</si>
  <si>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</si>
  <si>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</si>
  <si>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</si>
  <si>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</si>
  <si>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</si>
  <si>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</si>
  <si>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</si>
  <si>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</si>
  <si>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</si>
  <si>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</si>
  <si>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</si>
  <si>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</si>
  <si>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</si>
  <si>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</si>
  <si>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</si>
  <si>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</si>
  <si>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</si>
  <si>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</si>
  <si>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</si>
  <si>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</si>
  <si>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</si>
  <si>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</si>
  <si>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</si>
  <si>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</si>
  <si>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</si>
  <si>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</si>
  <si>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</si>
  <si>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</si>
  <si>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</si>
  <si>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</si>
  <si>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</si>
  <si>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</si>
  <si>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</si>
  <si>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</si>
  <si>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</si>
  <si>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</si>
  <si>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</si>
  <si>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</si>
  <si>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</si>
  <si>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</si>
  <si>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</si>
  <si>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</si>
  <si>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</si>
  <si>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</si>
  <si>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</si>
  <si>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</si>
  <si>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</si>
  <si>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</si>
  <si>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</si>
  <si>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</si>
  <si>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</si>
  <si>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</si>
  <si>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</si>
  <si>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</si>
  <si>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</si>
  <si>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</si>
  <si>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</si>
  <si>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</si>
  <si>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</si>
  <si>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</si>
  <si>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</si>
  <si>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</si>
  <si>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</si>
  <si>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</si>
  <si>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</si>
  <si>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</si>
  <si>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</si>
  <si>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</si>
  <si>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</si>
  <si>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</si>
  <si>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</si>
  <si>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</si>
  <si>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</si>
  <si>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</si>
  <si>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</si>
  <si>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</si>
  <si>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</si>
  <si>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</si>
  <si>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</si>
  <si>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</si>
  <si>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</si>
  <si>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</si>
  <si>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</si>
  <si>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</si>
  <si>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</si>
  <si>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</si>
  <si>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</si>
  <si>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</si>
  <si>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</si>
  <si>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</si>
  <si>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</si>
  <si>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</si>
  <si>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</si>
  <si>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</si>
  <si>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</si>
  <si>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</si>
  <si>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</si>
  <si>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</si>
  <si>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</si>
  <si>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</si>
  <si>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</si>
  <si>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</si>
  <si>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</si>
  <si>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</si>
  <si>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</si>
  <si>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</si>
  <si>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</si>
  <si>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</si>
  <si>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</si>
  <si>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</si>
  <si>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</si>
  <si>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</si>
  <si>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</si>
  <si>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</si>
  <si>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</si>
  <si>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</si>
  <si>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</si>
  <si>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</si>
  <si>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</si>
  <si>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</si>
  <si>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</si>
  <si>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</si>
  <si>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</si>
  <si>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</si>
  <si>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</si>
  <si>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</si>
  <si>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</si>
  <si>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</si>
  <si>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</si>
  <si>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</si>
  <si>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</si>
  <si>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</si>
  <si>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</si>
  <si>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</si>
  <si>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</si>
  <si>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</si>
  <si>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</si>
  <si>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</si>
  <si>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</si>
  <si>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</si>
  <si>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</si>
  <si>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</si>
  <si>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</si>
  <si>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</si>
  <si>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</si>
  <si>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</si>
  <si>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</si>
  <si>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</si>
  <si>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</si>
  <si>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</si>
  <si>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</si>
  <si>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</si>
  <si>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</si>
  <si>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</si>
  <si>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</si>
  <si>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</si>
  <si>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</si>
  <si>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</si>
  <si>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</si>
  <si>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</si>
  <si>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</si>
  <si>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</si>
  <si>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</si>
  <si>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</si>
  <si>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</si>
  <si>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</si>
  <si>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</si>
  <si>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</si>
  <si>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</si>
  <si>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</si>
  <si>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</si>
  <si>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</si>
  <si>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</si>
  <si>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</si>
  <si>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</si>
  <si>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</si>
  <si>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</si>
  <si>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</si>
  <si>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</si>
  <si>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</si>
  <si>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</si>
  <si>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</si>
  <si>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</si>
  <si>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</si>
  <si>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</si>
  <si>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</si>
  <si>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</si>
  <si>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</si>
  <si>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</si>
  <si>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</si>
  <si>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</si>
  <si>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</si>
  <si>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</si>
  <si>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</si>
  <si>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</si>
  <si>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</si>
  <si>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</si>
  <si>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</si>
  <si>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</si>
  <si>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</si>
  <si>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</si>
  <si>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</si>
  <si>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</si>
  <si>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</si>
  <si>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</si>
  <si>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</si>
  <si>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</si>
  <si>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</si>
  <si>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</si>
  <si>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</si>
  <si>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</si>
  <si>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</si>
  <si>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</si>
  <si>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</si>
  <si>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</si>
  <si>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</si>
  <si>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</si>
  <si>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</si>
  <si>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</si>
  <si>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</si>
  <si>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</si>
  <si>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</si>
  <si>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</si>
  <si>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</si>
  <si>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</si>
  <si>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</si>
  <si>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</si>
  <si>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</si>
  <si>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</si>
  <si>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</si>
  <si>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</si>
  <si>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</si>
  <si>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</si>
  <si>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</si>
  <si>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</si>
  <si>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</si>
  <si>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</si>
  <si>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</si>
  <si>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</si>
  <si>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</si>
  <si>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</si>
  <si>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</si>
  <si>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</si>
  <si>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</si>
  <si>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</si>
  <si>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</si>
  <si>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</si>
  <si>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</si>
  <si>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</si>
  <si>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</si>
  <si>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</si>
  <si>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</si>
  <si>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</si>
  <si>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</si>
  <si>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</si>
  <si>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</si>
  <si>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</si>
  <si>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</si>
  <si>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</si>
  <si>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</si>
  <si>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</si>
  <si>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</si>
  <si>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</si>
  <si>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</si>
  <si>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</si>
  <si>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</si>
  <si>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</si>
  <si>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</si>
  <si>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</si>
  <si>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</si>
  <si>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</si>
  <si>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</si>
  <si>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</si>
  <si>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</si>
  <si>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</si>
  <si>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</si>
  <si>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</si>
  <si>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</si>
  <si>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</si>
  <si>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</si>
  <si>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</si>
  <si>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</si>
  <si>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</si>
  <si>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</si>
  <si>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</si>
  <si>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</si>
  <si>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</si>
  <si>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</si>
  <si>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</si>
  <si>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</si>
  <si>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</si>
  <si>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</si>
  <si>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</si>
  <si>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</si>
  <si>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</si>
  <si>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</si>
  <si>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</si>
  <si>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</si>
  <si>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</si>
  <si>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</si>
  <si>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</si>
  <si>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</si>
  <si>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</si>
  <si>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</si>
  <si>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</si>
  <si>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</si>
  <si>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</si>
  <si>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</si>
  <si>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</si>
  <si>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</si>
  <si>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</si>
  <si>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</si>
  <si>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</si>
  <si>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</si>
  <si>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</si>
  <si>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</si>
  <si>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</si>
  <si>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</si>
  <si>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</si>
  <si>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</si>
  <si>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</si>
  <si>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</si>
  <si>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</si>
  <si>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</si>
  <si>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</si>
  <si>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</si>
  <si>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</si>
  <si>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</si>
  <si>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</si>
  <si>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</si>
  <si>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</si>
  <si>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</si>
  <si>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</si>
  <si>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</si>
  <si>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</si>
  <si>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</si>
  <si>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</si>
  <si>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</si>
  <si>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</si>
  <si>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</si>
  <si>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</si>
  <si>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</si>
  <si>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</si>
  <si>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</si>
  <si>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</si>
  <si>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</si>
  <si>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</si>
  <si>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</si>
  <si>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</si>
  <si>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</si>
  <si>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</si>
  <si>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</si>
  <si>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</si>
  <si>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</si>
  <si>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</si>
  <si>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</si>
  <si>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</si>
  <si>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</si>
  <si>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</si>
  <si>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</si>
  <si>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</si>
  <si>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</si>
  <si>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</si>
  <si>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</si>
  <si>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</si>
  <si>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</si>
  <si>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</si>
  <si>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</si>
  <si>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</si>
  <si>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</si>
  <si>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</si>
  <si>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</si>
  <si>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</si>
  <si>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</si>
  <si>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</si>
  <si>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</si>
  <si>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</si>
  <si>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</si>
  <si>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</si>
  <si>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</si>
  <si>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</si>
  <si>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</si>
  <si>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</si>
  <si>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</si>
  <si>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</si>
  <si>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</si>
  <si>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</si>
  <si>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</si>
  <si>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</si>
  <si>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</si>
  <si>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</si>
  <si>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</si>
  <si>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</si>
  <si>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</si>
  <si>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</si>
  <si>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</si>
  <si>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</si>
  <si>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</si>
  <si>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</si>
  <si>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</si>
  <si>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</si>
  <si>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</si>
  <si>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</si>
  <si>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</si>
  <si>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</si>
  <si>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</si>
  <si>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</si>
  <si>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</si>
  <si>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</si>
  <si>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</si>
  <si>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</si>
  <si>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</si>
  <si>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</si>
  <si>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</si>
  <si>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</si>
  <si>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</si>
  <si>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</si>
  <si>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</si>
  <si>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</si>
  <si>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</si>
  <si>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</si>
  <si>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</si>
  <si>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</si>
  <si>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</si>
  <si>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</si>
  <si>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</si>
  <si>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</si>
  <si>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</si>
  <si>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</si>
  <si>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</si>
  <si>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</si>
  <si>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</si>
  <si>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</si>
  <si>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</si>
  <si>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</si>
  <si>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</si>
  <si>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</si>
  <si>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</si>
  <si>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</si>
  <si>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</si>
  <si>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</si>
  <si>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</si>
  <si>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</si>
  <si>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</si>
  <si>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</si>
  <si>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</si>
  <si>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</si>
  <si>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</si>
  <si>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</si>
  <si>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</si>
  <si>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</si>
  <si>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</si>
  <si>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</si>
  <si>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</si>
  <si>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</si>
  <si>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</si>
  <si>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</si>
  <si>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</si>
  <si>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</si>
  <si>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</si>
  <si>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</si>
  <si>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</si>
  <si>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</si>
  <si>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</si>
  <si>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</si>
  <si>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</si>
  <si>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</si>
  <si>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</si>
  <si>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</si>
  <si>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</si>
  <si>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</si>
  <si>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</si>
  <si>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</si>
  <si>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</si>
  <si>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</si>
  <si>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</si>
  <si>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</si>
  <si>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</si>
  <si>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</si>
  <si>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</si>
  <si>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</si>
  <si>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</si>
  <si>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</si>
  <si>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</si>
  <si>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</si>
  <si>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</si>
  <si>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</si>
  <si>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</si>
  <si>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</si>
  <si>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</si>
  <si>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</si>
  <si>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</si>
  <si>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</si>
  <si>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</si>
  <si>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</si>
  <si>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</si>
  <si>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</si>
  <si>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</si>
  <si>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</si>
  <si>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</si>
  <si>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</si>
  <si>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</si>
  <si>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</si>
  <si>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</si>
  <si>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</si>
  <si>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</si>
  <si>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</si>
  <si>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</si>
  <si>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</si>
  <si>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</si>
  <si>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</si>
  <si>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</si>
  <si>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</si>
  <si>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</si>
  <si>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</si>
  <si>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</si>
  <si>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</si>
  <si>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</si>
  <si>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</si>
  <si>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</si>
  <si>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</si>
  <si>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</si>
  <si>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</si>
  <si>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</si>
  <si>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</si>
  <si>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</si>
  <si>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</si>
  <si>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</si>
  <si>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</si>
  <si>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</si>
  <si>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</si>
  <si>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</si>
  <si>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</si>
  <si>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</si>
  <si>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</si>
  <si>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</si>
  <si>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</si>
  <si>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</si>
  <si>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</si>
  <si>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</si>
  <si>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</si>
  <si>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</si>
  <si>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</si>
  <si>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</si>
  <si>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</si>
  <si>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</si>
  <si>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</si>
  <si>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</si>
  <si>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</si>
  <si>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</si>
  <si>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</si>
  <si>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</si>
  <si>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</si>
  <si>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</si>
  <si>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</si>
  <si>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</si>
  <si>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</si>
  <si>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</si>
  <si>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</si>
  <si>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</si>
  <si>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</si>
  <si>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</si>
  <si>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</si>
  <si>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</si>
  <si>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</si>
  <si>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</si>
  <si>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</si>
  <si>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C:\Users\evald\iCloudDrive\Pessoal\Concept\Projeto Contabilidade\Arquivos de teste\Fontes das Macros\Pagamentos mês 01 .xls</t>
  </si>
  <si>
    <t>CEMIG1092017A</t>
  </si>
  <si>
    <t>234,58</t>
  </si>
  <si>
    <t>CEMIG1102017A</t>
  </si>
  <si>
    <t>390,93</t>
  </si>
  <si>
    <t>ICMSDIF2016H</t>
  </si>
  <si>
    <t>2480,24</t>
  </si>
  <si>
    <t>14169C</t>
  </si>
  <si>
    <t>2,1</t>
  </si>
  <si>
    <t>14275A</t>
  </si>
  <si>
    <t>14383A</t>
  </si>
  <si>
    <t>14479A</t>
  </si>
  <si>
    <t>14513A</t>
  </si>
  <si>
    <t>ALEX2017A</t>
  </si>
  <si>
    <t>1893,95</t>
  </si>
  <si>
    <t>ANDER2017A</t>
  </si>
  <si>
    <t>1600,15</t>
  </si>
  <si>
    <t>03.01.17CIPEL</t>
  </si>
  <si>
    <t>MAX2017A</t>
  </si>
  <si>
    <t>1719,65</t>
  </si>
  <si>
    <t>BRUNO01.2017</t>
  </si>
  <si>
    <t>893,15</t>
  </si>
  <si>
    <t>DIEGO2017A</t>
  </si>
  <si>
    <t>1318,05</t>
  </si>
  <si>
    <t>DOUGLAS2017A</t>
  </si>
  <si>
    <t>1166,6</t>
  </si>
  <si>
    <t>WELLING2017A</t>
  </si>
  <si>
    <t>894,2</t>
  </si>
  <si>
    <t>MARCUS2017A</t>
  </si>
  <si>
    <t>1378,1</t>
  </si>
  <si>
    <t>8211,05</t>
  </si>
  <si>
    <t>020404-1</t>
  </si>
  <si>
    <t>FGTS2017A</t>
  </si>
  <si>
    <t>1350,5</t>
  </si>
  <si>
    <t>ALUGUEL2016L</t>
  </si>
  <si>
    <t>2362,1</t>
  </si>
  <si>
    <t>7605,49</t>
  </si>
  <si>
    <t>AMBIENTE2017A</t>
  </si>
  <si>
    <t>FGTSRECBRU</t>
  </si>
  <si>
    <t>398,09</t>
  </si>
  <si>
    <t>EVERSON2017</t>
  </si>
  <si>
    <t>811,71</t>
  </si>
  <si>
    <t>14456B</t>
  </si>
  <si>
    <t>14236B</t>
  </si>
  <si>
    <t>369,15</t>
  </si>
  <si>
    <t>ACERTOBRUNO</t>
  </si>
  <si>
    <t>1233,45</t>
  </si>
  <si>
    <t>5208,89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</si>
</sst>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quot;R$&quot;\ * #,##0.00_-;\-&quot;R$&quot;\ * #,##0.00_-;_-&quot;R$&quot;\ * &quot;-&quot;??_-;_-@_-"/>
    <numFmt numFmtId="165" formatCode="&quot;R$&quot;\ #,##0.00"/>
    <numFmt numFmtId="166" formatCode="0.0%"/>
    <numFmt numFmtId="167" formatCode="&quot;R$&quot;\ #,##0.0"/>
    <numFmt numFmtId="168" formatCode=";;;"/>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8">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6" fillId="4" borderId="5" xfId="0" applyNumberFormat="1" applyFont="1" applyFill="1" applyBorder="1" applyAlignment="1">
      <alignment horizontal="center" vertical="center"/>
    </xf>
    <xf numFmtId="165" fontId="26" fillId="4" borderId="5" xfId="0" applyNumberFormat="1" applyFont="1" applyFill="1" applyBorder="1" applyAlignment="1">
      <alignment horizontal="center" vertical="center"/>
    </xf>
    <xf numFmtId="167" fontId="26" fillId="4" borderId="14" xfId="0" applyNumberFormat="1" applyFont="1" applyFill="1" applyBorder="1" applyAlignment="1">
      <alignment horizontal="center" vertical="center"/>
    </xf>
    <xf numFmtId="167" fontId="26" fillId="4" borderId="14" xfId="3" applyNumberFormat="1" applyFont="1" applyFill="1" applyBorder="1" applyAlignment="1">
      <alignment horizontal="center" vertical="center"/>
    </xf>
    <xf numFmtId="165" fontId="26" fillId="4" borderId="14" xfId="0" applyNumberFormat="1" applyFont="1" applyFill="1" applyBorder="1" applyAlignment="1">
      <alignment horizontal="center" vertical="center"/>
    </xf>
    <xf numFmtId="166" fontId="26" fillId="4" borderId="5" xfId="3" applyNumberFormat="1" applyFont="1" applyFill="1" applyBorder="1" applyAlignment="1">
      <alignment horizontal="center" vertical="center"/>
    </xf>
    <xf numFmtId="165" fontId="26" fillId="0" borderId="5" xfId="0" applyNumberFormat="1" applyFont="1" applyBorder="1" applyAlignment="1">
      <alignment horizontal="center" vertical="center"/>
    </xf>
    <xf numFmtId="165" fontId="26" fillId="0" borderId="16" xfId="0" applyNumberFormat="1" applyFont="1" applyFill="1" applyBorder="1" applyAlignment="1">
      <alignment horizontal="center" vertical="center"/>
    </xf>
    <xf numFmtId="165"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5" fontId="21" fillId="4" borderId="17" xfId="0" applyNumberFormat="1" applyFont="1" applyFill="1" applyBorder="1" applyAlignment="1">
      <alignment horizontal="center" vertical="center"/>
    </xf>
    <xf numFmtId="165"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28" fillId="0" borderId="16" xfId="0" applyNumberFormat="1" applyFont="1" applyBorder="1" applyAlignment="1">
      <alignment horizontal="left" vertical="center" wrapText="1" indent="1"/>
    </xf>
    <xf numFmtId="167" fontId="26" fillId="0" borderId="3" xfId="0" applyNumberFormat="1" applyFont="1" applyFill="1" applyBorder="1" applyAlignment="1">
      <alignment horizontal="center" vertical="center"/>
    </xf>
    <xf numFmtId="167" fontId="26"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7"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7" fontId="26" fillId="4" borderId="6" xfId="0" applyNumberFormat="1" applyFont="1" applyFill="1" applyBorder="1" applyAlignment="1">
      <alignment horizontal="center" vertical="center"/>
    </xf>
    <xf numFmtId="167" fontId="26" fillId="4" borderId="18" xfId="0" applyNumberFormat="1" applyFont="1" applyFill="1" applyBorder="1" applyAlignment="1">
      <alignment horizontal="center" vertical="center"/>
    </xf>
    <xf numFmtId="167" fontId="26"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3" fillId="4" borderId="17" xfId="0" applyNumberFormat="1" applyFont="1" applyFill="1" applyBorder="1" applyAlignment="1">
      <alignment horizontal="center" vertical="center"/>
    </xf>
    <xf numFmtId="167"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4" fillId="0" borderId="0" xfId="0" applyNumberFormat="1" applyFont="1" applyFill="1" applyBorder="1" applyAlignment="1">
      <alignment horizontal="center" vertical="center"/>
    </xf>
    <xf numFmtId="167"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25" fillId="0" borderId="0" xfId="0" applyFont="1" applyBorder="1" applyAlignment="1" applyProtection="1">
      <alignment horizontal="center" vertical="center"/>
      <protection locked="0"/>
    </xf>
    <xf numFmtId="168" fontId="0" fillId="8"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47"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0" fillId="5" borderId="7" xfId="2" applyFont="1" applyFill="1" applyBorder="1" applyAlignment="1" applyProtection="1">
      <alignment horizontal="center" vertical="center"/>
      <protection locked="0"/>
    </xf>
    <xf numFmtId="164"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8"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0" fillId="0" borderId="0" xfId="0" applyAlignment="1" applyProtection="1">
      <alignment horizontal="left"/>
    </xf>
    <xf numFmtId="0" fontId="0" fillId="0" borderId="0" xfId="0" applyFont="1" applyAlignment="1" applyProtection="1">
      <alignment horizontal="left"/>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4" fontId="11" fillId="13" borderId="8" xfId="2" applyFont="1" applyFill="1" applyBorder="1" applyAlignment="1" applyProtection="1">
      <alignment horizontal="center" vertical="center" wrapText="1"/>
      <protection locked="0"/>
    </xf>
    <xf numFmtId="164"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7"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7"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5"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5" fontId="18" fillId="13" borderId="5" xfId="0" applyNumberFormat="1" applyFont="1" applyFill="1" applyBorder="1" applyAlignment="1">
      <alignment horizontal="center" vertical="center"/>
    </xf>
    <xf numFmtId="165" fontId="18" fillId="12" borderId="12" xfId="0" applyNumberFormat="1" applyFont="1" applyFill="1" applyBorder="1" applyAlignment="1">
      <alignment horizontal="center" vertical="center"/>
    </xf>
    <xf numFmtId="165"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38"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7" fillId="0" borderId="0" xfId="0" applyFont="1" applyAlignment="1">
      <alignment horizontal="left"/>
    </xf>
    <xf numFmtId="0" fontId="14" fillId="0" borderId="0" xfId="0" applyFont="1" applyAlignment="1">
      <alignment horizontal="left" vertical="center" wrapText="1"/>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3"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0" fillId="4" borderId="6" xfId="0" applyNumberFormat="1" applyFont="1" applyFill="1" applyBorder="1" applyAlignment="1">
      <alignment horizontal="center" vertical="center" wrapText="1"/>
    </xf>
    <xf numFmtId="165"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5"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2" fillId="0" borderId="0" xfId="0" applyFont="1" applyAlignment="1">
      <alignment horizontal="left" vertical="top"/>
    </xf>
    <xf numFmtId="0" fontId="43" fillId="0" borderId="0" xfId="0" applyFont="1" applyBorder="1" applyAlignment="1">
      <alignment vertical="center"/>
    </xf>
    <xf numFmtId="0" fontId="41" fillId="0" borderId="33" xfId="0" applyFont="1" applyBorder="1" applyAlignment="1">
      <alignment vertical="center"/>
    </xf>
    <xf numFmtId="0" fontId="44"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60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05"/>
      <tableStyleElement type="headerRow" dxfId="604"/>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-20.5</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6150.7800000000007</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6150.7800000000007</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21127.85</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-20608.59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4315.2800000000007</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10</xdr:row>
      <xdr:rowOff>143933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37628</xdr:rowOff>
    </xdr:from>
    <xdr:to>
      <xdr:col>1</xdr:col>
      <xdr:colOff>45129</xdr:colOff>
      <xdr:row>20</xdr:row>
      <xdr:rowOff>64087</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69084</xdr:rowOff>
    </xdr:from>
    <xdr:to>
      <xdr:col>0</xdr:col>
      <xdr:colOff>1607608</xdr:colOff>
      <xdr:row>16</xdr:row>
      <xdr:rowOff>69084</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89192</xdr:rowOff>
    </xdr:from>
    <xdr:to>
      <xdr:col>1</xdr:col>
      <xdr:colOff>45129</xdr:colOff>
      <xdr:row>17</xdr:row>
      <xdr:rowOff>123352</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195319</xdr:rowOff>
    </xdr:from>
    <xdr:to>
      <xdr:col>1</xdr:col>
      <xdr:colOff>39779</xdr:colOff>
      <xdr:row>18</xdr:row>
      <xdr:rowOff>231302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137584</xdr:rowOff>
    </xdr:from>
    <xdr:to>
      <xdr:col>1</xdr:col>
      <xdr:colOff>45129</xdr:colOff>
      <xdr:row>14</xdr:row>
      <xdr:rowOff>171742</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171741</xdr:rowOff>
    </xdr:from>
    <xdr:to>
      <xdr:col>1</xdr:col>
      <xdr:colOff>39778</xdr:colOff>
      <xdr:row>15</xdr:row>
      <xdr:rowOff>207724</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168"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71"/>
      <c r="C1" s="216" t="s">
        <v>0</v>
      </c>
      <c r="D1" s="216"/>
      <c r="E1" s="216"/>
      <c r="F1" s="216"/>
      <c r="G1" s="216"/>
      <c r="H1" s="216"/>
      <c r="I1" s="216"/>
      <c r="J1" s="216"/>
      <c r="K1" s="216"/>
      <c r="L1" s="216"/>
      <c r="M1" s="216"/>
    </row>
    <row r="2" spans="1:13" ht="54.75" customHeight="1" x14ac:dyDescent="0.9">
      <c r="A2" s="171"/>
      <c r="C2" s="222" t="s">
        <v>253</v>
      </c>
      <c r="D2" s="222"/>
      <c r="E2" s="222"/>
      <c r="F2" s="222"/>
      <c r="G2" s="222"/>
      <c r="H2" s="222"/>
      <c r="I2" s="222"/>
      <c r="J2" s="222"/>
      <c r="K2" s="222"/>
      <c r="L2" s="222"/>
      <c r="M2" s="222"/>
    </row>
    <row r="3" spans="1:13" ht="37.5" customHeight="1" x14ac:dyDescent="0.25">
      <c r="A3" s="171"/>
      <c r="C3" s="217" t="s">
        <v>1</v>
      </c>
      <c r="D3" s="217"/>
      <c r="E3" s="217"/>
      <c r="F3" s="217"/>
      <c r="G3" s="217"/>
      <c r="H3" s="217"/>
      <c r="I3" s="217"/>
      <c r="J3" s="217"/>
      <c r="K3" s="217"/>
      <c r="L3" s="217"/>
      <c r="M3" s="217"/>
    </row>
    <row r="4" spans="1:13" ht="33.950000000000003" customHeight="1" x14ac:dyDescent="0.25">
      <c r="A4" s="171"/>
      <c r="C4" s="220" t="s">
        <v>2</v>
      </c>
      <c r="D4" s="220"/>
      <c r="E4" s="220"/>
      <c r="F4" s="220"/>
      <c r="G4" s="220"/>
      <c r="H4" s="220"/>
      <c r="I4" s="220"/>
      <c r="J4" s="220"/>
      <c r="K4" s="220"/>
      <c r="L4" s="220"/>
      <c r="M4" s="220"/>
    </row>
    <row r="5" spans="1:13" ht="8.1" customHeight="1" x14ac:dyDescent="0.25">
      <c r="A5" s="171"/>
    </row>
    <row r="6" spans="1:13" ht="17.100000000000001" customHeight="1" x14ac:dyDescent="0.25">
      <c r="A6" s="171"/>
      <c r="C6" s="218">
        <v>1</v>
      </c>
      <c r="E6" s="219" t="s">
        <v>3</v>
      </c>
      <c r="F6" s="219"/>
      <c r="G6" s="219"/>
      <c r="H6" s="219"/>
      <c r="I6" s="219"/>
      <c r="J6" s="219"/>
      <c r="K6" s="219"/>
      <c r="L6" s="219"/>
      <c r="M6" s="219"/>
    </row>
    <row r="7" spans="1:13" ht="33.75" customHeight="1" x14ac:dyDescent="0.25">
      <c r="A7" s="171"/>
      <c r="C7" s="218"/>
      <c r="E7" s="217" t="s">
        <v>177</v>
      </c>
      <c r="F7" s="217"/>
      <c r="G7" s="217"/>
      <c r="H7" s="217"/>
      <c r="I7" s="217"/>
      <c r="J7" s="217"/>
      <c r="K7" s="217"/>
      <c r="L7" s="217"/>
      <c r="M7" s="217"/>
    </row>
    <row r="8" spans="1:13" ht="17.100000000000001" customHeight="1" x14ac:dyDescent="0.25">
      <c r="A8" s="171"/>
      <c r="C8" s="218"/>
      <c r="E8" s="221"/>
      <c r="F8" s="221"/>
      <c r="G8" s="221"/>
    </row>
    <row r="9" spans="1:13" ht="12" customHeight="1" x14ac:dyDescent="0.25">
      <c r="A9" s="171"/>
    </row>
    <row r="10" spans="1:13" ht="17.100000000000001" customHeight="1" x14ac:dyDescent="0.25">
      <c r="A10" s="171"/>
      <c r="C10" s="218">
        <v>2</v>
      </c>
      <c r="E10" s="223" t="s">
        <v>178</v>
      </c>
      <c r="F10" s="223"/>
      <c r="G10" s="223"/>
      <c r="H10" s="223"/>
      <c r="I10" s="223"/>
      <c r="J10" s="223"/>
      <c r="K10" s="223"/>
      <c r="L10" s="223"/>
      <c r="M10" s="223"/>
    </row>
    <row r="11" spans="1:13" ht="33.75" customHeight="1" x14ac:dyDescent="0.25">
      <c r="A11" s="171"/>
      <c r="C11" s="218"/>
      <c r="E11" s="217" t="s">
        <v>19</v>
      </c>
      <c r="F11" s="217"/>
      <c r="G11" s="217"/>
      <c r="H11" s="217"/>
      <c r="I11" s="217"/>
      <c r="J11" s="217"/>
      <c r="K11" s="217"/>
      <c r="L11" s="217"/>
      <c r="M11" s="217"/>
    </row>
    <row r="12" spans="1:13" ht="17.100000000000001" customHeight="1" x14ac:dyDescent="0.25">
      <c r="A12" s="171"/>
      <c r="C12" s="218"/>
      <c r="E12" s="221"/>
      <c r="F12" s="221"/>
      <c r="G12" s="221"/>
    </row>
    <row r="13" spans="1:13" ht="12" customHeight="1" x14ac:dyDescent="0.35">
      <c r="A13" s="171"/>
      <c r="C13" s="56"/>
    </row>
    <row r="14" spans="1:13" ht="17.100000000000001" customHeight="1" x14ac:dyDescent="0.25">
      <c r="A14" s="171"/>
      <c r="C14" s="218">
        <v>3</v>
      </c>
      <c r="E14" s="219" t="s">
        <v>4</v>
      </c>
      <c r="F14" s="219"/>
      <c r="G14" s="219"/>
      <c r="H14" s="219"/>
      <c r="I14" s="219"/>
      <c r="J14" s="219"/>
      <c r="K14" s="219"/>
      <c r="L14" s="219"/>
      <c r="M14" s="219"/>
    </row>
    <row r="15" spans="1:13" ht="33.75" customHeight="1" x14ac:dyDescent="0.25">
      <c r="A15" s="171"/>
      <c r="C15" s="218"/>
      <c r="E15" s="217" t="s">
        <v>179</v>
      </c>
      <c r="F15" s="217"/>
      <c r="G15" s="217"/>
      <c r="H15" s="217"/>
      <c r="I15" s="217"/>
      <c r="J15" s="217"/>
      <c r="K15" s="217"/>
      <c r="L15" s="217"/>
      <c r="M15" s="217"/>
    </row>
    <row r="16" spans="1:13" ht="17.100000000000001" customHeight="1" x14ac:dyDescent="0.25">
      <c r="A16" s="171"/>
      <c r="C16" s="218"/>
      <c r="E16" s="221"/>
      <c r="F16" s="221"/>
      <c r="G16" s="221"/>
    </row>
    <row r="17" spans="1:13" ht="12" customHeight="1" x14ac:dyDescent="0.35">
      <c r="A17" s="171"/>
      <c r="C17" s="56"/>
    </row>
    <row r="18" spans="1:13" ht="17.100000000000001" customHeight="1" x14ac:dyDescent="0.25">
      <c r="A18" s="171"/>
      <c r="C18" s="218">
        <v>4</v>
      </c>
      <c r="E18" s="219" t="s">
        <v>5</v>
      </c>
      <c r="F18" s="219"/>
      <c r="G18" s="219"/>
      <c r="H18" s="219"/>
      <c r="I18" s="219"/>
      <c r="J18" s="219"/>
      <c r="K18" s="219"/>
      <c r="L18" s="219"/>
      <c r="M18" s="219"/>
    </row>
    <row r="19" spans="1:13" ht="33.75" customHeight="1" x14ac:dyDescent="0.25">
      <c r="A19" s="171"/>
      <c r="C19" s="218"/>
      <c r="E19" s="217" t="s">
        <v>6</v>
      </c>
      <c r="F19" s="217"/>
      <c r="G19" s="217"/>
      <c r="H19" s="217"/>
      <c r="I19" s="217"/>
      <c r="J19" s="217"/>
      <c r="K19" s="217"/>
      <c r="L19" s="217"/>
      <c r="M19" s="217"/>
    </row>
    <row r="20" spans="1:13" ht="17.100000000000001" customHeight="1" x14ac:dyDescent="0.25">
      <c r="A20" s="171"/>
      <c r="C20" s="218"/>
      <c r="E20" s="221"/>
      <c r="F20" s="221"/>
      <c r="G20" s="221"/>
    </row>
    <row r="21" spans="1:13" ht="12" customHeight="1" x14ac:dyDescent="0.35">
      <c r="A21" s="171"/>
      <c r="C21" s="56"/>
    </row>
    <row r="22" spans="1:13" ht="17.100000000000001" customHeight="1" x14ac:dyDescent="0.25">
      <c r="A22" s="171"/>
      <c r="C22" s="218">
        <v>5</v>
      </c>
      <c r="E22" s="219" t="s">
        <v>7</v>
      </c>
      <c r="F22" s="219"/>
      <c r="G22" s="219"/>
      <c r="H22" s="219"/>
      <c r="I22" s="219"/>
      <c r="J22" s="219"/>
      <c r="K22" s="219"/>
      <c r="L22" s="219"/>
      <c r="M22" s="219"/>
    </row>
    <row r="23" spans="1:13" ht="33.75" customHeight="1" x14ac:dyDescent="0.25">
      <c r="A23" s="171"/>
      <c r="C23" s="218"/>
      <c r="E23" s="217" t="s">
        <v>8</v>
      </c>
      <c r="F23" s="217"/>
      <c r="G23" s="217"/>
      <c r="H23" s="217"/>
      <c r="I23" s="217"/>
      <c r="J23" s="217"/>
      <c r="K23" s="217"/>
      <c r="L23" s="217"/>
      <c r="M23" s="217"/>
    </row>
    <row r="24" spans="1:13" ht="17.100000000000001" customHeight="1" x14ac:dyDescent="0.25">
      <c r="A24" s="171"/>
      <c r="C24" s="218"/>
      <c r="E24" s="221"/>
      <c r="F24" s="221"/>
      <c r="G24" s="221"/>
    </row>
    <row r="25" spans="1:13" ht="12" customHeight="1" x14ac:dyDescent="0.35">
      <c r="A25" s="171"/>
      <c r="C25" s="56"/>
    </row>
    <row r="26" spans="1:13" ht="17.100000000000001" customHeight="1" x14ac:dyDescent="0.25">
      <c r="A26" s="171"/>
      <c r="C26" s="218">
        <v>6</v>
      </c>
      <c r="E26" s="219" t="s">
        <v>9</v>
      </c>
      <c r="F26" s="219"/>
      <c r="G26" s="219"/>
      <c r="H26" s="219"/>
      <c r="I26" s="219"/>
      <c r="J26" s="219"/>
      <c r="K26" s="219"/>
      <c r="L26" s="219"/>
      <c r="M26" s="219"/>
    </row>
    <row r="27" spans="1:13" ht="33.75" customHeight="1" x14ac:dyDescent="0.25">
      <c r="A27" s="171"/>
      <c r="C27" s="218"/>
      <c r="E27" s="217" t="s">
        <v>10</v>
      </c>
      <c r="F27" s="217"/>
      <c r="G27" s="217"/>
      <c r="H27" s="217"/>
      <c r="I27" s="217"/>
      <c r="J27" s="217"/>
      <c r="K27" s="217"/>
      <c r="L27" s="217"/>
      <c r="M27" s="217"/>
    </row>
    <row r="28" spans="1:13" ht="17.100000000000001" customHeight="1" x14ac:dyDescent="0.25">
      <c r="A28" s="171"/>
      <c r="C28" s="218"/>
      <c r="E28" s="221"/>
      <c r="F28" s="221"/>
      <c r="G28" s="221"/>
    </row>
    <row r="29" spans="1:13" ht="12" customHeight="1" x14ac:dyDescent="0.35">
      <c r="A29" s="171"/>
      <c r="C29" s="56"/>
    </row>
    <row r="30" spans="1:13" ht="17.100000000000001" customHeight="1" x14ac:dyDescent="0.25">
      <c r="A30" s="171"/>
      <c r="C30" s="218">
        <v>7</v>
      </c>
      <c r="E30" s="219" t="s">
        <v>333</v>
      </c>
      <c r="F30" s="219"/>
      <c r="G30" s="219"/>
      <c r="H30" s="219"/>
      <c r="I30" s="219"/>
      <c r="J30" s="219"/>
      <c r="K30" s="219"/>
      <c r="L30" s="219"/>
      <c r="M30" s="219"/>
    </row>
    <row r="31" spans="1:13" ht="33.75" customHeight="1" x14ac:dyDescent="0.25">
      <c r="A31" s="171"/>
      <c r="C31" s="218"/>
      <c r="E31" s="217" t="s">
        <v>334</v>
      </c>
      <c r="F31" s="217"/>
      <c r="G31" s="217"/>
      <c r="H31" s="217"/>
      <c r="I31" s="217"/>
      <c r="J31" s="217"/>
      <c r="K31" s="217"/>
      <c r="L31" s="217"/>
      <c r="M31" s="217"/>
    </row>
    <row r="32" spans="1:13" ht="17.100000000000001" customHeight="1" x14ac:dyDescent="0.25">
      <c r="A32" s="171"/>
      <c r="C32" s="218"/>
      <c r="E32" s="221"/>
      <c r="F32" s="221"/>
      <c r="G32" s="221"/>
    </row>
    <row r="33" spans="1:1" ht="33.950000000000003" customHeight="1" x14ac:dyDescent="0.25">
      <c r="A33" s="171"/>
    </row>
    <row r="34" spans="1:1" ht="33.950000000000003" customHeight="1" x14ac:dyDescent="0.25">
      <c r="A34" s="171"/>
    </row>
    <row r="35" spans="1:1" ht="33.950000000000003" customHeight="1" x14ac:dyDescent="0.25">
      <c r="A35" s="171"/>
    </row>
    <row r="36" spans="1:1" ht="33.950000000000003" customHeight="1" x14ac:dyDescent="0.25">
      <c r="A36" s="171"/>
    </row>
    <row r="37" spans="1:1" ht="33.950000000000003" customHeight="1" x14ac:dyDescent="0.25">
      <c r="A37" s="171"/>
    </row>
    <row r="38" spans="1:1" ht="33.950000000000003" customHeight="1" x14ac:dyDescent="0.25">
      <c r="A38" s="171"/>
    </row>
    <row r="39" spans="1:1" ht="33.950000000000003" customHeight="1" x14ac:dyDescent="0.25">
      <c r="A39" s="171"/>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20.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71"/>
      <c r="C1" s="224" t="s">
        <v>148</v>
      </c>
      <c r="D1" s="224"/>
      <c r="E1" s="224"/>
      <c r="F1" s="224"/>
      <c r="G1" s="224"/>
      <c r="H1" s="224"/>
      <c r="I1" s="224"/>
      <c r="J1" s="224"/>
      <c r="K1" s="224"/>
      <c r="L1" s="224"/>
      <c r="M1" s="94"/>
      <c r="N1" s="94"/>
      <c r="O1" s="90"/>
      <c r="P1" s="90"/>
      <c r="Q1" s="90"/>
      <c r="R1" s="90"/>
      <c r="S1" s="94"/>
    </row>
    <row r="2" spans="1:19" s="18" customFormat="1" ht="37.5" customHeight="1" x14ac:dyDescent="0.25">
      <c r="A2" s="171"/>
      <c r="C2" s="19"/>
      <c r="D2" s="19"/>
      <c r="E2" s="19"/>
      <c r="F2" s="19"/>
      <c r="G2" s="19"/>
      <c r="H2" s="19"/>
      <c r="I2" s="19"/>
      <c r="J2" s="19"/>
      <c r="K2" s="19"/>
      <c r="L2" s="99"/>
      <c r="M2" s="99"/>
      <c r="N2" s="99"/>
      <c r="O2" s="95"/>
      <c r="P2" s="95"/>
      <c r="Q2" s="95"/>
      <c r="R2" s="90"/>
      <c r="S2" s="94"/>
    </row>
    <row r="3" spans="1:19" ht="15" customHeight="1" thickBot="1" x14ac:dyDescent="0.3">
      <c r="A3" s="171"/>
      <c r="D3" s="20"/>
      <c r="E3" s="20"/>
    </row>
    <row r="4" spans="1:19" ht="24.75" customHeight="1" thickTop="1" thickBot="1" x14ac:dyDescent="0.3">
      <c r="A4" s="171"/>
      <c r="C4" s="179" t="s">
        <v>30</v>
      </c>
      <c r="D4" s="180" t="s">
        <v>1333</v>
      </c>
      <c r="E4" s="181" t="s">
        <v>1408</v>
      </c>
      <c r="F4" s="21"/>
      <c r="G4" s="179" t="s">
        <v>31</v>
      </c>
      <c r="H4" s="180" t="s">
        <v>1336</v>
      </c>
      <c r="I4" s="21"/>
      <c r="J4" s="179" t="s">
        <v>32</v>
      </c>
      <c r="K4" s="180" t="s">
        <v>1337</v>
      </c>
      <c r="O4" s="113" t="str">
        <f>D4</f>
        <v>RECEITAS COM PRODUTO</v>
      </c>
      <c r="P4" s="113" t="s">
        <v>372</v>
      </c>
    </row>
    <row r="5" spans="1:19" ht="19.5" customHeight="1" thickTop="1" thickBot="1" x14ac:dyDescent="0.3">
      <c r="A5" s="171"/>
      <c r="C5" s="22" t="s">
        <v>33</v>
      </c>
      <c r="D5" s="23" t="s">
        <v>1414</v>
      </c>
      <c r="E5" s="23" t="s">
        <v>107</v>
      </c>
      <c r="F5" s="21"/>
      <c r="G5" s="22" t="s">
        <v>43</v>
      </c>
      <c r="H5" s="132" t="s">
        <v>107</v>
      </c>
      <c r="I5" s="21"/>
      <c r="J5" s="22" t="s">
        <v>53</v>
      </c>
      <c r="K5" s="23" t="s">
        <v>107</v>
      </c>
      <c r="O5" s="113" t="str">
        <f>H4</f>
        <v>RECEITAS COM SERVIÇOS</v>
      </c>
      <c r="P5" s="113" t="s">
        <v>373</v>
      </c>
    </row>
    <row r="6" spans="1:19" ht="19.5" customHeight="1" thickTop="1" thickBot="1" x14ac:dyDescent="0.3">
      <c r="A6" s="171"/>
      <c r="C6" s="22" t="s">
        <v>34</v>
      </c>
      <c r="D6" s="23" t="s">
        <v>1376</v>
      </c>
      <c r="E6" s="23" t="s">
        <v>107</v>
      </c>
      <c r="F6" s="21"/>
      <c r="G6" s="22" t="s">
        <v>44</v>
      </c>
      <c r="H6" s="132" t="s">
        <v>107</v>
      </c>
      <c r="I6" s="21"/>
      <c r="J6" s="22" t="s">
        <v>54</v>
      </c>
      <c r="K6" s="23" t="s">
        <v>107</v>
      </c>
      <c r="O6" s="113" t="str">
        <f>K4</f>
        <v>RECEITAS NÃO OPERACIONAIS</v>
      </c>
      <c r="P6" s="113" t="s">
        <v>374</v>
      </c>
    </row>
    <row r="7" spans="1:19" ht="19.5" customHeight="1" thickTop="1" thickBot="1" x14ac:dyDescent="0.3">
      <c r="A7" s="171"/>
      <c r="C7" s="22" t="s">
        <v>35</v>
      </c>
      <c r="D7" s="132" t="s">
        <v>1369</v>
      </c>
      <c r="E7" s="23" t="s">
        <v>107</v>
      </c>
      <c r="F7" s="21"/>
      <c r="G7" s="22" t="s">
        <v>45</v>
      </c>
      <c r="H7" s="132" t="s">
        <v>107</v>
      </c>
      <c r="I7" s="21"/>
      <c r="J7" s="22" t="s">
        <v>55</v>
      </c>
      <c r="K7" s="23" t="s">
        <v>107</v>
      </c>
      <c r="O7" s="113" t="str">
        <f>'PC Despesas'!$D$4</f>
        <v>DESPESAS COM PRODUTOS</v>
      </c>
      <c r="P7" s="113" t="s">
        <v>375</v>
      </c>
    </row>
    <row r="8" spans="1:19" ht="19.5" customHeight="1" thickTop="1" thickBot="1" x14ac:dyDescent="0.3">
      <c r="A8" s="171"/>
      <c r="C8" s="22" t="s">
        <v>36</v>
      </c>
      <c r="D8" s="132" t="s">
        <v>1371</v>
      </c>
      <c r="E8" s="23" t="s">
        <v>107</v>
      </c>
      <c r="F8" s="21"/>
      <c r="G8" s="22" t="s">
        <v>46</v>
      </c>
      <c r="H8" s="132" t="s">
        <v>107</v>
      </c>
      <c r="I8" s="21"/>
      <c r="J8" s="22" t="s">
        <v>56</v>
      </c>
      <c r="K8" s="23" t="s">
        <v>107</v>
      </c>
      <c r="O8" s="113" t="str">
        <f>'PC Despesas'!$G$4</f>
        <v>DESPESAS COM SERVIÇOS</v>
      </c>
      <c r="P8" s="113" t="s">
        <v>376</v>
      </c>
    </row>
    <row r="9" spans="1:19" ht="19.5" customHeight="1" thickTop="1" thickBot="1" x14ac:dyDescent="0.3">
      <c r="A9" s="171"/>
      <c r="C9" s="22" t="s">
        <v>37</v>
      </c>
      <c r="D9" s="132" t="s">
        <v>1372</v>
      </c>
      <c r="E9" s="23" t="s">
        <v>107</v>
      </c>
      <c r="F9" s="21"/>
      <c r="G9" s="22" t="s">
        <v>47</v>
      </c>
      <c r="H9" s="132" t="s">
        <v>107</v>
      </c>
      <c r="I9" s="21"/>
      <c r="J9" s="22" t="s">
        <v>57</v>
      </c>
      <c r="K9" s="23" t="s">
        <v>107</v>
      </c>
      <c r="O9" s="113" t="str">
        <f>'PC Despesas'!$J$4</f>
        <v>DESPESAS NÃO OPERACIONAIS</v>
      </c>
      <c r="P9" s="113" t="s">
        <v>377</v>
      </c>
    </row>
    <row r="10" spans="1:19" ht="19.5" customHeight="1" thickTop="1" thickBot="1" x14ac:dyDescent="0.3">
      <c r="A10" s="171"/>
      <c r="C10" s="22" t="s">
        <v>38</v>
      </c>
      <c r="D10" s="23" t="s">
        <v>1373</v>
      </c>
      <c r="E10" s="23" t="s">
        <v>107</v>
      </c>
      <c r="F10" s="21"/>
      <c r="G10" s="22" t="s">
        <v>48</v>
      </c>
      <c r="H10" s="23" t="s">
        <v>107</v>
      </c>
      <c r="I10" s="21"/>
      <c r="J10" s="22" t="s">
        <v>58</v>
      </c>
      <c r="K10" s="23" t="s">
        <v>107</v>
      </c>
      <c r="O10" s="113" t="str">
        <f>'PC Despesas'!$M$4</f>
        <v>DESPESAS COM RH</v>
      </c>
      <c r="P10" s="113" t="s">
        <v>378</v>
      </c>
    </row>
    <row r="11" spans="1:19" ht="19.5" customHeight="1" thickTop="1" thickBot="1" x14ac:dyDescent="0.3">
      <c r="A11" s="171"/>
      <c r="C11" s="22" t="s">
        <v>39</v>
      </c>
      <c r="D11" s="23" t="s">
        <v>1370</v>
      </c>
      <c r="E11" s="23" t="s">
        <v>1409</v>
      </c>
      <c r="F11" s="21"/>
      <c r="G11" s="22" t="s">
        <v>49</v>
      </c>
      <c r="H11" s="23" t="s">
        <v>107</v>
      </c>
      <c r="I11" s="21"/>
      <c r="J11" s="22" t="s">
        <v>59</v>
      </c>
      <c r="K11" s="23" t="s">
        <v>107</v>
      </c>
      <c r="O11" s="113" t="str">
        <f>'PC Despesas'!$P$4</f>
        <v>DESPESAS OPERACIONAIS</v>
      </c>
      <c r="P11" s="113" t="s">
        <v>379</v>
      </c>
    </row>
    <row r="12" spans="1:19" ht="19.5" customHeight="1" thickTop="1" thickBot="1" x14ac:dyDescent="0.3">
      <c r="A12" s="171"/>
      <c r="C12" s="22" t="s">
        <v>40</v>
      </c>
      <c r="D12" s="23" t="s">
        <v>1385</v>
      </c>
      <c r="E12" s="23" t="s">
        <v>1430</v>
      </c>
      <c r="F12" s="21"/>
      <c r="G12" s="22" t="s">
        <v>50</v>
      </c>
      <c r="H12" s="23" t="s">
        <v>107</v>
      </c>
      <c r="I12" s="21"/>
      <c r="J12" s="22" t="s">
        <v>60</v>
      </c>
      <c r="K12" s="23" t="s">
        <v>107</v>
      </c>
      <c r="O12" s="113" t="str">
        <f>'PC Despesas'!$S$4</f>
        <v>DESPESAS DE MARKETING</v>
      </c>
      <c r="P12" s="113" t="s">
        <v>380</v>
      </c>
    </row>
    <row r="13" spans="1:19" ht="19.5" customHeight="1" thickTop="1" thickBot="1" x14ac:dyDescent="0.3">
      <c r="A13" s="171"/>
      <c r="C13" s="22" t="s">
        <v>41</v>
      </c>
      <c r="D13" s="23" t="s">
        <v>1389</v>
      </c>
      <c r="E13" s="23" t="s">
        <v>107</v>
      </c>
      <c r="F13" s="21"/>
      <c r="G13" s="22" t="s">
        <v>51</v>
      </c>
      <c r="H13" s="23" t="s">
        <v>107</v>
      </c>
      <c r="I13" s="21"/>
      <c r="J13" s="22" t="s">
        <v>61</v>
      </c>
      <c r="K13" s="23" t="s">
        <v>107</v>
      </c>
      <c r="O13" s="113" t="str">
        <f>'PC Despesas'!$V$4</f>
        <v>IMPOSTOS</v>
      </c>
      <c r="P13" s="113" t="s">
        <v>63</v>
      </c>
    </row>
    <row r="14" spans="1:19" ht="19.5" customHeight="1" thickTop="1" thickBot="1" x14ac:dyDescent="0.3">
      <c r="A14" s="171"/>
      <c r="C14" s="22" t="s">
        <v>342</v>
      </c>
      <c r="D14" s="23" t="s">
        <v>107</v>
      </c>
      <c r="E14" s="23" t="s">
        <v>107</v>
      </c>
      <c r="F14" s="21"/>
      <c r="G14" s="22" t="s">
        <v>347</v>
      </c>
      <c r="H14" s="23" t="s">
        <v>107</v>
      </c>
      <c r="I14" s="21"/>
      <c r="J14" s="22" t="s">
        <v>352</v>
      </c>
      <c r="K14" s="23" t="s">
        <v>107</v>
      </c>
      <c r="O14" s="113" t="str">
        <f>'PC Despesas'!$Y$4</f>
        <v>INVESTIMENTOS</v>
      </c>
      <c r="P14" s="115" t="s">
        <v>313</v>
      </c>
    </row>
    <row r="15" spans="1:19" ht="19.5" customHeight="1" thickTop="1" thickBot="1" x14ac:dyDescent="0.3">
      <c r="A15" s="171"/>
      <c r="C15" s="22" t="s">
        <v>343</v>
      </c>
      <c r="D15" s="23" t="s">
        <v>107</v>
      </c>
      <c r="E15" s="23" t="s">
        <v>107</v>
      </c>
      <c r="F15" s="21"/>
      <c r="G15" s="22" t="s">
        <v>348</v>
      </c>
      <c r="H15" s="23" t="s">
        <v>107</v>
      </c>
      <c r="I15" s="21"/>
      <c r="J15" s="22" t="s">
        <v>353</v>
      </c>
      <c r="K15" s="23" t="s">
        <v>107</v>
      </c>
      <c r="O15" s="138"/>
      <c r="P15" s="113"/>
    </row>
    <row r="16" spans="1:19" ht="19.5" customHeight="1" thickTop="1" thickBot="1" x14ac:dyDescent="0.3">
      <c r="A16" s="171"/>
      <c r="C16" s="22" t="s">
        <v>344</v>
      </c>
      <c r="D16" s="23" t="s">
        <v>107</v>
      </c>
      <c r="E16" s="23" t="s">
        <v>107</v>
      </c>
      <c r="F16" s="21"/>
      <c r="G16" s="22" t="s">
        <v>349</v>
      </c>
      <c r="H16" s="23" t="s">
        <v>107</v>
      </c>
      <c r="I16" s="21"/>
      <c r="J16" s="22" t="s">
        <v>354</v>
      </c>
      <c r="K16" s="23" t="s">
        <v>107</v>
      </c>
      <c r="O16" s="138"/>
      <c r="P16" s="113"/>
    </row>
    <row r="17" spans="1:21" ht="19.5" customHeight="1" thickTop="1" thickBot="1" x14ac:dyDescent="0.3">
      <c r="A17" s="171"/>
      <c r="C17" s="22" t="s">
        <v>345</v>
      </c>
      <c r="D17" s="23" t="s">
        <v>107</v>
      </c>
      <c r="E17" s="23" t="s">
        <v>107</v>
      </c>
      <c r="F17" s="21"/>
      <c r="G17" s="22" t="s">
        <v>350</v>
      </c>
      <c r="H17" s="23" t="s">
        <v>107</v>
      </c>
      <c r="I17" s="21"/>
      <c r="J17" s="22" t="s">
        <v>355</v>
      </c>
      <c r="K17" s="23" t="s">
        <v>107</v>
      </c>
    </row>
    <row r="18" spans="1:21" ht="19.5" customHeight="1" thickTop="1" thickBot="1" x14ac:dyDescent="0.3">
      <c r="A18" s="171"/>
      <c r="C18" s="22" t="s">
        <v>346</v>
      </c>
      <c r="D18" s="23" t="s">
        <v>107</v>
      </c>
      <c r="E18" s="23" t="s">
        <v>107</v>
      </c>
      <c r="F18" s="21"/>
      <c r="G18" s="22" t="s">
        <v>351</v>
      </c>
      <c r="H18" s="23" t="s">
        <v>107</v>
      </c>
      <c r="I18" s="21"/>
      <c r="J18" s="22" t="s">
        <v>356</v>
      </c>
      <c r="K18" s="23" t="s">
        <v>107</v>
      </c>
    </row>
    <row r="19" spans="1:21" ht="19.5" customHeight="1" thickTop="1" thickBot="1" x14ac:dyDescent="0.3">
      <c r="A19" s="171"/>
      <c r="C19" s="22" t="s">
        <v>406</v>
      </c>
      <c r="D19" s="23" t="s">
        <v>107</v>
      </c>
      <c r="E19" s="23" t="s">
        <v>107</v>
      </c>
      <c r="F19" s="21"/>
      <c r="G19" s="22" t="s">
        <v>407</v>
      </c>
      <c r="H19" s="23" t="s">
        <v>107</v>
      </c>
      <c r="I19" s="21"/>
      <c r="J19" s="22" t="s">
        <v>408</v>
      </c>
      <c r="K19" s="23" t="s">
        <v>107</v>
      </c>
    </row>
    <row r="20" spans="1:21" ht="24" customHeight="1" thickTop="1" thickBot="1" x14ac:dyDescent="0.3">
      <c r="A20" s="171"/>
      <c r="B20" s="67"/>
      <c r="C20" s="22" t="s">
        <v>409</v>
      </c>
      <c r="D20" s="23" t="s">
        <v>107</v>
      </c>
      <c r="E20" s="23" t="s">
        <v>107</v>
      </c>
      <c r="F20" s="21"/>
      <c r="G20" s="22" t="s">
        <v>410</v>
      </c>
      <c r="H20" s="23" t="s">
        <v>107</v>
      </c>
      <c r="I20" s="21"/>
      <c r="J20" s="22" t="s">
        <v>411</v>
      </c>
      <c r="K20" s="23" t="s">
        <v>107</v>
      </c>
      <c r="T20" s="67"/>
      <c r="U20" s="67"/>
    </row>
    <row r="21" spans="1:21" ht="19.5" customHeight="1" thickTop="1" thickBot="1" x14ac:dyDescent="0.3">
      <c r="A21" s="171"/>
      <c r="B21" s="67"/>
      <c r="C21" s="22" t="s">
        <v>412</v>
      </c>
      <c r="D21" s="23" t="s">
        <v>107</v>
      </c>
      <c r="E21" s="23" t="s">
        <v>107</v>
      </c>
      <c r="F21" s="21"/>
      <c r="G21" s="22" t="s">
        <v>413</v>
      </c>
      <c r="H21" s="23" t="s">
        <v>107</v>
      </c>
      <c r="I21" s="21"/>
      <c r="J21" s="22" t="s">
        <v>414</v>
      </c>
      <c r="K21" s="23" t="s">
        <v>107</v>
      </c>
      <c r="T21" s="67"/>
      <c r="U21" s="67"/>
    </row>
    <row r="22" spans="1:21" ht="19.5" customHeight="1" thickTop="1" thickBot="1" x14ac:dyDescent="0.3">
      <c r="A22" s="171"/>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71"/>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71"/>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71"/>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71"/>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71"/>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71"/>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71"/>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71"/>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71"/>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71"/>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71"/>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71"/>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71"/>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71"/>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71"/>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71"/>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71"/>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71"/>
      <c r="C40" s="22" t="s">
        <v>469</v>
      </c>
      <c r="D40" s="23" t="s">
        <v>107</v>
      </c>
      <c r="E40" s="23" t="s">
        <v>107</v>
      </c>
      <c r="F40" s="21"/>
      <c r="G40" s="22" t="s">
        <v>470</v>
      </c>
      <c r="H40" s="23" t="s">
        <v>107</v>
      </c>
      <c r="I40" s="21"/>
      <c r="J40" s="22" t="s">
        <v>471</v>
      </c>
      <c r="K40" s="23" t="s">
        <v>107</v>
      </c>
    </row>
    <row r="41" spans="1:21" ht="19.5" customHeight="1" thickTop="1" thickBot="1" x14ac:dyDescent="0.3">
      <c r="A41" s="171"/>
      <c r="C41" s="22" t="s">
        <v>472</v>
      </c>
      <c r="D41" s="23" t="s">
        <v>107</v>
      </c>
      <c r="E41" s="23" t="s">
        <v>107</v>
      </c>
      <c r="F41" s="21"/>
      <c r="G41" s="22" t="s">
        <v>473</v>
      </c>
      <c r="H41" s="23" t="s">
        <v>107</v>
      </c>
      <c r="I41" s="21"/>
      <c r="J41" s="22" t="s">
        <v>474</v>
      </c>
      <c r="K41" s="23" t="s">
        <v>107</v>
      </c>
    </row>
    <row r="42" spans="1:21" ht="19.5" customHeight="1" thickTop="1" thickBot="1" x14ac:dyDescent="0.3">
      <c r="A42" s="171"/>
      <c r="C42" s="22" t="s">
        <v>475</v>
      </c>
      <c r="D42" s="23" t="s">
        <v>107</v>
      </c>
      <c r="E42" s="23" t="s">
        <v>107</v>
      </c>
      <c r="F42" s="21"/>
      <c r="G42" s="22" t="s">
        <v>476</v>
      </c>
      <c r="H42" s="23" t="s">
        <v>107</v>
      </c>
      <c r="I42" s="21"/>
      <c r="J42" s="22" t="s">
        <v>477</v>
      </c>
      <c r="K42" s="23" t="s">
        <v>107</v>
      </c>
    </row>
    <row r="43" spans="1:21" ht="19.5" customHeight="1" thickTop="1" thickBot="1" x14ac:dyDescent="0.3">
      <c r="A43" s="171"/>
      <c r="C43" s="22" t="s">
        <v>478</v>
      </c>
      <c r="D43" s="23" t="s">
        <v>107</v>
      </c>
      <c r="E43" s="23" t="s">
        <v>107</v>
      </c>
      <c r="F43" s="21"/>
      <c r="G43" s="22" t="s">
        <v>479</v>
      </c>
      <c r="H43" s="23" t="s">
        <v>107</v>
      </c>
      <c r="I43" s="21"/>
      <c r="J43" s="22" t="s">
        <v>480</v>
      </c>
      <c r="K43" s="23" t="s">
        <v>107</v>
      </c>
    </row>
    <row r="44" spans="1:21" ht="16.5" thickTop="1" thickBot="1" x14ac:dyDescent="0.3">
      <c r="A44" s="171"/>
      <c r="C44" s="22" t="s">
        <v>481</v>
      </c>
      <c r="D44" s="23" t="s">
        <v>107</v>
      </c>
      <c r="E44" s="23" t="s">
        <v>107</v>
      </c>
      <c r="F44" s="21"/>
      <c r="G44" s="22" t="s">
        <v>482</v>
      </c>
      <c r="H44" s="23" t="s">
        <v>107</v>
      </c>
      <c r="I44" s="21"/>
      <c r="J44" s="22" t="s">
        <v>483</v>
      </c>
      <c r="K44" s="23" t="s">
        <v>107</v>
      </c>
    </row>
    <row r="45" spans="1:21" ht="16.5" thickTop="1" thickBot="1" x14ac:dyDescent="0.3">
      <c r="A45" s="171"/>
      <c r="C45" s="22" t="s">
        <v>484</v>
      </c>
      <c r="D45" s="23" t="s">
        <v>107</v>
      </c>
      <c r="E45" s="23" t="s">
        <v>107</v>
      </c>
      <c r="F45" s="21"/>
      <c r="G45" s="22" t="s">
        <v>485</v>
      </c>
      <c r="H45" s="23" t="s">
        <v>107</v>
      </c>
      <c r="I45" s="21"/>
      <c r="J45" s="22" t="s">
        <v>486</v>
      </c>
      <c r="K45" s="23" t="s">
        <v>107</v>
      </c>
    </row>
    <row r="46" spans="1:21" ht="16.5" thickTop="1" thickBot="1" x14ac:dyDescent="0.3">
      <c r="A46" s="171"/>
      <c r="C46" s="22" t="s">
        <v>487</v>
      </c>
      <c r="D46" s="23" t="s">
        <v>107</v>
      </c>
      <c r="E46" s="23" t="s">
        <v>107</v>
      </c>
      <c r="F46" s="21"/>
      <c r="G46" s="22" t="s">
        <v>488</v>
      </c>
      <c r="H46" s="23" t="s">
        <v>107</v>
      </c>
      <c r="I46" s="21"/>
      <c r="J46" s="22" t="s">
        <v>489</v>
      </c>
      <c r="K46" s="23" t="s">
        <v>107</v>
      </c>
    </row>
    <row r="47" spans="1:21" ht="16.5" thickTop="1" thickBot="1" x14ac:dyDescent="0.3">
      <c r="A47" s="171"/>
      <c r="C47" s="22" t="s">
        <v>490</v>
      </c>
      <c r="D47" s="23" t="s">
        <v>107</v>
      </c>
      <c r="E47" s="23" t="s">
        <v>107</v>
      </c>
      <c r="F47" s="21"/>
      <c r="G47" s="22" t="s">
        <v>491</v>
      </c>
      <c r="H47" s="23" t="s">
        <v>107</v>
      </c>
      <c r="I47" s="21"/>
      <c r="J47" s="22" t="s">
        <v>492</v>
      </c>
      <c r="K47" s="23" t="s">
        <v>107</v>
      </c>
    </row>
    <row r="48" spans="1:21" ht="16.5" thickTop="1" thickBot="1" x14ac:dyDescent="0.3">
      <c r="A48" s="171"/>
      <c r="C48" s="22" t="s">
        <v>493</v>
      </c>
      <c r="D48" s="23" t="s">
        <v>107</v>
      </c>
      <c r="E48" s="23" t="s">
        <v>107</v>
      </c>
      <c r="F48" s="21"/>
      <c r="G48" s="22" t="s">
        <v>494</v>
      </c>
      <c r="H48" s="23" t="s">
        <v>107</v>
      </c>
      <c r="I48" s="21"/>
      <c r="J48" s="22" t="s">
        <v>495</v>
      </c>
      <c r="K48" s="23" t="s">
        <v>107</v>
      </c>
    </row>
    <row r="49" spans="1:11" ht="16.5" thickTop="1" thickBot="1" x14ac:dyDescent="0.3">
      <c r="A49" s="171"/>
      <c r="C49" s="22" t="s">
        <v>496</v>
      </c>
      <c r="D49" s="23" t="s">
        <v>107</v>
      </c>
      <c r="E49" s="23" t="s">
        <v>107</v>
      </c>
      <c r="F49" s="21"/>
      <c r="G49" s="22" t="s">
        <v>497</v>
      </c>
      <c r="H49" s="23" t="s">
        <v>107</v>
      </c>
      <c r="I49" s="21"/>
      <c r="J49" s="22" t="s">
        <v>498</v>
      </c>
      <c r="K49" s="23" t="s">
        <v>107</v>
      </c>
    </row>
    <row r="50" spans="1:11" ht="16.5" thickTop="1" thickBot="1" x14ac:dyDescent="0.3">
      <c r="A50" s="171"/>
      <c r="C50" s="22" t="s">
        <v>499</v>
      </c>
      <c r="D50" s="23" t="s">
        <v>107</v>
      </c>
      <c r="E50" s="23" t="s">
        <v>107</v>
      </c>
      <c r="F50" s="21"/>
      <c r="G50" s="22" t="s">
        <v>500</v>
      </c>
      <c r="H50" s="23" t="s">
        <v>107</v>
      </c>
      <c r="I50" s="21"/>
      <c r="J50" s="22" t="s">
        <v>501</v>
      </c>
      <c r="K50" s="23" t="s">
        <v>107</v>
      </c>
    </row>
    <row r="51" spans="1:11" ht="16.5" thickTop="1" thickBot="1" x14ac:dyDescent="0.3">
      <c r="A51" s="171"/>
      <c r="C51" s="22" t="s">
        <v>502</v>
      </c>
      <c r="D51" s="23" t="s">
        <v>107</v>
      </c>
      <c r="E51" s="23" t="s">
        <v>107</v>
      </c>
      <c r="F51" s="21"/>
      <c r="G51" s="22" t="s">
        <v>503</v>
      </c>
      <c r="H51" s="23" t="s">
        <v>107</v>
      </c>
      <c r="I51" s="21"/>
      <c r="J51" s="22" t="s">
        <v>504</v>
      </c>
      <c r="K51" s="23" t="s">
        <v>107</v>
      </c>
    </row>
    <row r="52" spans="1:11" ht="16.5" thickTop="1" thickBot="1" x14ac:dyDescent="0.3">
      <c r="A52" s="171"/>
      <c r="C52" s="22" t="s">
        <v>505</v>
      </c>
      <c r="D52" s="23" t="s">
        <v>107</v>
      </c>
      <c r="E52" s="23" t="s">
        <v>107</v>
      </c>
      <c r="F52" s="21"/>
      <c r="G52" s="22" t="s">
        <v>506</v>
      </c>
      <c r="H52" s="23" t="s">
        <v>107</v>
      </c>
      <c r="I52" s="21"/>
      <c r="J52" s="22" t="s">
        <v>507</v>
      </c>
      <c r="K52" s="23" t="s">
        <v>107</v>
      </c>
    </row>
    <row r="53" spans="1:11" ht="16.5" thickTop="1" thickBot="1" x14ac:dyDescent="0.3">
      <c r="A53" s="171"/>
      <c r="C53" s="22" t="s">
        <v>508</v>
      </c>
      <c r="D53" s="23" t="s">
        <v>107</v>
      </c>
      <c r="E53" s="23" t="s">
        <v>107</v>
      </c>
      <c r="F53" s="21"/>
      <c r="G53" s="22" t="s">
        <v>509</v>
      </c>
      <c r="H53" s="23" t="s">
        <v>107</v>
      </c>
      <c r="I53" s="21"/>
      <c r="J53" s="22" t="s">
        <v>510</v>
      </c>
      <c r="K53" s="23" t="s">
        <v>107</v>
      </c>
    </row>
    <row r="54" spans="1:11" ht="16.5" thickTop="1" thickBot="1" x14ac:dyDescent="0.3">
      <c r="A54" s="171"/>
      <c r="C54" s="22" t="s">
        <v>511</v>
      </c>
      <c r="D54" s="23" t="s">
        <v>107</v>
      </c>
      <c r="E54" s="23" t="s">
        <v>107</v>
      </c>
      <c r="F54" s="21"/>
      <c r="G54" s="22" t="s">
        <v>512</v>
      </c>
      <c r="H54" s="23" t="s">
        <v>107</v>
      </c>
      <c r="I54" s="21"/>
      <c r="J54" s="22" t="s">
        <v>513</v>
      </c>
      <c r="K54" s="23" t="s">
        <v>107</v>
      </c>
    </row>
    <row r="55" spans="1:11" ht="16.5" thickTop="1" thickBot="1" x14ac:dyDescent="0.3">
      <c r="A55" s="171"/>
      <c r="C55" s="22" t="s">
        <v>514</v>
      </c>
      <c r="D55" s="23" t="s">
        <v>107</v>
      </c>
      <c r="E55" s="23" t="s">
        <v>107</v>
      </c>
      <c r="F55" s="21"/>
      <c r="G55" s="22" t="s">
        <v>515</v>
      </c>
      <c r="H55" s="23" t="s">
        <v>107</v>
      </c>
      <c r="I55" s="21"/>
      <c r="J55" s="22" t="s">
        <v>516</v>
      </c>
      <c r="K55" s="23" t="s">
        <v>107</v>
      </c>
    </row>
    <row r="56" spans="1:11" ht="16.5" thickTop="1" thickBot="1" x14ac:dyDescent="0.3">
      <c r="A56" s="171"/>
      <c r="C56" s="22" t="s">
        <v>517</v>
      </c>
      <c r="D56" s="23" t="s">
        <v>107</v>
      </c>
      <c r="E56" s="23" t="s">
        <v>107</v>
      </c>
      <c r="F56" s="21"/>
      <c r="G56" s="22" t="s">
        <v>518</v>
      </c>
      <c r="H56" s="23" t="s">
        <v>107</v>
      </c>
      <c r="I56" s="21"/>
      <c r="J56" s="22" t="s">
        <v>519</v>
      </c>
      <c r="K56" s="23" t="s">
        <v>107</v>
      </c>
    </row>
    <row r="57" spans="1:11" ht="16.5" thickTop="1" thickBot="1" x14ac:dyDescent="0.3">
      <c r="A57" s="171"/>
      <c r="C57" s="22" t="s">
        <v>520</v>
      </c>
      <c r="D57" s="23" t="s">
        <v>107</v>
      </c>
      <c r="E57" s="23" t="s">
        <v>107</v>
      </c>
      <c r="F57" s="21"/>
      <c r="G57" s="22" t="s">
        <v>521</v>
      </c>
      <c r="H57" s="23" t="s">
        <v>107</v>
      </c>
      <c r="I57" s="21"/>
      <c r="J57" s="22" t="s">
        <v>522</v>
      </c>
      <c r="K57" s="23" t="s">
        <v>107</v>
      </c>
    </row>
    <row r="58" spans="1:11" ht="16.5" thickTop="1" thickBot="1" x14ac:dyDescent="0.3">
      <c r="A58" s="171"/>
      <c r="C58" s="22" t="s">
        <v>523</v>
      </c>
      <c r="D58" s="23" t="s">
        <v>107</v>
      </c>
      <c r="E58" s="23" t="s">
        <v>107</v>
      </c>
      <c r="F58" s="21"/>
      <c r="G58" s="22" t="s">
        <v>524</v>
      </c>
      <c r="H58" s="23" t="s">
        <v>107</v>
      </c>
      <c r="I58" s="21"/>
      <c r="J58" s="22" t="s">
        <v>525</v>
      </c>
      <c r="K58" s="23" t="s">
        <v>107</v>
      </c>
    </row>
    <row r="59" spans="1:11" ht="16.5" thickTop="1" thickBot="1" x14ac:dyDescent="0.3">
      <c r="A59" s="171"/>
      <c r="C59" s="22" t="s">
        <v>526</v>
      </c>
      <c r="D59" s="23" t="s">
        <v>107</v>
      </c>
      <c r="E59" s="23" t="s">
        <v>107</v>
      </c>
      <c r="F59" s="21"/>
      <c r="G59" s="22" t="s">
        <v>527</v>
      </c>
      <c r="H59" s="23" t="s">
        <v>107</v>
      </c>
      <c r="I59" s="21"/>
      <c r="J59" s="22" t="s">
        <v>528</v>
      </c>
      <c r="K59" s="23" t="s">
        <v>107</v>
      </c>
    </row>
    <row r="60" spans="1:11" ht="16.5" thickTop="1" thickBot="1" x14ac:dyDescent="0.3">
      <c r="A60" s="171"/>
      <c r="C60" s="22" t="s">
        <v>529</v>
      </c>
      <c r="D60" s="23" t="s">
        <v>107</v>
      </c>
      <c r="E60" s="23" t="s">
        <v>107</v>
      </c>
      <c r="F60" s="21"/>
      <c r="G60" s="22" t="s">
        <v>530</v>
      </c>
      <c r="H60" s="23" t="s">
        <v>107</v>
      </c>
      <c r="I60" s="21"/>
      <c r="J60" s="22" t="s">
        <v>531</v>
      </c>
      <c r="K60" s="23" t="s">
        <v>107</v>
      </c>
    </row>
    <row r="61" spans="1:11" ht="16.5" thickTop="1" thickBot="1" x14ac:dyDescent="0.3">
      <c r="A61" s="171"/>
      <c r="C61" s="22" t="s">
        <v>532</v>
      </c>
      <c r="D61" s="23" t="s">
        <v>107</v>
      </c>
      <c r="E61" s="23" t="s">
        <v>107</v>
      </c>
      <c r="F61" s="21"/>
      <c r="G61" s="22" t="s">
        <v>533</v>
      </c>
      <c r="H61" s="23" t="s">
        <v>107</v>
      </c>
      <c r="I61" s="21"/>
      <c r="J61" s="22" t="s">
        <v>534</v>
      </c>
      <c r="K61" s="23" t="s">
        <v>107</v>
      </c>
    </row>
    <row r="62" spans="1:11" ht="16.5" thickTop="1" thickBot="1" x14ac:dyDescent="0.3">
      <c r="A62" s="171"/>
      <c r="C62" s="22" t="s">
        <v>535</v>
      </c>
      <c r="D62" s="23" t="s">
        <v>107</v>
      </c>
      <c r="E62" s="23" t="s">
        <v>107</v>
      </c>
      <c r="F62" s="21"/>
      <c r="G62" s="22" t="s">
        <v>536</v>
      </c>
      <c r="H62" s="23" t="s">
        <v>107</v>
      </c>
      <c r="I62" s="21"/>
      <c r="J62" s="22" t="s">
        <v>537</v>
      </c>
      <c r="K62" s="23" t="s">
        <v>107</v>
      </c>
    </row>
    <row r="63" spans="1:11" ht="16.5" thickTop="1" thickBot="1" x14ac:dyDescent="0.3">
      <c r="A63" s="171"/>
      <c r="C63" s="22" t="s">
        <v>538</v>
      </c>
      <c r="D63" s="23" t="s">
        <v>107</v>
      </c>
      <c r="E63" s="23" t="s">
        <v>107</v>
      </c>
      <c r="F63" s="21"/>
      <c r="G63" s="22" t="s">
        <v>539</v>
      </c>
      <c r="H63" s="23" t="s">
        <v>107</v>
      </c>
      <c r="I63" s="21"/>
      <c r="J63" s="22" t="s">
        <v>540</v>
      </c>
      <c r="K63" s="23" t="s">
        <v>107</v>
      </c>
    </row>
    <row r="64" spans="1:11" ht="16.5" thickTop="1" thickBot="1" x14ac:dyDescent="0.3">
      <c r="A64" s="171"/>
      <c r="C64" s="22" t="s">
        <v>541</v>
      </c>
      <c r="D64" s="23" t="s">
        <v>107</v>
      </c>
      <c r="E64" s="23" t="s">
        <v>107</v>
      </c>
      <c r="F64" s="21"/>
      <c r="G64" s="22" t="s">
        <v>542</v>
      </c>
      <c r="H64" s="23" t="s">
        <v>107</v>
      </c>
      <c r="I64" s="21"/>
      <c r="J64" s="22" t="s">
        <v>543</v>
      </c>
      <c r="K64" s="23" t="s">
        <v>107</v>
      </c>
    </row>
    <row r="65" spans="1:11" ht="16.5" thickTop="1" thickBot="1" x14ac:dyDescent="0.3">
      <c r="A65" s="171"/>
      <c r="C65" s="22" t="s">
        <v>544</v>
      </c>
      <c r="D65" s="23" t="s">
        <v>107</v>
      </c>
      <c r="E65" s="23" t="s">
        <v>107</v>
      </c>
      <c r="F65" s="21"/>
      <c r="G65" s="22" t="s">
        <v>545</v>
      </c>
      <c r="H65" s="23" t="s">
        <v>107</v>
      </c>
      <c r="I65" s="21"/>
      <c r="J65" s="22" t="s">
        <v>546</v>
      </c>
      <c r="K65" s="23" t="s">
        <v>107</v>
      </c>
    </row>
    <row r="66" spans="1:11" ht="16.5" thickTop="1" thickBot="1" x14ac:dyDescent="0.3">
      <c r="A66" s="171"/>
      <c r="C66" s="22" t="s">
        <v>547</v>
      </c>
      <c r="D66" s="23" t="s">
        <v>107</v>
      </c>
      <c r="E66" s="23" t="s">
        <v>107</v>
      </c>
      <c r="F66" s="21"/>
      <c r="G66" s="22" t="s">
        <v>548</v>
      </c>
      <c r="H66" s="23" t="s">
        <v>107</v>
      </c>
      <c r="I66" s="21"/>
      <c r="J66" s="22" t="s">
        <v>549</v>
      </c>
      <c r="K66" s="23" t="s">
        <v>107</v>
      </c>
    </row>
    <row r="67" spans="1:11" ht="16.5" thickTop="1" thickBot="1" x14ac:dyDescent="0.3">
      <c r="A67" s="171"/>
      <c r="C67" s="22" t="s">
        <v>550</v>
      </c>
      <c r="D67" s="23" t="s">
        <v>107</v>
      </c>
      <c r="E67" s="23" t="s">
        <v>107</v>
      </c>
      <c r="F67" s="21"/>
      <c r="G67" s="22" t="s">
        <v>551</v>
      </c>
      <c r="H67" s="23" t="s">
        <v>107</v>
      </c>
      <c r="I67" s="21"/>
      <c r="J67" s="22" t="s">
        <v>552</v>
      </c>
      <c r="K67" s="23" t="s">
        <v>107</v>
      </c>
    </row>
    <row r="68" spans="1:11" ht="16.5" thickTop="1" thickBot="1" x14ac:dyDescent="0.3">
      <c r="A68" s="171"/>
      <c r="C68" s="22" t="s">
        <v>553</v>
      </c>
      <c r="D68" s="23" t="s">
        <v>107</v>
      </c>
      <c r="E68" s="23" t="s">
        <v>107</v>
      </c>
      <c r="F68" s="21"/>
      <c r="G68" s="22" t="s">
        <v>554</v>
      </c>
      <c r="H68" s="23" t="s">
        <v>107</v>
      </c>
      <c r="I68" s="21"/>
      <c r="J68" s="22" t="s">
        <v>555</v>
      </c>
      <c r="K68" s="23" t="s">
        <v>107</v>
      </c>
    </row>
    <row r="69" spans="1:11" ht="16.5" thickTop="1" thickBot="1" x14ac:dyDescent="0.3">
      <c r="A69" s="171"/>
      <c r="C69" s="22" t="s">
        <v>556</v>
      </c>
      <c r="D69" s="23" t="s">
        <v>107</v>
      </c>
      <c r="E69" s="23" t="s">
        <v>107</v>
      </c>
      <c r="F69" s="21"/>
      <c r="G69" s="22" t="s">
        <v>557</v>
      </c>
      <c r="H69" s="23" t="s">
        <v>107</v>
      </c>
      <c r="I69" s="21"/>
      <c r="J69" s="22" t="s">
        <v>558</v>
      </c>
      <c r="K69" s="23" t="s">
        <v>107</v>
      </c>
    </row>
    <row r="70" spans="1:11" ht="16.5" thickTop="1" thickBot="1" x14ac:dyDescent="0.3">
      <c r="A70" s="171"/>
      <c r="C70" s="22" t="s">
        <v>559</v>
      </c>
      <c r="D70" s="23" t="s">
        <v>107</v>
      </c>
      <c r="E70" s="23" t="s">
        <v>107</v>
      </c>
      <c r="F70" s="21"/>
      <c r="G70" s="22" t="s">
        <v>560</v>
      </c>
      <c r="H70" s="23" t="s">
        <v>107</v>
      </c>
      <c r="I70" s="21"/>
      <c r="J70" s="22" t="s">
        <v>561</v>
      </c>
      <c r="K70" s="23" t="s">
        <v>107</v>
      </c>
    </row>
    <row r="71" spans="1:11" ht="16.5" thickTop="1" thickBot="1" x14ac:dyDescent="0.3">
      <c r="A71" s="171"/>
      <c r="C71" s="22" t="s">
        <v>562</v>
      </c>
      <c r="D71" s="23" t="s">
        <v>107</v>
      </c>
      <c r="E71" s="23" t="s">
        <v>107</v>
      </c>
      <c r="F71" s="21"/>
      <c r="G71" s="22" t="s">
        <v>563</v>
      </c>
      <c r="H71" s="23" t="s">
        <v>107</v>
      </c>
      <c r="I71" s="21"/>
      <c r="J71" s="22" t="s">
        <v>564</v>
      </c>
      <c r="K71" s="23" t="s">
        <v>107</v>
      </c>
    </row>
    <row r="72" spans="1:11" ht="16.5" thickTop="1" thickBot="1" x14ac:dyDescent="0.3">
      <c r="A72" s="171"/>
      <c r="C72" s="22" t="s">
        <v>565</v>
      </c>
      <c r="D72" s="23" t="s">
        <v>107</v>
      </c>
      <c r="E72" s="23" t="s">
        <v>107</v>
      </c>
      <c r="F72" s="21"/>
      <c r="G72" s="22" t="s">
        <v>566</v>
      </c>
      <c r="H72" s="23" t="s">
        <v>107</v>
      </c>
      <c r="I72" s="21"/>
      <c r="J72" s="22" t="s">
        <v>567</v>
      </c>
      <c r="K72" s="23" t="s">
        <v>107</v>
      </c>
    </row>
    <row r="73" spans="1:11" ht="16.5" thickTop="1" thickBot="1" x14ac:dyDescent="0.3">
      <c r="A73" s="171"/>
      <c r="C73" s="22" t="s">
        <v>568</v>
      </c>
      <c r="D73" s="23" t="s">
        <v>107</v>
      </c>
      <c r="E73" s="23" t="s">
        <v>107</v>
      </c>
      <c r="F73" s="21"/>
      <c r="G73" s="22" t="s">
        <v>569</v>
      </c>
      <c r="H73" s="23" t="s">
        <v>107</v>
      </c>
      <c r="I73" s="21"/>
      <c r="J73" s="22" t="s">
        <v>570</v>
      </c>
      <c r="K73" s="23" t="s">
        <v>107</v>
      </c>
    </row>
    <row r="74" spans="1:11" ht="16.5" thickTop="1" thickBot="1" x14ac:dyDescent="0.3">
      <c r="A74" s="171"/>
      <c r="C74" s="22" t="s">
        <v>571</v>
      </c>
      <c r="D74" s="23" t="s">
        <v>107</v>
      </c>
      <c r="E74" s="23" t="s">
        <v>107</v>
      </c>
      <c r="F74" s="21"/>
      <c r="G74" s="22" t="s">
        <v>572</v>
      </c>
      <c r="H74" s="23" t="s">
        <v>107</v>
      </c>
      <c r="I74" s="21"/>
      <c r="J74" s="22" t="s">
        <v>573</v>
      </c>
      <c r="K74" s="23" t="s">
        <v>107</v>
      </c>
    </row>
    <row r="75" spans="1:11" ht="16.5" thickTop="1" thickBot="1" x14ac:dyDescent="0.3">
      <c r="A75" s="171"/>
      <c r="C75" s="22" t="s">
        <v>574</v>
      </c>
      <c r="D75" s="23" t="s">
        <v>107</v>
      </c>
      <c r="E75" s="23" t="s">
        <v>107</v>
      </c>
      <c r="F75" s="21"/>
      <c r="G75" s="22" t="s">
        <v>575</v>
      </c>
      <c r="H75" s="23" t="s">
        <v>107</v>
      </c>
      <c r="I75" s="21"/>
      <c r="J75" s="22" t="s">
        <v>576</v>
      </c>
      <c r="K75" s="23" t="s">
        <v>107</v>
      </c>
    </row>
    <row r="76" spans="1:11" ht="16.5" thickTop="1" thickBot="1" x14ac:dyDescent="0.3">
      <c r="A76" s="171"/>
      <c r="C76" s="22" t="s">
        <v>577</v>
      </c>
      <c r="D76" s="23" t="s">
        <v>107</v>
      </c>
      <c r="E76" s="23" t="s">
        <v>107</v>
      </c>
      <c r="F76" s="21"/>
      <c r="G76" s="22" t="s">
        <v>578</v>
      </c>
      <c r="H76" s="23" t="s">
        <v>107</v>
      </c>
      <c r="I76" s="21"/>
      <c r="J76" s="22" t="s">
        <v>579</v>
      </c>
      <c r="K76" s="23" t="s">
        <v>107</v>
      </c>
    </row>
    <row r="77" spans="1:11" ht="16.5" thickTop="1" thickBot="1" x14ac:dyDescent="0.3">
      <c r="A77" s="171"/>
      <c r="C77" s="22" t="s">
        <v>580</v>
      </c>
      <c r="D77" s="23" t="s">
        <v>107</v>
      </c>
      <c r="E77" s="23" t="s">
        <v>107</v>
      </c>
      <c r="F77" s="21"/>
      <c r="G77" s="22" t="s">
        <v>581</v>
      </c>
      <c r="H77" s="23" t="s">
        <v>107</v>
      </c>
      <c r="I77" s="21"/>
      <c r="J77" s="22" t="s">
        <v>582</v>
      </c>
      <c r="K77" s="23" t="s">
        <v>107</v>
      </c>
    </row>
    <row r="78" spans="1:11" ht="16.5" thickTop="1" thickBot="1" x14ac:dyDescent="0.3">
      <c r="A78" s="171"/>
      <c r="C78" s="22" t="s">
        <v>583</v>
      </c>
      <c r="D78" s="23" t="s">
        <v>107</v>
      </c>
      <c r="E78" s="23" t="s">
        <v>107</v>
      </c>
      <c r="F78" s="21"/>
      <c r="G78" s="22" t="s">
        <v>584</v>
      </c>
      <c r="H78" s="23" t="s">
        <v>107</v>
      </c>
      <c r="I78" s="21"/>
      <c r="J78" s="22" t="s">
        <v>585</v>
      </c>
      <c r="K78" s="23" t="s">
        <v>107</v>
      </c>
    </row>
    <row r="79" spans="1:11" ht="16.5" thickTop="1" thickBot="1" x14ac:dyDescent="0.3">
      <c r="A79" s="171"/>
      <c r="C79" s="22" t="s">
        <v>586</v>
      </c>
      <c r="D79" s="23" t="s">
        <v>107</v>
      </c>
      <c r="E79" s="23" t="s">
        <v>107</v>
      </c>
      <c r="F79" s="21"/>
      <c r="G79" s="22" t="s">
        <v>587</v>
      </c>
      <c r="H79" s="23" t="s">
        <v>107</v>
      </c>
      <c r="I79" s="21"/>
      <c r="J79" s="22" t="s">
        <v>588</v>
      </c>
      <c r="K79" s="23" t="s">
        <v>107</v>
      </c>
    </row>
    <row r="80" spans="1:11" ht="16.5" thickTop="1" thickBot="1" x14ac:dyDescent="0.3">
      <c r="A80" s="171"/>
      <c r="C80" s="22" t="s">
        <v>589</v>
      </c>
      <c r="D80" s="23" t="s">
        <v>107</v>
      </c>
      <c r="E80" s="23" t="s">
        <v>107</v>
      </c>
      <c r="F80" s="21"/>
      <c r="G80" s="22" t="s">
        <v>590</v>
      </c>
      <c r="H80" s="23" t="s">
        <v>107</v>
      </c>
      <c r="I80" s="21"/>
      <c r="J80" s="22" t="s">
        <v>591</v>
      </c>
      <c r="K80" s="23" t="s">
        <v>107</v>
      </c>
    </row>
    <row r="81" spans="1:11" ht="16.5" thickTop="1" thickBot="1" x14ac:dyDescent="0.3">
      <c r="A81" s="171"/>
      <c r="C81" s="22" t="s">
        <v>592</v>
      </c>
      <c r="D81" s="23" t="s">
        <v>107</v>
      </c>
      <c r="E81" s="23" t="s">
        <v>107</v>
      </c>
      <c r="F81" s="21"/>
      <c r="G81" s="22" t="s">
        <v>593</v>
      </c>
      <c r="H81" s="23" t="s">
        <v>107</v>
      </c>
      <c r="I81" s="21"/>
      <c r="J81" s="22" t="s">
        <v>594</v>
      </c>
      <c r="K81" s="23" t="s">
        <v>107</v>
      </c>
    </row>
    <row r="82" spans="1:11" ht="16.5" thickTop="1" thickBot="1" x14ac:dyDescent="0.3">
      <c r="A82" s="171"/>
      <c r="C82" s="22" t="s">
        <v>595</v>
      </c>
      <c r="D82" s="23" t="s">
        <v>107</v>
      </c>
      <c r="E82" s="23" t="s">
        <v>107</v>
      </c>
      <c r="F82" s="21"/>
      <c r="G82" s="22" t="s">
        <v>596</v>
      </c>
      <c r="H82" s="23" t="s">
        <v>107</v>
      </c>
      <c r="I82" s="21"/>
      <c r="J82" s="22" t="s">
        <v>597</v>
      </c>
      <c r="K82" s="23" t="s">
        <v>107</v>
      </c>
    </row>
    <row r="83" spans="1:11" ht="16.5" thickTop="1" thickBot="1" x14ac:dyDescent="0.3">
      <c r="A83" s="171"/>
      <c r="C83" s="22" t="s">
        <v>598</v>
      </c>
      <c r="D83" s="23" t="s">
        <v>107</v>
      </c>
      <c r="E83" s="23" t="s">
        <v>107</v>
      </c>
      <c r="F83" s="21"/>
      <c r="G83" s="22" t="s">
        <v>599</v>
      </c>
      <c r="H83" s="23" t="s">
        <v>107</v>
      </c>
      <c r="I83" s="21"/>
      <c r="J83" s="22" t="s">
        <v>600</v>
      </c>
      <c r="K83" s="23" t="s">
        <v>107</v>
      </c>
    </row>
    <row r="84" spans="1:11" ht="16.5" thickTop="1" thickBot="1" x14ac:dyDescent="0.3">
      <c r="A84" s="171"/>
      <c r="C84" s="22" t="s">
        <v>601</v>
      </c>
      <c r="D84" s="23" t="s">
        <v>107</v>
      </c>
      <c r="E84" s="23" t="s">
        <v>107</v>
      </c>
      <c r="F84" s="21"/>
      <c r="G84" s="22" t="s">
        <v>602</v>
      </c>
      <c r="H84" s="23" t="s">
        <v>107</v>
      </c>
      <c r="I84" s="21"/>
      <c r="J84" s="22" t="s">
        <v>603</v>
      </c>
      <c r="K84" s="23" t="s">
        <v>107</v>
      </c>
    </row>
    <row r="85" spans="1:11" ht="16.5" thickTop="1" thickBot="1" x14ac:dyDescent="0.3">
      <c r="A85" s="171"/>
      <c r="C85" s="22" t="s">
        <v>604</v>
      </c>
      <c r="D85" s="23" t="s">
        <v>107</v>
      </c>
      <c r="E85" s="23" t="s">
        <v>107</v>
      </c>
      <c r="F85" s="21"/>
      <c r="G85" s="22" t="s">
        <v>605</v>
      </c>
      <c r="H85" s="23" t="s">
        <v>107</v>
      </c>
      <c r="I85" s="21"/>
      <c r="J85" s="22" t="s">
        <v>606</v>
      </c>
      <c r="K85" s="23" t="s">
        <v>107</v>
      </c>
    </row>
    <row r="86" spans="1:11" ht="16.5" thickTop="1" thickBot="1" x14ac:dyDescent="0.3">
      <c r="A86" s="171"/>
      <c r="C86" s="22" t="s">
        <v>607</v>
      </c>
      <c r="D86" s="23" t="s">
        <v>107</v>
      </c>
      <c r="E86" s="23" t="s">
        <v>107</v>
      </c>
      <c r="F86" s="21"/>
      <c r="G86" s="22" t="s">
        <v>608</v>
      </c>
      <c r="H86" s="23" t="s">
        <v>107</v>
      </c>
      <c r="I86" s="21"/>
      <c r="J86" s="22" t="s">
        <v>609</v>
      </c>
      <c r="K86" s="23" t="s">
        <v>107</v>
      </c>
    </row>
    <row r="87" spans="1:11" ht="16.5" thickTop="1" thickBot="1" x14ac:dyDescent="0.3">
      <c r="A87" s="171"/>
      <c r="C87" s="22" t="s">
        <v>610</v>
      </c>
      <c r="D87" s="23" t="s">
        <v>107</v>
      </c>
      <c r="E87" s="23" t="s">
        <v>107</v>
      </c>
      <c r="F87" s="21"/>
      <c r="G87" s="22" t="s">
        <v>611</v>
      </c>
      <c r="H87" s="23" t="s">
        <v>107</v>
      </c>
      <c r="I87" s="21"/>
      <c r="J87" s="22" t="s">
        <v>612</v>
      </c>
      <c r="K87" s="23" t="s">
        <v>107</v>
      </c>
    </row>
    <row r="88" spans="1:11" ht="16.5" thickTop="1" thickBot="1" x14ac:dyDescent="0.3">
      <c r="A88" s="171"/>
      <c r="C88" s="22" t="s">
        <v>613</v>
      </c>
      <c r="D88" s="23" t="s">
        <v>107</v>
      </c>
      <c r="E88" s="23" t="s">
        <v>107</v>
      </c>
      <c r="F88" s="21"/>
      <c r="G88" s="22" t="s">
        <v>614</v>
      </c>
      <c r="H88" s="23" t="s">
        <v>107</v>
      </c>
      <c r="I88" s="21"/>
      <c r="J88" s="22" t="s">
        <v>615</v>
      </c>
      <c r="K88" s="23" t="s">
        <v>107</v>
      </c>
    </row>
    <row r="89" spans="1:11" ht="16.5" thickTop="1" thickBot="1" x14ac:dyDescent="0.3">
      <c r="A89" s="171"/>
      <c r="C89" s="22" t="s">
        <v>616</v>
      </c>
      <c r="D89" s="23" t="s">
        <v>107</v>
      </c>
      <c r="E89" s="23" t="s">
        <v>107</v>
      </c>
      <c r="F89" s="21"/>
      <c r="G89" s="22" t="s">
        <v>617</v>
      </c>
      <c r="H89" s="23" t="s">
        <v>107</v>
      </c>
      <c r="I89" s="21"/>
      <c r="J89" s="22" t="s">
        <v>618</v>
      </c>
      <c r="K89" s="23" t="s">
        <v>107</v>
      </c>
    </row>
    <row r="90" spans="1:11" ht="16.5" thickTop="1" thickBot="1" x14ac:dyDescent="0.3">
      <c r="A90" s="171"/>
      <c r="C90" s="22" t="s">
        <v>619</v>
      </c>
      <c r="D90" s="23" t="s">
        <v>107</v>
      </c>
      <c r="E90" s="23" t="s">
        <v>107</v>
      </c>
      <c r="F90" s="21"/>
      <c r="G90" s="22" t="s">
        <v>620</v>
      </c>
      <c r="H90" s="23" t="s">
        <v>107</v>
      </c>
      <c r="I90" s="21"/>
      <c r="J90" s="22" t="s">
        <v>621</v>
      </c>
      <c r="K90" s="23" t="s">
        <v>107</v>
      </c>
    </row>
    <row r="91" spans="1:11" ht="16.5" thickTop="1" thickBot="1" x14ac:dyDescent="0.3">
      <c r="A91" s="171"/>
      <c r="C91" s="22" t="s">
        <v>622</v>
      </c>
      <c r="D91" s="23" t="s">
        <v>107</v>
      </c>
      <c r="E91" s="23" t="s">
        <v>107</v>
      </c>
      <c r="F91" s="21"/>
      <c r="G91" s="22" t="s">
        <v>623</v>
      </c>
      <c r="H91" s="23" t="s">
        <v>107</v>
      </c>
      <c r="I91" s="21"/>
      <c r="J91" s="22" t="s">
        <v>624</v>
      </c>
      <c r="K91" s="23" t="s">
        <v>107</v>
      </c>
    </row>
    <row r="92" spans="1:11" ht="16.5" thickTop="1" thickBot="1" x14ac:dyDescent="0.3">
      <c r="A92" s="171"/>
      <c r="C92" s="22" t="s">
        <v>625</v>
      </c>
      <c r="D92" s="23" t="s">
        <v>107</v>
      </c>
      <c r="E92" s="23" t="s">
        <v>107</v>
      </c>
      <c r="F92" s="21"/>
      <c r="G92" s="22" t="s">
        <v>626</v>
      </c>
      <c r="H92" s="23" t="s">
        <v>107</v>
      </c>
      <c r="I92" s="21"/>
      <c r="J92" s="22" t="s">
        <v>627</v>
      </c>
      <c r="K92" s="23" t="s">
        <v>107</v>
      </c>
    </row>
    <row r="93" spans="1:11" ht="16.5" thickTop="1" thickBot="1" x14ac:dyDescent="0.3">
      <c r="A93" s="171"/>
      <c r="C93" s="22" t="s">
        <v>628</v>
      </c>
      <c r="D93" s="23" t="s">
        <v>107</v>
      </c>
      <c r="E93" s="23" t="s">
        <v>107</v>
      </c>
      <c r="F93" s="21"/>
      <c r="G93" s="22" t="s">
        <v>629</v>
      </c>
      <c r="H93" s="23" t="s">
        <v>107</v>
      </c>
      <c r="I93" s="21"/>
      <c r="J93" s="22" t="s">
        <v>630</v>
      </c>
      <c r="K93" s="23" t="s">
        <v>107</v>
      </c>
    </row>
    <row r="94" spans="1:11" ht="16.5" thickTop="1" thickBot="1" x14ac:dyDescent="0.3">
      <c r="A94" s="171"/>
      <c r="C94" s="22" t="s">
        <v>631</v>
      </c>
      <c r="D94" s="23" t="s">
        <v>107</v>
      </c>
      <c r="E94" s="23" t="s">
        <v>107</v>
      </c>
      <c r="F94" s="21"/>
      <c r="G94" s="22" t="s">
        <v>632</v>
      </c>
      <c r="H94" s="23" t="s">
        <v>107</v>
      </c>
      <c r="I94" s="21"/>
      <c r="J94" s="22" t="s">
        <v>633</v>
      </c>
      <c r="K94" s="23" t="s">
        <v>107</v>
      </c>
    </row>
    <row r="95" spans="1:11" ht="16.5" thickTop="1" thickBot="1" x14ac:dyDescent="0.3">
      <c r="A95" s="171"/>
      <c r="C95" s="22" t="s">
        <v>634</v>
      </c>
      <c r="D95" s="23" t="s">
        <v>107</v>
      </c>
      <c r="E95" s="23" t="s">
        <v>107</v>
      </c>
      <c r="F95" s="21"/>
      <c r="G95" s="22" t="s">
        <v>635</v>
      </c>
      <c r="H95" s="23" t="s">
        <v>107</v>
      </c>
      <c r="I95" s="21"/>
      <c r="J95" s="22" t="s">
        <v>636</v>
      </c>
      <c r="K95" s="23" t="s">
        <v>107</v>
      </c>
    </row>
    <row r="96" spans="1:11" ht="16.5" thickTop="1" thickBot="1" x14ac:dyDescent="0.3">
      <c r="A96" s="171"/>
      <c r="C96" s="22" t="s">
        <v>637</v>
      </c>
      <c r="D96" s="23" t="s">
        <v>107</v>
      </c>
      <c r="E96" s="23" t="s">
        <v>107</v>
      </c>
      <c r="F96" s="21"/>
      <c r="G96" s="22" t="s">
        <v>638</v>
      </c>
      <c r="H96" s="23" t="s">
        <v>107</v>
      </c>
      <c r="I96" s="21"/>
      <c r="J96" s="22" t="s">
        <v>639</v>
      </c>
      <c r="K96" s="23" t="s">
        <v>107</v>
      </c>
    </row>
    <row r="97" spans="1:11" ht="16.5" thickTop="1" thickBot="1" x14ac:dyDescent="0.3">
      <c r="A97" s="171"/>
      <c r="C97" s="22" t="s">
        <v>640</v>
      </c>
      <c r="D97" s="23" t="s">
        <v>107</v>
      </c>
      <c r="E97" s="23" t="s">
        <v>107</v>
      </c>
      <c r="F97" s="21"/>
      <c r="G97" s="22" t="s">
        <v>641</v>
      </c>
      <c r="H97" s="23" t="s">
        <v>107</v>
      </c>
      <c r="I97" s="21"/>
      <c r="J97" s="22" t="s">
        <v>642</v>
      </c>
      <c r="K97" s="23" t="s">
        <v>107</v>
      </c>
    </row>
    <row r="98" spans="1:11" ht="16.5" thickTop="1" thickBot="1" x14ac:dyDescent="0.3">
      <c r="A98" s="171"/>
      <c r="C98" s="22" t="s">
        <v>643</v>
      </c>
      <c r="D98" s="23" t="s">
        <v>107</v>
      </c>
      <c r="E98" s="23" t="s">
        <v>107</v>
      </c>
      <c r="F98" s="21"/>
      <c r="G98" s="22" t="s">
        <v>644</v>
      </c>
      <c r="H98" s="23" t="s">
        <v>107</v>
      </c>
      <c r="I98" s="21"/>
      <c r="J98" s="22" t="s">
        <v>645</v>
      </c>
      <c r="K98" s="23" t="s">
        <v>107</v>
      </c>
    </row>
    <row r="99" spans="1:11" ht="16.5" thickTop="1" thickBot="1" x14ac:dyDescent="0.3">
      <c r="A99" s="171"/>
      <c r="C99" s="22" t="s">
        <v>646</v>
      </c>
      <c r="D99" s="23" t="s">
        <v>107</v>
      </c>
      <c r="E99" s="23" t="s">
        <v>107</v>
      </c>
      <c r="F99" s="21"/>
      <c r="G99" s="22" t="s">
        <v>647</v>
      </c>
      <c r="H99" s="23" t="s">
        <v>107</v>
      </c>
      <c r="I99" s="21"/>
      <c r="J99" s="22" t="s">
        <v>648</v>
      </c>
      <c r="K99" s="23" t="s">
        <v>107</v>
      </c>
    </row>
    <row r="100" spans="1:11" ht="16.5" thickTop="1" thickBot="1" x14ac:dyDescent="0.3">
      <c r="A100" s="171"/>
      <c r="C100" s="22" t="s">
        <v>649</v>
      </c>
      <c r="D100" s="23" t="s">
        <v>107</v>
      </c>
      <c r="E100" s="23" t="s">
        <v>107</v>
      </c>
      <c r="F100" s="21"/>
      <c r="G100" s="22" t="s">
        <v>650</v>
      </c>
      <c r="H100" s="23" t="s">
        <v>107</v>
      </c>
      <c r="I100" s="21"/>
      <c r="J100" s="22" t="s">
        <v>651</v>
      </c>
      <c r="K100" s="23" t="s">
        <v>107</v>
      </c>
    </row>
    <row r="101" spans="1:11" ht="16.5" thickTop="1" thickBot="1" x14ac:dyDescent="0.3">
      <c r="A101" s="171"/>
      <c r="C101" s="22" t="s">
        <v>652</v>
      </c>
      <c r="D101" s="23" t="s">
        <v>107</v>
      </c>
      <c r="E101" s="23" t="s">
        <v>107</v>
      </c>
      <c r="F101" s="21"/>
      <c r="G101" s="22" t="s">
        <v>653</v>
      </c>
      <c r="H101" s="23" t="s">
        <v>107</v>
      </c>
      <c r="I101" s="21"/>
      <c r="J101" s="22" t="s">
        <v>654</v>
      </c>
      <c r="K101" s="23" t="s">
        <v>107</v>
      </c>
    </row>
    <row r="102" spans="1:11" ht="16.5" thickTop="1" thickBot="1" x14ac:dyDescent="0.3">
      <c r="A102" s="171"/>
      <c r="C102" s="22" t="s">
        <v>655</v>
      </c>
      <c r="D102" s="23" t="s">
        <v>107</v>
      </c>
      <c r="E102" s="23" t="s">
        <v>107</v>
      </c>
      <c r="F102" s="21"/>
      <c r="G102" s="22" t="s">
        <v>656</v>
      </c>
      <c r="H102" s="23" t="s">
        <v>107</v>
      </c>
      <c r="I102" s="21"/>
      <c r="J102" s="22" t="s">
        <v>657</v>
      </c>
      <c r="K102" s="23" t="s">
        <v>107</v>
      </c>
    </row>
    <row r="103" spans="1:11" ht="16.5" thickTop="1" thickBot="1" x14ac:dyDescent="0.3">
      <c r="A103" s="171"/>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69"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71"/>
      <c r="C1" s="224" t="s">
        <v>148</v>
      </c>
      <c r="D1" s="224"/>
      <c r="E1" s="224"/>
      <c r="F1" s="224"/>
      <c r="G1" s="224"/>
      <c r="H1" s="224"/>
      <c r="I1" s="224"/>
      <c r="J1" s="224"/>
      <c r="K1" s="224"/>
    </row>
    <row r="2" spans="1:25" s="18" customFormat="1" ht="37.5" customHeight="1" x14ac:dyDescent="0.25">
      <c r="A2" s="171"/>
      <c r="C2" s="19"/>
      <c r="D2" s="19"/>
      <c r="E2" s="19"/>
      <c r="F2" s="19"/>
      <c r="G2" s="19"/>
      <c r="H2" s="19"/>
      <c r="I2" s="19"/>
      <c r="J2" s="19"/>
      <c r="K2" s="19"/>
      <c r="L2" s="19"/>
      <c r="M2" s="19"/>
      <c r="N2" s="19"/>
      <c r="O2" s="19"/>
      <c r="P2" s="19"/>
    </row>
    <row r="3" spans="1:25" s="20" customFormat="1" ht="15" customHeight="1" thickBot="1" x14ac:dyDescent="0.3">
      <c r="A3" s="171"/>
    </row>
    <row r="4" spans="1:25" s="20" customFormat="1" ht="24.75" customHeight="1" thickTop="1" thickBot="1" x14ac:dyDescent="0.3">
      <c r="A4" s="171"/>
      <c r="C4" s="179" t="s">
        <v>111</v>
      </c>
      <c r="D4" s="180" t="s">
        <v>1338</v>
      </c>
      <c r="E4" s="21"/>
      <c r="F4" s="179" t="s">
        <v>142</v>
      </c>
      <c r="G4" s="180" t="s">
        <v>149</v>
      </c>
      <c r="H4" s="21"/>
      <c r="I4" s="179" t="s">
        <v>143</v>
      </c>
      <c r="J4" s="180" t="s">
        <v>1342</v>
      </c>
      <c r="L4" s="179" t="s">
        <v>144</v>
      </c>
      <c r="M4" s="180" t="s">
        <v>150</v>
      </c>
      <c r="N4" s="21"/>
      <c r="O4" s="179" t="s">
        <v>145</v>
      </c>
      <c r="P4" s="180" t="s">
        <v>1339</v>
      </c>
      <c r="Q4" s="21"/>
      <c r="R4" s="179" t="s">
        <v>146</v>
      </c>
      <c r="S4" s="182" t="s">
        <v>1340</v>
      </c>
      <c r="U4" s="179" t="s">
        <v>147</v>
      </c>
      <c r="V4" s="183" t="s">
        <v>1335</v>
      </c>
      <c r="X4" s="179" t="s">
        <v>293</v>
      </c>
      <c r="Y4" s="180" t="s">
        <v>1341</v>
      </c>
    </row>
    <row r="5" spans="1:25" s="20" customFormat="1" ht="19.5" customHeight="1" thickTop="1" thickBot="1" x14ac:dyDescent="0.3">
      <c r="A5" s="171"/>
      <c r="C5" s="22" t="s">
        <v>112</v>
      </c>
      <c r="D5" s="23" t="s">
        <v>1359</v>
      </c>
      <c r="E5" s="21"/>
      <c r="F5" s="22" t="s">
        <v>113</v>
      </c>
      <c r="G5" s="23" t="s">
        <v>107</v>
      </c>
      <c r="H5" s="21"/>
      <c r="I5" s="22" t="s">
        <v>114</v>
      </c>
      <c r="J5" s="23" t="s">
        <v>1381</v>
      </c>
      <c r="L5" s="22" t="s">
        <v>195</v>
      </c>
      <c r="M5" s="23" t="s">
        <v>1352</v>
      </c>
      <c r="N5" s="21"/>
      <c r="O5" s="22" t="s">
        <v>205</v>
      </c>
      <c r="P5" s="23" t="s">
        <v>1400</v>
      </c>
      <c r="Q5" s="21"/>
      <c r="R5" s="22" t="s">
        <v>215</v>
      </c>
      <c r="S5" s="23" t="s">
        <v>1348</v>
      </c>
      <c r="U5" s="22" t="s">
        <v>185</v>
      </c>
      <c r="V5" s="23" t="s">
        <v>1401</v>
      </c>
      <c r="X5" s="22" t="s">
        <v>294</v>
      </c>
      <c r="Y5" s="23" t="s">
        <v>1399</v>
      </c>
    </row>
    <row r="6" spans="1:25" s="20" customFormat="1" ht="19.5" customHeight="1" thickTop="1" thickBot="1" x14ac:dyDescent="0.3">
      <c r="A6" s="171"/>
      <c r="C6" s="22" t="s">
        <v>115</v>
      </c>
      <c r="D6" s="23" t="s">
        <v>1360</v>
      </c>
      <c r="E6" s="21"/>
      <c r="F6" s="22" t="s">
        <v>123</v>
      </c>
      <c r="G6" s="23" t="s">
        <v>107</v>
      </c>
      <c r="H6" s="21"/>
      <c r="I6" s="22" t="s">
        <v>131</v>
      </c>
      <c r="J6" s="23" t="s">
        <v>107</v>
      </c>
      <c r="L6" s="22" t="s">
        <v>196</v>
      </c>
      <c r="M6" s="23" t="s">
        <v>1353</v>
      </c>
      <c r="N6" s="21"/>
      <c r="O6" s="22" t="s">
        <v>206</v>
      </c>
      <c r="P6" s="23" t="s">
        <v>1344</v>
      </c>
      <c r="Q6" s="21"/>
      <c r="R6" s="22" t="s">
        <v>216</v>
      </c>
      <c r="S6" s="23" t="s">
        <v>107</v>
      </c>
      <c r="U6" s="22" t="s">
        <v>186</v>
      </c>
      <c r="V6" s="23" t="s">
        <v>1356</v>
      </c>
      <c r="X6" s="22" t="s">
        <v>295</v>
      </c>
      <c r="Y6" s="23"/>
    </row>
    <row r="7" spans="1:25" s="20" customFormat="1" ht="19.5" customHeight="1" thickTop="1" thickBot="1" x14ac:dyDescent="0.3">
      <c r="A7" s="171"/>
      <c r="C7" s="22" t="s">
        <v>116</v>
      </c>
      <c r="D7" s="23" t="s">
        <v>1397</v>
      </c>
      <c r="E7" s="21"/>
      <c r="F7" s="22" t="s">
        <v>124</v>
      </c>
      <c r="G7" s="23" t="s">
        <v>107</v>
      </c>
      <c r="H7" s="21"/>
      <c r="I7" s="22" t="s">
        <v>132</v>
      </c>
      <c r="J7" s="23" t="s">
        <v>107</v>
      </c>
      <c r="L7" s="22" t="s">
        <v>197</v>
      </c>
      <c r="M7" s="23" t="s">
        <v>1354</v>
      </c>
      <c r="N7" s="21"/>
      <c r="O7" s="22" t="s">
        <v>207</v>
      </c>
      <c r="P7" s="23" t="s">
        <v>1375</v>
      </c>
      <c r="Q7" s="21"/>
      <c r="R7" s="22" t="s">
        <v>217</v>
      </c>
      <c r="S7" s="23" t="s">
        <v>107</v>
      </c>
      <c r="U7" s="22" t="s">
        <v>187</v>
      </c>
      <c r="V7" s="23" t="s">
        <v>1355</v>
      </c>
      <c r="X7" s="22" t="s">
        <v>296</v>
      </c>
      <c r="Y7" s="23" t="s">
        <v>107</v>
      </c>
    </row>
    <row r="8" spans="1:25" s="20" customFormat="1" ht="19.5" customHeight="1" thickTop="1" thickBot="1" x14ac:dyDescent="0.3">
      <c r="A8" s="171"/>
      <c r="C8" s="22" t="s">
        <v>117</v>
      </c>
      <c r="D8" s="23"/>
      <c r="E8" s="21"/>
      <c r="F8" s="22" t="s">
        <v>125</v>
      </c>
      <c r="G8" s="23" t="s">
        <v>107</v>
      </c>
      <c r="H8" s="21"/>
      <c r="I8" s="22" t="s">
        <v>133</v>
      </c>
      <c r="J8" s="23" t="s">
        <v>107</v>
      </c>
      <c r="L8" s="22" t="s">
        <v>198</v>
      </c>
      <c r="M8" s="23" t="s">
        <v>1355</v>
      </c>
      <c r="N8" s="21"/>
      <c r="O8" s="22" t="s">
        <v>208</v>
      </c>
      <c r="P8" s="23" t="s">
        <v>1345</v>
      </c>
      <c r="Q8" s="21"/>
      <c r="R8" s="22" t="s">
        <v>218</v>
      </c>
      <c r="S8" s="23" t="s">
        <v>107</v>
      </c>
      <c r="U8" s="22" t="s">
        <v>188</v>
      </c>
      <c r="V8" s="23"/>
      <c r="X8" s="22" t="s">
        <v>297</v>
      </c>
      <c r="Y8" s="23" t="s">
        <v>107</v>
      </c>
    </row>
    <row r="9" spans="1:25" s="20" customFormat="1" ht="19.5" customHeight="1" thickTop="1" thickBot="1" x14ac:dyDescent="0.3">
      <c r="A9" s="171"/>
      <c r="C9" s="22" t="s">
        <v>118</v>
      </c>
      <c r="D9" s="23" t="s">
        <v>107</v>
      </c>
      <c r="E9" s="21"/>
      <c r="F9" s="22" t="s">
        <v>126</v>
      </c>
      <c r="G9" s="23" t="s">
        <v>107</v>
      </c>
      <c r="H9" s="21"/>
      <c r="I9" s="22" t="s">
        <v>134</v>
      </c>
      <c r="J9" s="23" t="s">
        <v>107</v>
      </c>
      <c r="L9" s="22" t="s">
        <v>199</v>
      </c>
      <c r="M9" s="23" t="s">
        <v>1356</v>
      </c>
      <c r="N9" s="21"/>
      <c r="O9" s="22" t="s">
        <v>209</v>
      </c>
      <c r="P9" s="23" t="s">
        <v>1346</v>
      </c>
      <c r="Q9" s="21"/>
      <c r="R9" s="22" t="s">
        <v>219</v>
      </c>
      <c r="S9" s="23" t="s">
        <v>107</v>
      </c>
      <c r="U9" s="22" t="s">
        <v>189</v>
      </c>
      <c r="V9" s="23" t="s">
        <v>107</v>
      </c>
      <c r="X9" s="22" t="s">
        <v>298</v>
      </c>
      <c r="Y9" s="23" t="s">
        <v>107</v>
      </c>
    </row>
    <row r="10" spans="1:25" s="20" customFormat="1" ht="19.5" customHeight="1" thickTop="1" thickBot="1" x14ac:dyDescent="0.3">
      <c r="A10" s="171"/>
      <c r="C10" s="22" t="s">
        <v>119</v>
      </c>
      <c r="D10" s="23" t="s">
        <v>107</v>
      </c>
      <c r="E10" s="21"/>
      <c r="F10" s="22" t="s">
        <v>127</v>
      </c>
      <c r="G10" s="23" t="s">
        <v>107</v>
      </c>
      <c r="H10" s="21"/>
      <c r="I10" s="22" t="s">
        <v>135</v>
      </c>
      <c r="J10" s="23" t="s">
        <v>107</v>
      </c>
      <c r="L10" s="22" t="s">
        <v>200</v>
      </c>
      <c r="M10" s="23" t="s">
        <v>1357</v>
      </c>
      <c r="N10" s="21"/>
      <c r="O10" s="22" t="s">
        <v>210</v>
      </c>
      <c r="P10" s="23" t="s">
        <v>1347</v>
      </c>
      <c r="Q10" s="21"/>
      <c r="R10" s="22" t="s">
        <v>220</v>
      </c>
      <c r="S10" s="23" t="s">
        <v>107</v>
      </c>
      <c r="U10" s="22" t="s">
        <v>190</v>
      </c>
      <c r="V10" s="23" t="s">
        <v>107</v>
      </c>
      <c r="X10" s="22" t="s">
        <v>299</v>
      </c>
      <c r="Y10" s="23" t="s">
        <v>107</v>
      </c>
    </row>
    <row r="11" spans="1:25" s="20" customFormat="1" ht="19.5" customHeight="1" thickTop="1" thickBot="1" x14ac:dyDescent="0.3">
      <c r="A11" s="171"/>
      <c r="C11" s="22" t="s">
        <v>120</v>
      </c>
      <c r="D11" s="23" t="s">
        <v>107</v>
      </c>
      <c r="E11" s="21"/>
      <c r="F11" s="22" t="s">
        <v>128</v>
      </c>
      <c r="G11" s="23" t="s">
        <v>107</v>
      </c>
      <c r="H11" s="21"/>
      <c r="I11" s="22" t="s">
        <v>136</v>
      </c>
      <c r="J11" s="23" t="s">
        <v>107</v>
      </c>
      <c r="L11" s="22" t="s">
        <v>201</v>
      </c>
      <c r="M11" s="23" t="s">
        <v>1358</v>
      </c>
      <c r="N11" s="21"/>
      <c r="O11" s="22" t="s">
        <v>211</v>
      </c>
      <c r="P11" s="23" t="s">
        <v>1349</v>
      </c>
      <c r="Q11" s="21"/>
      <c r="R11" s="22" t="s">
        <v>221</v>
      </c>
      <c r="S11" s="23" t="s">
        <v>107</v>
      </c>
      <c r="U11" s="22" t="s">
        <v>191</v>
      </c>
      <c r="V11" s="23" t="s">
        <v>107</v>
      </c>
      <c r="X11" s="22" t="s">
        <v>300</v>
      </c>
      <c r="Y11" s="23" t="s">
        <v>107</v>
      </c>
    </row>
    <row r="12" spans="1:25" s="20" customFormat="1" ht="19.5" customHeight="1" thickTop="1" thickBot="1" x14ac:dyDescent="0.3">
      <c r="A12" s="171"/>
      <c r="C12" s="22" t="s">
        <v>121</v>
      </c>
      <c r="D12" s="23" t="s">
        <v>107</v>
      </c>
      <c r="E12" s="21"/>
      <c r="F12" s="22" t="s">
        <v>129</v>
      </c>
      <c r="G12" s="23" t="s">
        <v>107</v>
      </c>
      <c r="H12" s="21"/>
      <c r="I12" s="22" t="s">
        <v>137</v>
      </c>
      <c r="J12" s="23" t="s">
        <v>107</v>
      </c>
      <c r="L12" s="22" t="s">
        <v>202</v>
      </c>
      <c r="M12" s="23" t="s">
        <v>1394</v>
      </c>
      <c r="N12" s="21"/>
      <c r="O12" s="22" t="s">
        <v>212</v>
      </c>
      <c r="P12" s="23" t="s">
        <v>1350</v>
      </c>
      <c r="Q12" s="21"/>
      <c r="R12" s="22" t="s">
        <v>222</v>
      </c>
      <c r="S12" s="23" t="s">
        <v>107</v>
      </c>
      <c r="U12" s="22" t="s">
        <v>192</v>
      </c>
      <c r="V12" s="23" t="s">
        <v>107</v>
      </c>
      <c r="X12" s="22" t="s">
        <v>301</v>
      </c>
      <c r="Y12" s="23" t="s">
        <v>107</v>
      </c>
    </row>
    <row r="13" spans="1:25" s="20" customFormat="1" ht="19.5" customHeight="1" thickTop="1" thickBot="1" x14ac:dyDescent="0.3">
      <c r="A13" s="171"/>
      <c r="C13" s="22" t="s">
        <v>122</v>
      </c>
      <c r="D13" s="23" t="s">
        <v>107</v>
      </c>
      <c r="E13" s="21"/>
      <c r="F13" s="22" t="s">
        <v>130</v>
      </c>
      <c r="G13" s="23" t="s">
        <v>107</v>
      </c>
      <c r="H13" s="21"/>
      <c r="I13" s="22" t="s">
        <v>138</v>
      </c>
      <c r="J13" s="23" t="s">
        <v>107</v>
      </c>
      <c r="L13" s="22" t="s">
        <v>203</v>
      </c>
      <c r="M13" s="23" t="s">
        <v>1398</v>
      </c>
      <c r="N13" s="21"/>
      <c r="O13" s="22" t="s">
        <v>213</v>
      </c>
      <c r="P13" s="23" t="s">
        <v>1351</v>
      </c>
      <c r="Q13" s="21"/>
      <c r="R13" s="22" t="s">
        <v>223</v>
      </c>
      <c r="S13" s="23" t="s">
        <v>107</v>
      </c>
      <c r="U13" s="22" t="s">
        <v>193</v>
      </c>
      <c r="V13" s="23" t="s">
        <v>107</v>
      </c>
      <c r="X13" s="22" t="s">
        <v>302</v>
      </c>
      <c r="Y13" s="23" t="s">
        <v>107</v>
      </c>
    </row>
    <row r="14" spans="1:25" s="20" customFormat="1" ht="19.5" customHeight="1" thickTop="1" thickBot="1" x14ac:dyDescent="0.3">
      <c r="A14" s="171"/>
      <c r="C14" s="22" t="s">
        <v>357</v>
      </c>
      <c r="D14" s="23" t="s">
        <v>107</v>
      </c>
      <c r="E14" s="21"/>
      <c r="F14" s="22" t="s">
        <v>362</v>
      </c>
      <c r="G14" s="23" t="s">
        <v>107</v>
      </c>
      <c r="H14" s="21"/>
      <c r="I14" s="22" t="s">
        <v>367</v>
      </c>
      <c r="J14" s="23" t="s">
        <v>107</v>
      </c>
      <c r="L14" s="22" t="s">
        <v>381</v>
      </c>
      <c r="M14" s="23" t="s">
        <v>107</v>
      </c>
      <c r="N14" s="21"/>
      <c r="O14" s="22" t="s">
        <v>386</v>
      </c>
      <c r="P14" s="23" t="s">
        <v>1361</v>
      </c>
      <c r="Q14" s="21"/>
      <c r="R14" s="22" t="s">
        <v>391</v>
      </c>
      <c r="S14" s="23" t="s">
        <v>107</v>
      </c>
      <c r="U14" s="22" t="s">
        <v>396</v>
      </c>
      <c r="V14" s="23" t="s">
        <v>107</v>
      </c>
      <c r="X14" s="22" t="s">
        <v>401</v>
      </c>
      <c r="Y14" s="23" t="s">
        <v>107</v>
      </c>
    </row>
    <row r="15" spans="1:25" s="20" customFormat="1" ht="19.5" customHeight="1" thickTop="1" thickBot="1" x14ac:dyDescent="0.3">
      <c r="A15" s="171"/>
      <c r="C15" s="22" t="s">
        <v>358</v>
      </c>
      <c r="D15" s="23" t="s">
        <v>107</v>
      </c>
      <c r="E15" s="21"/>
      <c r="F15" s="22" t="s">
        <v>363</v>
      </c>
      <c r="G15" s="23" t="s">
        <v>107</v>
      </c>
      <c r="H15" s="21"/>
      <c r="I15" s="22" t="s">
        <v>368</v>
      </c>
      <c r="J15" s="23" t="s">
        <v>107</v>
      </c>
      <c r="L15" s="22" t="s">
        <v>382</v>
      </c>
      <c r="M15" s="23" t="s">
        <v>107</v>
      </c>
      <c r="N15" s="21"/>
      <c r="O15" s="22" t="s">
        <v>387</v>
      </c>
      <c r="P15" s="23" t="s">
        <v>1362</v>
      </c>
      <c r="Q15" s="21"/>
      <c r="R15" s="22" t="s">
        <v>392</v>
      </c>
      <c r="S15" s="23" t="s">
        <v>107</v>
      </c>
      <c r="U15" s="22" t="s">
        <v>397</v>
      </c>
      <c r="V15" s="23" t="s">
        <v>107</v>
      </c>
      <c r="X15" s="22" t="s">
        <v>402</v>
      </c>
      <c r="Y15" s="23" t="s">
        <v>107</v>
      </c>
    </row>
    <row r="16" spans="1:25" s="20" customFormat="1" ht="19.5" customHeight="1" thickTop="1" thickBot="1" x14ac:dyDescent="0.3">
      <c r="A16" s="171"/>
      <c r="C16" s="22" t="s">
        <v>359</v>
      </c>
      <c r="D16" s="23" t="s">
        <v>107</v>
      </c>
      <c r="E16" s="21"/>
      <c r="F16" s="22" t="s">
        <v>364</v>
      </c>
      <c r="G16" s="23" t="s">
        <v>107</v>
      </c>
      <c r="H16" s="21"/>
      <c r="I16" s="22" t="s">
        <v>369</v>
      </c>
      <c r="J16" s="23" t="s">
        <v>107</v>
      </c>
      <c r="L16" s="22" t="s">
        <v>383</v>
      </c>
      <c r="M16" s="23" t="s">
        <v>107</v>
      </c>
      <c r="N16" s="21"/>
      <c r="O16" s="22" t="s">
        <v>388</v>
      </c>
      <c r="P16" s="23" t="s">
        <v>1363</v>
      </c>
      <c r="Q16" s="21"/>
      <c r="R16" s="22" t="s">
        <v>393</v>
      </c>
      <c r="S16" s="23" t="s">
        <v>107</v>
      </c>
      <c r="U16" s="22" t="s">
        <v>398</v>
      </c>
      <c r="V16" s="23" t="s">
        <v>107</v>
      </c>
      <c r="X16" s="22" t="s">
        <v>403</v>
      </c>
      <c r="Y16" s="23" t="s">
        <v>107</v>
      </c>
    </row>
    <row r="17" spans="1:25" s="20" customFormat="1" ht="19.5" customHeight="1" thickTop="1" thickBot="1" x14ac:dyDescent="0.3">
      <c r="A17" s="171"/>
      <c r="C17" s="22" t="s">
        <v>360</v>
      </c>
      <c r="D17" s="23" t="s">
        <v>107</v>
      </c>
      <c r="E17" s="21"/>
      <c r="F17" s="22" t="s">
        <v>365</v>
      </c>
      <c r="G17" s="23" t="s">
        <v>107</v>
      </c>
      <c r="H17" s="21"/>
      <c r="I17" s="22" t="s">
        <v>370</v>
      </c>
      <c r="J17" s="23" t="s">
        <v>107</v>
      </c>
      <c r="L17" s="22" t="s">
        <v>384</v>
      </c>
      <c r="M17" s="23" t="s">
        <v>107</v>
      </c>
      <c r="N17" s="21"/>
      <c r="O17" s="22" t="s">
        <v>389</v>
      </c>
      <c r="P17" s="23" t="s">
        <v>1364</v>
      </c>
      <c r="Q17" s="21"/>
      <c r="R17" s="22" t="s">
        <v>394</v>
      </c>
      <c r="S17" s="23" t="s">
        <v>107</v>
      </c>
      <c r="U17" s="22" t="s">
        <v>399</v>
      </c>
      <c r="V17" s="23" t="s">
        <v>107</v>
      </c>
      <c r="X17" s="22" t="s">
        <v>404</v>
      </c>
      <c r="Y17" s="23" t="s">
        <v>107</v>
      </c>
    </row>
    <row r="18" spans="1:25" s="20" customFormat="1" ht="19.5" customHeight="1" thickTop="1" thickBot="1" x14ac:dyDescent="0.3">
      <c r="A18" s="171"/>
      <c r="C18" s="22" t="s">
        <v>361</v>
      </c>
      <c r="D18" s="23" t="s">
        <v>107</v>
      </c>
      <c r="E18" s="21"/>
      <c r="F18" s="22" t="s">
        <v>366</v>
      </c>
      <c r="G18" s="23" t="s">
        <v>107</v>
      </c>
      <c r="H18" s="21"/>
      <c r="I18" s="22" t="s">
        <v>371</v>
      </c>
      <c r="J18" s="23" t="s">
        <v>107</v>
      </c>
      <c r="L18" s="22" t="s">
        <v>385</v>
      </c>
      <c r="M18" s="23" t="s">
        <v>107</v>
      </c>
      <c r="N18" s="21"/>
      <c r="O18" s="22" t="s">
        <v>390</v>
      </c>
      <c r="P18" s="23" t="s">
        <v>1365</v>
      </c>
      <c r="Q18" s="21"/>
      <c r="R18" s="22" t="s">
        <v>395</v>
      </c>
      <c r="S18" s="23" t="s">
        <v>107</v>
      </c>
      <c r="U18" s="22" t="s">
        <v>400</v>
      </c>
      <c r="V18" s="23" t="s">
        <v>107</v>
      </c>
      <c r="X18" s="22" t="s">
        <v>405</v>
      </c>
      <c r="Y18" s="23" t="s">
        <v>107</v>
      </c>
    </row>
    <row r="19" spans="1:25" s="20" customFormat="1" ht="19.5" customHeight="1" thickTop="1" thickBot="1" x14ac:dyDescent="0.3">
      <c r="A19" s="171"/>
      <c r="C19" s="22" t="s">
        <v>658</v>
      </c>
      <c r="D19" s="23" t="s">
        <v>107</v>
      </c>
      <c r="E19" s="21"/>
      <c r="F19" s="22" t="s">
        <v>659</v>
      </c>
      <c r="G19" s="23" t="s">
        <v>107</v>
      </c>
      <c r="H19" s="21"/>
      <c r="I19" s="22" t="s">
        <v>660</v>
      </c>
      <c r="J19" s="23" t="s">
        <v>107</v>
      </c>
      <c r="L19" s="22" t="s">
        <v>661</v>
      </c>
      <c r="M19" s="23" t="s">
        <v>107</v>
      </c>
      <c r="N19" s="21"/>
      <c r="O19" s="22" t="s">
        <v>662</v>
      </c>
      <c r="P19" s="23" t="s">
        <v>1366</v>
      </c>
      <c r="Q19" s="21"/>
      <c r="R19" s="22" t="s">
        <v>663</v>
      </c>
      <c r="S19" s="23" t="s">
        <v>107</v>
      </c>
      <c r="U19" s="22" t="s">
        <v>664</v>
      </c>
      <c r="V19" s="23" t="s">
        <v>107</v>
      </c>
      <c r="X19" s="22" t="s">
        <v>665</v>
      </c>
      <c r="Y19" s="23" t="s">
        <v>107</v>
      </c>
    </row>
    <row r="20" spans="1:25" s="20" customFormat="1" ht="19.5" customHeight="1" thickTop="1" thickBot="1" x14ac:dyDescent="0.3">
      <c r="A20" s="171"/>
      <c r="C20" s="22" t="s">
        <v>666</v>
      </c>
      <c r="D20" s="23" t="s">
        <v>107</v>
      </c>
      <c r="E20" s="21"/>
      <c r="F20" s="22" t="s">
        <v>667</v>
      </c>
      <c r="G20" s="23" t="s">
        <v>107</v>
      </c>
      <c r="H20" s="21"/>
      <c r="I20" s="22" t="s">
        <v>668</v>
      </c>
      <c r="J20" s="126" t="s">
        <v>107</v>
      </c>
      <c r="L20" s="22" t="s">
        <v>669</v>
      </c>
      <c r="M20" s="23" t="s">
        <v>107</v>
      </c>
      <c r="N20" s="21"/>
      <c r="O20" s="22" t="s">
        <v>670</v>
      </c>
      <c r="P20" s="23" t="s">
        <v>1374</v>
      </c>
      <c r="Q20" s="21"/>
      <c r="R20" s="22" t="s">
        <v>671</v>
      </c>
      <c r="S20" s="23" t="s">
        <v>107</v>
      </c>
      <c r="U20" s="22" t="s">
        <v>672</v>
      </c>
      <c r="V20" s="23" t="s">
        <v>107</v>
      </c>
      <c r="X20" s="22" t="s">
        <v>673</v>
      </c>
      <c r="Y20" s="23" t="s">
        <v>107</v>
      </c>
    </row>
    <row r="21" spans="1:25" s="20" customFormat="1" ht="19.5" customHeight="1" thickTop="1" thickBot="1" x14ac:dyDescent="0.3">
      <c r="A21" s="171"/>
      <c r="C21" s="22" t="s">
        <v>674</v>
      </c>
      <c r="D21" s="23" t="s">
        <v>107</v>
      </c>
      <c r="E21" s="21"/>
      <c r="F21" s="22" t="s">
        <v>675</v>
      </c>
      <c r="G21" s="23" t="s">
        <v>107</v>
      </c>
      <c r="H21" s="21"/>
      <c r="I21" s="22" t="s">
        <v>676</v>
      </c>
      <c r="J21" s="125" t="s">
        <v>107</v>
      </c>
      <c r="L21" s="22" t="s">
        <v>677</v>
      </c>
      <c r="M21" s="23" t="s">
        <v>107</v>
      </c>
      <c r="N21" s="21"/>
      <c r="O21" s="22" t="s">
        <v>678</v>
      </c>
      <c r="P21" s="23"/>
      <c r="Q21" s="21"/>
      <c r="R21" s="22" t="s">
        <v>679</v>
      </c>
      <c r="S21" s="23" t="s">
        <v>107</v>
      </c>
      <c r="U21" s="22" t="s">
        <v>680</v>
      </c>
      <c r="V21" s="23" t="s">
        <v>107</v>
      </c>
      <c r="X21" s="22" t="s">
        <v>681</v>
      </c>
      <c r="Y21" s="23" t="s">
        <v>107</v>
      </c>
    </row>
    <row r="22" spans="1:25" s="20" customFormat="1" ht="19.5" customHeight="1" thickTop="1" thickBot="1" x14ac:dyDescent="0.3">
      <c r="A22" s="171"/>
      <c r="C22" s="22" t="s">
        <v>682</v>
      </c>
      <c r="D22" s="23" t="s">
        <v>107</v>
      </c>
      <c r="E22" s="21"/>
      <c r="F22" s="22" t="s">
        <v>683</v>
      </c>
      <c r="G22" s="23" t="s">
        <v>107</v>
      </c>
      <c r="H22" s="21"/>
      <c r="I22" s="22" t="s">
        <v>684</v>
      </c>
      <c r="J22" s="23" t="s">
        <v>107</v>
      </c>
      <c r="L22" s="22" t="s">
        <v>685</v>
      </c>
      <c r="M22" s="23" t="s">
        <v>107</v>
      </c>
      <c r="N22" s="21"/>
      <c r="O22" s="22" t="s">
        <v>686</v>
      </c>
      <c r="P22" s="23"/>
      <c r="Q22" s="21"/>
      <c r="R22" s="22" t="s">
        <v>687</v>
      </c>
      <c r="S22" s="23" t="s">
        <v>107</v>
      </c>
      <c r="U22" s="22" t="s">
        <v>688</v>
      </c>
      <c r="V22" s="23" t="s">
        <v>107</v>
      </c>
      <c r="X22" s="22" t="s">
        <v>689</v>
      </c>
      <c r="Y22" s="23" t="s">
        <v>107</v>
      </c>
    </row>
    <row r="23" spans="1:25" s="20" customFormat="1" ht="19.5" customHeight="1" thickTop="1" thickBot="1" x14ac:dyDescent="0.3">
      <c r="A23" s="171"/>
      <c r="C23" s="22" t="s">
        <v>690</v>
      </c>
      <c r="D23" s="23" t="s">
        <v>107</v>
      </c>
      <c r="E23" s="21"/>
      <c r="F23" s="22" t="s">
        <v>691</v>
      </c>
      <c r="G23" s="23" t="s">
        <v>107</v>
      </c>
      <c r="H23" s="21"/>
      <c r="I23" s="22" t="s">
        <v>692</v>
      </c>
      <c r="J23" s="23" t="s">
        <v>107</v>
      </c>
      <c r="L23" s="22" t="s">
        <v>693</v>
      </c>
      <c r="M23" s="23" t="s">
        <v>107</v>
      </c>
      <c r="N23" s="21"/>
      <c r="O23" s="22" t="s">
        <v>694</v>
      </c>
      <c r="P23" s="23"/>
      <c r="Q23" s="21"/>
      <c r="R23" s="22" t="s">
        <v>695</v>
      </c>
      <c r="S23" s="23" t="s">
        <v>107</v>
      </c>
      <c r="U23" s="22" t="s">
        <v>696</v>
      </c>
      <c r="V23" s="23" t="s">
        <v>107</v>
      </c>
      <c r="X23" s="22" t="s">
        <v>697</v>
      </c>
      <c r="Y23" s="23" t="s">
        <v>107</v>
      </c>
    </row>
    <row r="24" spans="1:25" s="20" customFormat="1" ht="19.5" customHeight="1" thickTop="1" thickBot="1" x14ac:dyDescent="0.3">
      <c r="A24" s="171"/>
      <c r="C24" s="22" t="s">
        <v>698</v>
      </c>
      <c r="D24" s="23" t="s">
        <v>107</v>
      </c>
      <c r="E24" s="21"/>
      <c r="F24" s="22" t="s">
        <v>699</v>
      </c>
      <c r="G24" s="23" t="s">
        <v>107</v>
      </c>
      <c r="H24" s="21"/>
      <c r="I24" s="22" t="s">
        <v>700</v>
      </c>
      <c r="J24" s="23" t="s">
        <v>107</v>
      </c>
      <c r="L24" s="22" t="s">
        <v>701</v>
      </c>
      <c r="M24" s="23" t="s">
        <v>107</v>
      </c>
      <c r="N24" s="21"/>
      <c r="O24" s="22" t="s">
        <v>702</v>
      </c>
      <c r="P24" s="23"/>
      <c r="Q24" s="21"/>
      <c r="R24" s="22" t="s">
        <v>703</v>
      </c>
      <c r="S24" s="23" t="s">
        <v>107</v>
      </c>
      <c r="U24" s="22" t="s">
        <v>704</v>
      </c>
      <c r="V24" s="23" t="s">
        <v>107</v>
      </c>
      <c r="X24" s="22" t="s">
        <v>705</v>
      </c>
      <c r="Y24" s="23" t="s">
        <v>107</v>
      </c>
    </row>
    <row r="25" spans="1:25" s="20" customFormat="1" ht="19.5" customHeight="1" thickTop="1" thickBot="1" x14ac:dyDescent="0.3">
      <c r="A25" s="171"/>
      <c r="C25" s="22" t="s">
        <v>706</v>
      </c>
      <c r="D25" s="23" t="s">
        <v>107</v>
      </c>
      <c r="E25" s="21"/>
      <c r="F25" s="22" t="s">
        <v>707</v>
      </c>
      <c r="G25" s="23" t="s">
        <v>107</v>
      </c>
      <c r="H25" s="21"/>
      <c r="I25" s="22" t="s">
        <v>708</v>
      </c>
      <c r="J25" s="126" t="s">
        <v>107</v>
      </c>
      <c r="L25" s="22" t="s">
        <v>709</v>
      </c>
      <c r="M25" s="23" t="s">
        <v>107</v>
      </c>
      <c r="N25" s="21"/>
      <c r="O25" s="22" t="s">
        <v>710</v>
      </c>
      <c r="P25" s="23" t="s">
        <v>107</v>
      </c>
      <c r="Q25" s="21"/>
      <c r="R25" s="22" t="s">
        <v>711</v>
      </c>
      <c r="S25" s="23" t="s">
        <v>107</v>
      </c>
      <c r="U25" s="22" t="s">
        <v>712</v>
      </c>
      <c r="V25" s="23" t="s">
        <v>107</v>
      </c>
      <c r="X25" s="22" t="s">
        <v>713</v>
      </c>
      <c r="Y25" s="23" t="s">
        <v>107</v>
      </c>
    </row>
    <row r="26" spans="1:25" s="20" customFormat="1" ht="19.5" customHeight="1" thickTop="1" thickBot="1" x14ac:dyDescent="0.3">
      <c r="A26" s="171"/>
      <c r="C26" s="22" t="s">
        <v>714</v>
      </c>
      <c r="D26" s="23" t="s">
        <v>107</v>
      </c>
      <c r="E26" s="21"/>
      <c r="F26" s="22" t="s">
        <v>715</v>
      </c>
      <c r="G26" s="23" t="s">
        <v>107</v>
      </c>
      <c r="H26" s="21"/>
      <c r="I26" s="22" t="s">
        <v>716</v>
      </c>
      <c r="J26" s="23" t="s">
        <v>107</v>
      </c>
      <c r="L26" s="22" t="s">
        <v>717</v>
      </c>
      <c r="M26" s="23" t="s">
        <v>107</v>
      </c>
      <c r="N26" s="21"/>
      <c r="O26" s="22" t="s">
        <v>718</v>
      </c>
      <c r="P26" s="23" t="s">
        <v>107</v>
      </c>
      <c r="Q26" s="21"/>
      <c r="R26" s="22" t="s">
        <v>719</v>
      </c>
      <c r="S26" s="23" t="s">
        <v>107</v>
      </c>
      <c r="U26" s="22" t="s">
        <v>720</v>
      </c>
      <c r="V26" s="23" t="s">
        <v>107</v>
      </c>
      <c r="X26" s="22" t="s">
        <v>721</v>
      </c>
      <c r="Y26" s="23" t="s">
        <v>107</v>
      </c>
    </row>
    <row r="27" spans="1:25" s="20" customFormat="1" ht="19.5" customHeight="1" thickTop="1" thickBot="1" x14ac:dyDescent="0.3">
      <c r="A27" s="171"/>
      <c r="C27" s="22" t="s">
        <v>722</v>
      </c>
      <c r="D27" s="23" t="s">
        <v>107</v>
      </c>
      <c r="E27" s="21"/>
      <c r="F27" s="22" t="s">
        <v>723</v>
      </c>
      <c r="G27" s="23" t="s">
        <v>107</v>
      </c>
      <c r="H27" s="21"/>
      <c r="I27" s="22" t="s">
        <v>724</v>
      </c>
      <c r="J27" s="23" t="s">
        <v>107</v>
      </c>
      <c r="L27" s="22" t="s">
        <v>725</v>
      </c>
      <c r="M27" s="23" t="s">
        <v>107</v>
      </c>
      <c r="N27" s="21"/>
      <c r="O27" s="22" t="s">
        <v>726</v>
      </c>
      <c r="P27" s="23" t="s">
        <v>107</v>
      </c>
      <c r="Q27" s="21"/>
      <c r="R27" s="22" t="s">
        <v>727</v>
      </c>
      <c r="S27" s="23" t="s">
        <v>107</v>
      </c>
      <c r="U27" s="22" t="s">
        <v>728</v>
      </c>
      <c r="V27" s="23" t="s">
        <v>107</v>
      </c>
      <c r="X27" s="22" t="s">
        <v>729</v>
      </c>
      <c r="Y27" s="23" t="s">
        <v>107</v>
      </c>
    </row>
    <row r="28" spans="1:25" s="20" customFormat="1" ht="19.5" customHeight="1" thickTop="1" thickBot="1" x14ac:dyDescent="0.3">
      <c r="A28" s="171"/>
      <c r="C28" s="22" t="s">
        <v>730</v>
      </c>
      <c r="D28" s="23" t="s">
        <v>107</v>
      </c>
      <c r="E28" s="21"/>
      <c r="F28" s="22" t="s">
        <v>731</v>
      </c>
      <c r="G28" s="23" t="s">
        <v>107</v>
      </c>
      <c r="H28" s="21"/>
      <c r="I28" s="22" t="s">
        <v>732</v>
      </c>
      <c r="J28" s="23" t="s">
        <v>107</v>
      </c>
      <c r="L28" s="22" t="s">
        <v>733</v>
      </c>
      <c r="M28" s="23" t="s">
        <v>107</v>
      </c>
      <c r="N28" s="21"/>
      <c r="O28" s="22" t="s">
        <v>734</v>
      </c>
      <c r="P28" s="23" t="s">
        <v>107</v>
      </c>
      <c r="Q28" s="21"/>
      <c r="R28" s="22" t="s">
        <v>735</v>
      </c>
      <c r="S28" s="23" t="s">
        <v>107</v>
      </c>
      <c r="U28" s="22" t="s">
        <v>736</v>
      </c>
      <c r="V28" s="23" t="s">
        <v>107</v>
      </c>
      <c r="X28" s="22" t="s">
        <v>737</v>
      </c>
      <c r="Y28" s="23" t="s">
        <v>107</v>
      </c>
    </row>
    <row r="29" spans="1:25" s="20" customFormat="1" ht="19.5" customHeight="1" thickTop="1" thickBot="1" x14ac:dyDescent="0.3">
      <c r="A29" s="171"/>
      <c r="C29" s="22" t="s">
        <v>738</v>
      </c>
      <c r="D29" s="23" t="s">
        <v>107</v>
      </c>
      <c r="E29" s="21"/>
      <c r="F29" s="22" t="s">
        <v>739</v>
      </c>
      <c r="G29" s="23" t="s">
        <v>107</v>
      </c>
      <c r="H29" s="21"/>
      <c r="I29" s="22" t="s">
        <v>740</v>
      </c>
      <c r="J29" s="23" t="s">
        <v>107</v>
      </c>
      <c r="L29" s="22" t="s">
        <v>741</v>
      </c>
      <c r="M29" s="23" t="s">
        <v>107</v>
      </c>
      <c r="N29" s="21"/>
      <c r="O29" s="22" t="s">
        <v>742</v>
      </c>
      <c r="P29" s="23" t="s">
        <v>107</v>
      </c>
      <c r="Q29" s="21"/>
      <c r="R29" s="22" t="s">
        <v>743</v>
      </c>
      <c r="S29" s="23" t="s">
        <v>107</v>
      </c>
      <c r="U29" s="22" t="s">
        <v>744</v>
      </c>
      <c r="V29" s="23" t="s">
        <v>107</v>
      </c>
      <c r="X29" s="22" t="s">
        <v>745</v>
      </c>
      <c r="Y29" s="23" t="s">
        <v>107</v>
      </c>
    </row>
    <row r="30" spans="1:25" s="20" customFormat="1" ht="19.5" customHeight="1" thickTop="1" thickBot="1" x14ac:dyDescent="0.3">
      <c r="A30" s="171"/>
      <c r="C30" s="22" t="s">
        <v>746</v>
      </c>
      <c r="D30" s="23" t="s">
        <v>107</v>
      </c>
      <c r="E30" s="21"/>
      <c r="F30" s="22" t="s">
        <v>747</v>
      </c>
      <c r="G30" s="23" t="s">
        <v>107</v>
      </c>
      <c r="H30" s="21"/>
      <c r="I30" s="22" t="s">
        <v>748</v>
      </c>
      <c r="J30" s="23" t="s">
        <v>107</v>
      </c>
      <c r="L30" s="22" t="s">
        <v>749</v>
      </c>
      <c r="M30" s="23" t="s">
        <v>107</v>
      </c>
      <c r="N30" s="21"/>
      <c r="O30" s="22" t="s">
        <v>750</v>
      </c>
      <c r="P30" s="23" t="s">
        <v>107</v>
      </c>
      <c r="Q30" s="21"/>
      <c r="R30" s="22" t="s">
        <v>751</v>
      </c>
      <c r="S30" s="23" t="s">
        <v>107</v>
      </c>
      <c r="U30" s="22" t="s">
        <v>752</v>
      </c>
      <c r="V30" s="23" t="s">
        <v>107</v>
      </c>
      <c r="X30" s="22" t="s">
        <v>753</v>
      </c>
      <c r="Y30" s="23" t="s">
        <v>107</v>
      </c>
    </row>
    <row r="31" spans="1:25" s="20" customFormat="1" ht="19.5" customHeight="1" thickTop="1" thickBot="1" x14ac:dyDescent="0.3">
      <c r="A31" s="171"/>
      <c r="C31" s="22" t="s">
        <v>754</v>
      </c>
      <c r="D31" s="23" t="s">
        <v>107</v>
      </c>
      <c r="E31" s="21"/>
      <c r="F31" s="22" t="s">
        <v>755</v>
      </c>
      <c r="G31" s="23" t="s">
        <v>107</v>
      </c>
      <c r="H31" s="21"/>
      <c r="I31" s="22" t="s">
        <v>756</v>
      </c>
      <c r="J31" s="23" t="s">
        <v>107</v>
      </c>
      <c r="L31" s="22" t="s">
        <v>757</v>
      </c>
      <c r="M31" s="23" t="s">
        <v>107</v>
      </c>
      <c r="N31" s="21"/>
      <c r="O31" s="22" t="s">
        <v>758</v>
      </c>
      <c r="P31" s="23" t="s">
        <v>107</v>
      </c>
      <c r="Q31" s="21"/>
      <c r="R31" s="22" t="s">
        <v>759</v>
      </c>
      <c r="S31" s="23" t="s">
        <v>107</v>
      </c>
      <c r="U31" s="22" t="s">
        <v>760</v>
      </c>
      <c r="V31" s="23" t="s">
        <v>107</v>
      </c>
      <c r="X31" s="22" t="s">
        <v>761</v>
      </c>
      <c r="Y31" s="23" t="s">
        <v>107</v>
      </c>
    </row>
    <row r="32" spans="1:25" s="20" customFormat="1" ht="19.5" customHeight="1" thickTop="1" thickBot="1" x14ac:dyDescent="0.3">
      <c r="A32" s="171"/>
      <c r="C32" s="22" t="s">
        <v>762</v>
      </c>
      <c r="D32" s="23" t="s">
        <v>107</v>
      </c>
      <c r="E32" s="21"/>
      <c r="F32" s="22" t="s">
        <v>763</v>
      </c>
      <c r="G32" s="23" t="s">
        <v>107</v>
      </c>
      <c r="H32" s="21"/>
      <c r="I32" s="22" t="s">
        <v>764</v>
      </c>
      <c r="J32" s="23" t="s">
        <v>107</v>
      </c>
      <c r="L32" s="22" t="s">
        <v>765</v>
      </c>
      <c r="M32" s="23" t="s">
        <v>107</v>
      </c>
      <c r="N32" s="21"/>
      <c r="O32" s="22" t="s">
        <v>766</v>
      </c>
      <c r="P32" s="23" t="s">
        <v>107</v>
      </c>
      <c r="Q32" s="21"/>
      <c r="R32" s="22" t="s">
        <v>767</v>
      </c>
      <c r="S32" s="23" t="s">
        <v>107</v>
      </c>
      <c r="U32" s="22" t="s">
        <v>768</v>
      </c>
      <c r="V32" s="23" t="s">
        <v>107</v>
      </c>
      <c r="X32" s="22" t="s">
        <v>769</v>
      </c>
      <c r="Y32" s="23" t="s">
        <v>107</v>
      </c>
    </row>
    <row r="33" spans="1:25" s="20" customFormat="1" ht="19.5" customHeight="1" thickTop="1" thickBot="1" x14ac:dyDescent="0.3">
      <c r="A33" s="171"/>
      <c r="C33" s="22" t="s">
        <v>770</v>
      </c>
      <c r="D33" s="23" t="s">
        <v>107</v>
      </c>
      <c r="E33" s="21"/>
      <c r="F33" s="22" t="s">
        <v>771</v>
      </c>
      <c r="G33" s="23" t="s">
        <v>107</v>
      </c>
      <c r="H33" s="21"/>
      <c r="I33" s="22" t="s">
        <v>772</v>
      </c>
      <c r="J33" s="23" t="s">
        <v>107</v>
      </c>
      <c r="L33" s="22" t="s">
        <v>773</v>
      </c>
      <c r="M33" s="23" t="s">
        <v>107</v>
      </c>
      <c r="N33" s="21"/>
      <c r="O33" s="22" t="s">
        <v>774</v>
      </c>
      <c r="P33" s="23" t="s">
        <v>107</v>
      </c>
      <c r="Q33" s="21"/>
      <c r="R33" s="22" t="s">
        <v>775</v>
      </c>
      <c r="S33" s="23" t="s">
        <v>107</v>
      </c>
      <c r="U33" s="22" t="s">
        <v>776</v>
      </c>
      <c r="V33" s="23" t="s">
        <v>107</v>
      </c>
      <c r="X33" s="22" t="s">
        <v>777</v>
      </c>
      <c r="Y33" s="23" t="s">
        <v>107</v>
      </c>
    </row>
    <row r="34" spans="1:25" s="20" customFormat="1" ht="19.5" customHeight="1" thickTop="1" thickBot="1" x14ac:dyDescent="0.3">
      <c r="A34" s="171"/>
      <c r="C34" s="22" t="s">
        <v>778</v>
      </c>
      <c r="D34" s="23" t="s">
        <v>107</v>
      </c>
      <c r="E34" s="21"/>
      <c r="F34" s="22" t="s">
        <v>779</v>
      </c>
      <c r="G34" s="23" t="s">
        <v>107</v>
      </c>
      <c r="H34" s="21"/>
      <c r="I34" s="22" t="s">
        <v>780</v>
      </c>
      <c r="J34" s="23" t="s">
        <v>107</v>
      </c>
      <c r="L34" s="22" t="s">
        <v>781</v>
      </c>
      <c r="M34" s="23" t="s">
        <v>107</v>
      </c>
      <c r="N34" s="21"/>
      <c r="O34" s="22" t="s">
        <v>782</v>
      </c>
      <c r="P34" s="23" t="s">
        <v>107</v>
      </c>
      <c r="Q34" s="21"/>
      <c r="R34" s="22" t="s">
        <v>783</v>
      </c>
      <c r="S34" s="23" t="s">
        <v>107</v>
      </c>
      <c r="U34" s="22" t="s">
        <v>784</v>
      </c>
      <c r="V34" s="23" t="s">
        <v>107</v>
      </c>
      <c r="X34" s="22" t="s">
        <v>785</v>
      </c>
      <c r="Y34" s="23" t="s">
        <v>107</v>
      </c>
    </row>
    <row r="35" spans="1:25" s="20" customFormat="1" ht="19.5" customHeight="1" thickTop="1" thickBot="1" x14ac:dyDescent="0.3">
      <c r="A35" s="171"/>
      <c r="C35" s="22" t="s">
        <v>786</v>
      </c>
      <c r="D35" s="23" t="s">
        <v>107</v>
      </c>
      <c r="E35" s="21"/>
      <c r="F35" s="22" t="s">
        <v>787</v>
      </c>
      <c r="G35" s="23" t="s">
        <v>107</v>
      </c>
      <c r="H35" s="21"/>
      <c r="I35" s="22" t="s">
        <v>788</v>
      </c>
      <c r="J35" s="23" t="s">
        <v>107</v>
      </c>
      <c r="L35" s="22" t="s">
        <v>789</v>
      </c>
      <c r="M35" s="23" t="s">
        <v>107</v>
      </c>
      <c r="N35" s="21"/>
      <c r="O35" s="22" t="s">
        <v>790</v>
      </c>
      <c r="P35" s="23" t="s">
        <v>107</v>
      </c>
      <c r="Q35" s="21"/>
      <c r="R35" s="22" t="s">
        <v>791</v>
      </c>
      <c r="S35" s="23" t="s">
        <v>107</v>
      </c>
      <c r="U35" s="22" t="s">
        <v>792</v>
      </c>
      <c r="V35" s="23" t="s">
        <v>107</v>
      </c>
      <c r="X35" s="22" t="s">
        <v>793</v>
      </c>
      <c r="Y35" s="23" t="s">
        <v>107</v>
      </c>
    </row>
    <row r="36" spans="1:25" s="20" customFormat="1" ht="19.5" customHeight="1" thickTop="1" thickBot="1" x14ac:dyDescent="0.3">
      <c r="A36" s="171"/>
      <c r="C36" s="22" t="s">
        <v>794</v>
      </c>
      <c r="D36" s="23" t="s">
        <v>107</v>
      </c>
      <c r="E36" s="21"/>
      <c r="F36" s="22" t="s">
        <v>795</v>
      </c>
      <c r="G36" s="23" t="s">
        <v>107</v>
      </c>
      <c r="H36" s="21"/>
      <c r="I36" s="22" t="s">
        <v>796</v>
      </c>
      <c r="J36" s="23" t="s">
        <v>107</v>
      </c>
      <c r="L36" s="22" t="s">
        <v>797</v>
      </c>
      <c r="M36" s="23" t="s">
        <v>107</v>
      </c>
      <c r="N36" s="21"/>
      <c r="O36" s="22" t="s">
        <v>798</v>
      </c>
      <c r="P36" s="23" t="s">
        <v>107</v>
      </c>
      <c r="Q36" s="21"/>
      <c r="R36" s="22" t="s">
        <v>799</v>
      </c>
      <c r="S36" s="23" t="s">
        <v>107</v>
      </c>
      <c r="U36" s="22" t="s">
        <v>800</v>
      </c>
      <c r="V36" s="23" t="s">
        <v>107</v>
      </c>
      <c r="X36" s="22" t="s">
        <v>801</v>
      </c>
      <c r="Y36" s="23" t="s">
        <v>107</v>
      </c>
    </row>
    <row r="37" spans="1:25" s="20" customFormat="1" ht="19.5" customHeight="1" thickTop="1" thickBot="1" x14ac:dyDescent="0.3">
      <c r="A37" s="171"/>
      <c r="C37" s="22" t="s">
        <v>802</v>
      </c>
      <c r="D37" s="23" t="s">
        <v>107</v>
      </c>
      <c r="E37" s="21"/>
      <c r="F37" s="22" t="s">
        <v>803</v>
      </c>
      <c r="G37" s="23" t="s">
        <v>107</v>
      </c>
      <c r="H37" s="21"/>
      <c r="I37" s="22" t="s">
        <v>804</v>
      </c>
      <c r="J37" s="23" t="s">
        <v>107</v>
      </c>
      <c r="L37" s="22" t="s">
        <v>805</v>
      </c>
      <c r="M37" s="23" t="s">
        <v>107</v>
      </c>
      <c r="N37" s="21"/>
      <c r="O37" s="22" t="s">
        <v>806</v>
      </c>
      <c r="P37" s="23" t="s">
        <v>107</v>
      </c>
      <c r="Q37" s="21"/>
      <c r="R37" s="22" t="s">
        <v>807</v>
      </c>
      <c r="S37" s="23" t="s">
        <v>107</v>
      </c>
      <c r="U37" s="22" t="s">
        <v>808</v>
      </c>
      <c r="V37" s="23" t="s">
        <v>107</v>
      </c>
      <c r="X37" s="22" t="s">
        <v>809</v>
      </c>
      <c r="Y37" s="23" t="s">
        <v>107</v>
      </c>
    </row>
    <row r="38" spans="1:25" s="20" customFormat="1" ht="19.5" customHeight="1" thickTop="1" thickBot="1" x14ac:dyDescent="0.3">
      <c r="A38" s="171"/>
      <c r="C38" s="22" t="s">
        <v>810</v>
      </c>
      <c r="D38" s="23" t="s">
        <v>107</v>
      </c>
      <c r="E38" s="21"/>
      <c r="F38" s="22" t="s">
        <v>811</v>
      </c>
      <c r="G38" s="23" t="s">
        <v>107</v>
      </c>
      <c r="H38" s="21"/>
      <c r="I38" s="22" t="s">
        <v>812</v>
      </c>
      <c r="J38" s="23" t="s">
        <v>107</v>
      </c>
      <c r="L38" s="22" t="s">
        <v>813</v>
      </c>
      <c r="M38" s="23" t="s">
        <v>107</v>
      </c>
      <c r="N38" s="21"/>
      <c r="O38" s="22" t="s">
        <v>814</v>
      </c>
      <c r="P38" s="23" t="s">
        <v>107</v>
      </c>
      <c r="Q38" s="21"/>
      <c r="R38" s="22" t="s">
        <v>815</v>
      </c>
      <c r="S38" s="23" t="s">
        <v>107</v>
      </c>
      <c r="U38" s="22" t="s">
        <v>816</v>
      </c>
      <c r="V38" s="23" t="s">
        <v>107</v>
      </c>
      <c r="X38" s="22" t="s">
        <v>817</v>
      </c>
      <c r="Y38" s="23" t="s">
        <v>107</v>
      </c>
    </row>
    <row r="39" spans="1:25" s="20" customFormat="1" ht="19.5" customHeight="1" thickTop="1" thickBot="1" x14ac:dyDescent="0.3">
      <c r="A39" s="171"/>
      <c r="C39" s="22" t="s">
        <v>818</v>
      </c>
      <c r="D39" s="23" t="s">
        <v>107</v>
      </c>
      <c r="E39" s="21"/>
      <c r="F39" s="22" t="s">
        <v>819</v>
      </c>
      <c r="G39" s="23" t="s">
        <v>107</v>
      </c>
      <c r="H39" s="21"/>
      <c r="I39" s="22" t="s">
        <v>820</v>
      </c>
      <c r="J39" s="23" t="s">
        <v>107</v>
      </c>
      <c r="L39" s="22" t="s">
        <v>821</v>
      </c>
      <c r="M39" s="23" t="s">
        <v>107</v>
      </c>
      <c r="N39" s="21"/>
      <c r="O39" s="22" t="s">
        <v>822</v>
      </c>
      <c r="P39" s="23" t="s">
        <v>107</v>
      </c>
      <c r="Q39" s="21"/>
      <c r="R39" s="22" t="s">
        <v>823</v>
      </c>
      <c r="S39" s="23" t="s">
        <v>107</v>
      </c>
      <c r="U39" s="22" t="s">
        <v>824</v>
      </c>
      <c r="V39" s="23" t="s">
        <v>107</v>
      </c>
      <c r="X39" s="22" t="s">
        <v>825</v>
      </c>
      <c r="Y39" s="23" t="s">
        <v>107</v>
      </c>
    </row>
    <row r="40" spans="1:25" s="20" customFormat="1" ht="19.5" customHeight="1" thickTop="1" thickBot="1" x14ac:dyDescent="0.3">
      <c r="A40" s="171"/>
      <c r="C40" s="22" t="s">
        <v>826</v>
      </c>
      <c r="D40" s="23" t="s">
        <v>107</v>
      </c>
      <c r="E40" s="21"/>
      <c r="F40" s="22" t="s">
        <v>827</v>
      </c>
      <c r="G40" s="23" t="s">
        <v>107</v>
      </c>
      <c r="H40" s="21"/>
      <c r="I40" s="22" t="s">
        <v>828</v>
      </c>
      <c r="J40" s="23" t="s">
        <v>107</v>
      </c>
      <c r="L40" s="22" t="s">
        <v>829</v>
      </c>
      <c r="M40" s="23" t="s">
        <v>107</v>
      </c>
      <c r="N40" s="21"/>
      <c r="O40" s="22" t="s">
        <v>830</v>
      </c>
      <c r="P40" s="23" t="s">
        <v>107</v>
      </c>
      <c r="Q40" s="21"/>
      <c r="R40" s="22" t="s">
        <v>831</v>
      </c>
      <c r="S40" s="23" t="s">
        <v>107</v>
      </c>
      <c r="U40" s="22" t="s">
        <v>832</v>
      </c>
      <c r="V40" s="23" t="s">
        <v>107</v>
      </c>
      <c r="X40" s="22" t="s">
        <v>833</v>
      </c>
      <c r="Y40" s="23" t="s">
        <v>107</v>
      </c>
    </row>
    <row r="41" spans="1:25" s="20" customFormat="1" ht="19.5" customHeight="1" thickTop="1" thickBot="1" x14ac:dyDescent="0.3">
      <c r="A41" s="171"/>
      <c r="C41" s="22" t="s">
        <v>834</v>
      </c>
      <c r="D41" s="23" t="s">
        <v>107</v>
      </c>
      <c r="E41" s="21"/>
      <c r="F41" s="22" t="s">
        <v>835</v>
      </c>
      <c r="G41" s="23" t="s">
        <v>107</v>
      </c>
      <c r="H41" s="21"/>
      <c r="I41" s="22" t="s">
        <v>836</v>
      </c>
      <c r="J41" s="23" t="s">
        <v>107</v>
      </c>
      <c r="L41" s="22" t="s">
        <v>837</v>
      </c>
      <c r="M41" s="23" t="s">
        <v>107</v>
      </c>
      <c r="N41" s="21"/>
      <c r="O41" s="22" t="s">
        <v>838</v>
      </c>
      <c r="P41" s="23" t="s">
        <v>107</v>
      </c>
      <c r="Q41" s="21"/>
      <c r="R41" s="22" t="s">
        <v>839</v>
      </c>
      <c r="S41" s="23" t="s">
        <v>107</v>
      </c>
      <c r="U41" s="22" t="s">
        <v>840</v>
      </c>
      <c r="V41" s="23" t="s">
        <v>107</v>
      </c>
      <c r="X41" s="22" t="s">
        <v>841</v>
      </c>
      <c r="Y41" s="23" t="s">
        <v>107</v>
      </c>
    </row>
    <row r="42" spans="1:25" s="20" customFormat="1" ht="19.5" customHeight="1" thickTop="1" thickBot="1" x14ac:dyDescent="0.3">
      <c r="A42" s="171"/>
      <c r="C42" s="22" t="s">
        <v>842</v>
      </c>
      <c r="D42" s="23" t="s">
        <v>107</v>
      </c>
      <c r="E42" s="21"/>
      <c r="F42" s="22" t="s">
        <v>843</v>
      </c>
      <c r="G42" s="23" t="s">
        <v>107</v>
      </c>
      <c r="H42" s="21"/>
      <c r="I42" s="22" t="s">
        <v>844</v>
      </c>
      <c r="J42" s="23" t="s">
        <v>107</v>
      </c>
      <c r="L42" s="22" t="s">
        <v>845</v>
      </c>
      <c r="M42" s="23" t="s">
        <v>107</v>
      </c>
      <c r="N42" s="21"/>
      <c r="O42" s="22" t="s">
        <v>846</v>
      </c>
      <c r="P42" s="23" t="s">
        <v>107</v>
      </c>
      <c r="Q42" s="21"/>
      <c r="R42" s="22" t="s">
        <v>847</v>
      </c>
      <c r="S42" s="23" t="s">
        <v>107</v>
      </c>
      <c r="U42" s="22" t="s">
        <v>848</v>
      </c>
      <c r="V42" s="23" t="s">
        <v>107</v>
      </c>
      <c r="X42" s="22" t="s">
        <v>849</v>
      </c>
      <c r="Y42" s="23" t="s">
        <v>107</v>
      </c>
    </row>
    <row r="43" spans="1:25" s="20" customFormat="1" ht="19.5" customHeight="1" thickTop="1" thickBot="1" x14ac:dyDescent="0.3">
      <c r="A43" s="171"/>
      <c r="C43" s="22" t="s">
        <v>850</v>
      </c>
      <c r="D43" s="23" t="s">
        <v>107</v>
      </c>
      <c r="E43" s="21"/>
      <c r="F43" s="22" t="s">
        <v>851</v>
      </c>
      <c r="G43" s="23" t="s">
        <v>107</v>
      </c>
      <c r="H43" s="21"/>
      <c r="I43" s="22" t="s">
        <v>852</v>
      </c>
      <c r="J43" s="23" t="s">
        <v>107</v>
      </c>
      <c r="L43" s="22" t="s">
        <v>853</v>
      </c>
      <c r="M43" s="23" t="s">
        <v>107</v>
      </c>
      <c r="N43" s="21"/>
      <c r="O43" s="22" t="s">
        <v>854</v>
      </c>
      <c r="P43" s="23" t="s">
        <v>107</v>
      </c>
      <c r="Q43" s="21"/>
      <c r="R43" s="22" t="s">
        <v>855</v>
      </c>
      <c r="S43" s="23" t="s">
        <v>107</v>
      </c>
      <c r="U43" s="22" t="s">
        <v>856</v>
      </c>
      <c r="V43" s="23" t="s">
        <v>107</v>
      </c>
      <c r="X43" s="22" t="s">
        <v>857</v>
      </c>
      <c r="Y43" s="23" t="s">
        <v>107</v>
      </c>
    </row>
    <row r="44" spans="1:25" s="20" customFormat="1" ht="19.5" customHeight="1" thickTop="1" thickBot="1" x14ac:dyDescent="0.3">
      <c r="A44" s="171"/>
      <c r="C44" s="22" t="s">
        <v>858</v>
      </c>
      <c r="D44" s="23" t="s">
        <v>107</v>
      </c>
      <c r="E44" s="21"/>
      <c r="F44" s="22" t="s">
        <v>859</v>
      </c>
      <c r="G44" s="23" t="s">
        <v>107</v>
      </c>
      <c r="H44" s="21"/>
      <c r="I44" s="22" t="s">
        <v>860</v>
      </c>
      <c r="J44" s="23" t="s">
        <v>107</v>
      </c>
      <c r="L44" s="22" t="s">
        <v>861</v>
      </c>
      <c r="M44" s="23" t="s">
        <v>107</v>
      </c>
      <c r="N44" s="21"/>
      <c r="O44" s="22" t="s">
        <v>862</v>
      </c>
      <c r="P44" s="23" t="s">
        <v>107</v>
      </c>
      <c r="Q44" s="21"/>
      <c r="R44" s="22" t="s">
        <v>863</v>
      </c>
      <c r="S44" s="23" t="s">
        <v>107</v>
      </c>
      <c r="U44" s="22" t="s">
        <v>864</v>
      </c>
      <c r="V44" s="23" t="s">
        <v>107</v>
      </c>
      <c r="X44" s="22" t="s">
        <v>865</v>
      </c>
      <c r="Y44" s="23" t="s">
        <v>107</v>
      </c>
    </row>
    <row r="45" spans="1:25" s="20" customFormat="1" ht="19.5" customHeight="1" thickTop="1" thickBot="1" x14ac:dyDescent="0.3">
      <c r="A45" s="171"/>
      <c r="C45" s="22" t="s">
        <v>866</v>
      </c>
      <c r="D45" s="23" t="s">
        <v>107</v>
      </c>
      <c r="E45" s="21"/>
      <c r="F45" s="22" t="s">
        <v>867</v>
      </c>
      <c r="G45" s="23" t="s">
        <v>107</v>
      </c>
      <c r="H45" s="21"/>
      <c r="I45" s="22" t="s">
        <v>868</v>
      </c>
      <c r="J45" s="23" t="s">
        <v>107</v>
      </c>
      <c r="L45" s="22" t="s">
        <v>869</v>
      </c>
      <c r="M45" s="23" t="s">
        <v>107</v>
      </c>
      <c r="N45" s="21"/>
      <c r="O45" s="22" t="s">
        <v>870</v>
      </c>
      <c r="P45" s="23" t="s">
        <v>107</v>
      </c>
      <c r="Q45" s="21"/>
      <c r="R45" s="22" t="s">
        <v>871</v>
      </c>
      <c r="S45" s="23" t="s">
        <v>107</v>
      </c>
      <c r="U45" s="22" t="s">
        <v>872</v>
      </c>
      <c r="V45" s="23" t="s">
        <v>107</v>
      </c>
      <c r="X45" s="22" t="s">
        <v>873</v>
      </c>
      <c r="Y45" s="23" t="s">
        <v>107</v>
      </c>
    </row>
    <row r="46" spans="1:25" s="20" customFormat="1" ht="19.5" customHeight="1" thickTop="1" thickBot="1" x14ac:dyDescent="0.3">
      <c r="A46" s="171"/>
      <c r="C46" s="22" t="s">
        <v>874</v>
      </c>
      <c r="D46" s="23" t="s">
        <v>107</v>
      </c>
      <c r="E46" s="21"/>
      <c r="F46" s="22" t="s">
        <v>875</v>
      </c>
      <c r="G46" s="23" t="s">
        <v>107</v>
      </c>
      <c r="H46" s="21"/>
      <c r="I46" s="22" t="s">
        <v>876</v>
      </c>
      <c r="J46" s="23" t="s">
        <v>107</v>
      </c>
      <c r="L46" s="22" t="s">
        <v>877</v>
      </c>
      <c r="M46" s="23" t="s">
        <v>107</v>
      </c>
      <c r="N46" s="21"/>
      <c r="O46" s="22" t="s">
        <v>878</v>
      </c>
      <c r="P46" s="23" t="s">
        <v>107</v>
      </c>
      <c r="Q46" s="21"/>
      <c r="R46" s="22" t="s">
        <v>879</v>
      </c>
      <c r="S46" s="23" t="s">
        <v>107</v>
      </c>
      <c r="U46" s="22" t="s">
        <v>880</v>
      </c>
      <c r="V46" s="23" t="s">
        <v>107</v>
      </c>
      <c r="X46" s="22" t="s">
        <v>881</v>
      </c>
      <c r="Y46" s="23" t="s">
        <v>107</v>
      </c>
    </row>
    <row r="47" spans="1:25" s="20" customFormat="1" ht="19.5" customHeight="1" thickTop="1" thickBot="1" x14ac:dyDescent="0.3">
      <c r="A47" s="171"/>
      <c r="C47" s="22" t="s">
        <v>882</v>
      </c>
      <c r="D47" s="23" t="s">
        <v>107</v>
      </c>
      <c r="E47" s="21"/>
      <c r="F47" s="22" t="s">
        <v>883</v>
      </c>
      <c r="G47" s="23" t="s">
        <v>107</v>
      </c>
      <c r="H47" s="21"/>
      <c r="I47" s="22" t="s">
        <v>884</v>
      </c>
      <c r="J47" s="23" t="s">
        <v>107</v>
      </c>
      <c r="L47" s="22" t="s">
        <v>885</v>
      </c>
      <c r="M47" s="23" t="s">
        <v>107</v>
      </c>
      <c r="N47" s="21"/>
      <c r="O47" s="22" t="s">
        <v>886</v>
      </c>
      <c r="P47" s="23" t="s">
        <v>107</v>
      </c>
      <c r="Q47" s="21"/>
      <c r="R47" s="22" t="s">
        <v>887</v>
      </c>
      <c r="S47" s="23" t="s">
        <v>107</v>
      </c>
      <c r="U47" s="22" t="s">
        <v>888</v>
      </c>
      <c r="V47" s="23" t="s">
        <v>107</v>
      </c>
      <c r="X47" s="22" t="s">
        <v>889</v>
      </c>
      <c r="Y47" s="23" t="s">
        <v>107</v>
      </c>
    </row>
    <row r="48" spans="1:25" s="20" customFormat="1" ht="19.5" customHeight="1" thickTop="1" thickBot="1" x14ac:dyDescent="0.3">
      <c r="A48" s="171"/>
      <c r="C48" s="22" t="s">
        <v>890</v>
      </c>
      <c r="D48" s="23" t="s">
        <v>107</v>
      </c>
      <c r="E48" s="21"/>
      <c r="F48" s="22" t="s">
        <v>891</v>
      </c>
      <c r="G48" s="23" t="s">
        <v>107</v>
      </c>
      <c r="H48" s="21"/>
      <c r="I48" s="22" t="s">
        <v>892</v>
      </c>
      <c r="J48" s="23" t="s">
        <v>107</v>
      </c>
      <c r="L48" s="22" t="s">
        <v>893</v>
      </c>
      <c r="M48" s="23" t="s">
        <v>107</v>
      </c>
      <c r="N48" s="21"/>
      <c r="O48" s="22" t="s">
        <v>894</v>
      </c>
      <c r="P48" s="23" t="s">
        <v>107</v>
      </c>
      <c r="Q48" s="21"/>
      <c r="R48" s="22" t="s">
        <v>895</v>
      </c>
      <c r="S48" s="23" t="s">
        <v>107</v>
      </c>
      <c r="U48" s="22" t="s">
        <v>896</v>
      </c>
      <c r="V48" s="23" t="s">
        <v>107</v>
      </c>
      <c r="X48" s="22" t="s">
        <v>897</v>
      </c>
      <c r="Y48" s="23" t="s">
        <v>107</v>
      </c>
    </row>
    <row r="49" spans="1:25" s="20" customFormat="1" ht="19.5" customHeight="1" thickTop="1" thickBot="1" x14ac:dyDescent="0.3">
      <c r="A49" s="171"/>
      <c r="C49" s="22" t="s">
        <v>898</v>
      </c>
      <c r="D49" s="23" t="s">
        <v>107</v>
      </c>
      <c r="E49" s="21"/>
      <c r="F49" s="22" t="s">
        <v>899</v>
      </c>
      <c r="G49" s="23" t="s">
        <v>107</v>
      </c>
      <c r="H49" s="21"/>
      <c r="I49" s="22" t="s">
        <v>900</v>
      </c>
      <c r="J49" s="23" t="s">
        <v>107</v>
      </c>
      <c r="L49" s="22" t="s">
        <v>901</v>
      </c>
      <c r="M49" s="23" t="s">
        <v>107</v>
      </c>
      <c r="N49" s="21"/>
      <c r="O49" s="22" t="s">
        <v>902</v>
      </c>
      <c r="P49" s="23" t="s">
        <v>107</v>
      </c>
      <c r="Q49" s="21"/>
      <c r="R49" s="22" t="s">
        <v>903</v>
      </c>
      <c r="S49" s="23" t="s">
        <v>107</v>
      </c>
      <c r="U49" s="22" t="s">
        <v>904</v>
      </c>
      <c r="V49" s="23" t="s">
        <v>107</v>
      </c>
      <c r="X49" s="22" t="s">
        <v>905</v>
      </c>
      <c r="Y49" s="23" t="s">
        <v>107</v>
      </c>
    </row>
    <row r="50" spans="1:25" s="20" customFormat="1" ht="19.5" customHeight="1" thickTop="1" thickBot="1" x14ac:dyDescent="0.3">
      <c r="A50" s="171"/>
      <c r="C50" s="22" t="s">
        <v>906</v>
      </c>
      <c r="D50" s="23" t="s">
        <v>107</v>
      </c>
      <c r="E50" s="21"/>
      <c r="F50" s="22" t="s">
        <v>907</v>
      </c>
      <c r="G50" s="23" t="s">
        <v>107</v>
      </c>
      <c r="H50" s="21"/>
      <c r="I50" s="22" t="s">
        <v>908</v>
      </c>
      <c r="J50" s="23" t="s">
        <v>107</v>
      </c>
      <c r="L50" s="22" t="s">
        <v>909</v>
      </c>
      <c r="M50" s="23" t="s">
        <v>107</v>
      </c>
      <c r="N50" s="21"/>
      <c r="O50" s="22" t="s">
        <v>910</v>
      </c>
      <c r="P50" s="23" t="s">
        <v>107</v>
      </c>
      <c r="Q50" s="21"/>
      <c r="R50" s="22" t="s">
        <v>911</v>
      </c>
      <c r="S50" s="23" t="s">
        <v>107</v>
      </c>
      <c r="U50" s="22" t="s">
        <v>912</v>
      </c>
      <c r="V50" s="23" t="s">
        <v>107</v>
      </c>
      <c r="X50" s="22" t="s">
        <v>913</v>
      </c>
      <c r="Y50" s="23" t="s">
        <v>107</v>
      </c>
    </row>
    <row r="51" spans="1:25" s="20" customFormat="1" ht="19.5" customHeight="1" thickTop="1" thickBot="1" x14ac:dyDescent="0.3">
      <c r="A51" s="171"/>
      <c r="C51" s="22" t="s">
        <v>914</v>
      </c>
      <c r="D51" s="23" t="s">
        <v>107</v>
      </c>
      <c r="E51" s="21"/>
      <c r="F51" s="22" t="s">
        <v>915</v>
      </c>
      <c r="G51" s="23" t="s">
        <v>107</v>
      </c>
      <c r="H51" s="21"/>
      <c r="I51" s="22" t="s">
        <v>916</v>
      </c>
      <c r="J51" s="23" t="s">
        <v>107</v>
      </c>
      <c r="L51" s="22" t="s">
        <v>917</v>
      </c>
      <c r="M51" s="23" t="s">
        <v>107</v>
      </c>
      <c r="N51" s="21"/>
      <c r="O51" s="22" t="s">
        <v>918</v>
      </c>
      <c r="P51" s="23" t="s">
        <v>107</v>
      </c>
      <c r="Q51" s="21"/>
      <c r="R51" s="22" t="s">
        <v>919</v>
      </c>
      <c r="S51" s="23" t="s">
        <v>107</v>
      </c>
      <c r="U51" s="22" t="s">
        <v>920</v>
      </c>
      <c r="V51" s="23" t="s">
        <v>107</v>
      </c>
      <c r="X51" s="22" t="s">
        <v>921</v>
      </c>
      <c r="Y51" s="23" t="s">
        <v>107</v>
      </c>
    </row>
    <row r="52" spans="1:25" s="20" customFormat="1" ht="19.5" customHeight="1" thickTop="1" thickBot="1" x14ac:dyDescent="0.3">
      <c r="A52" s="171"/>
      <c r="C52" s="22" t="s">
        <v>922</v>
      </c>
      <c r="D52" s="23" t="s">
        <v>107</v>
      </c>
      <c r="E52" s="21"/>
      <c r="F52" s="22" t="s">
        <v>923</v>
      </c>
      <c r="G52" s="23" t="s">
        <v>107</v>
      </c>
      <c r="H52" s="21"/>
      <c r="I52" s="22" t="s">
        <v>924</v>
      </c>
      <c r="J52" s="23" t="s">
        <v>107</v>
      </c>
      <c r="L52" s="22" t="s">
        <v>925</v>
      </c>
      <c r="M52" s="23" t="s">
        <v>107</v>
      </c>
      <c r="N52" s="21"/>
      <c r="O52" s="22" t="s">
        <v>926</v>
      </c>
      <c r="P52" s="23" t="s">
        <v>107</v>
      </c>
      <c r="Q52" s="21"/>
      <c r="R52" s="22" t="s">
        <v>927</v>
      </c>
      <c r="S52" s="23" t="s">
        <v>107</v>
      </c>
      <c r="U52" s="22" t="s">
        <v>928</v>
      </c>
      <c r="V52" s="23" t="s">
        <v>107</v>
      </c>
      <c r="X52" s="22" t="s">
        <v>929</v>
      </c>
      <c r="Y52" s="23" t="s">
        <v>107</v>
      </c>
    </row>
    <row r="53" spans="1:25" s="20" customFormat="1" ht="19.5" customHeight="1" thickTop="1" thickBot="1" x14ac:dyDescent="0.3">
      <c r="A53" s="171"/>
      <c r="C53" s="22" t="s">
        <v>930</v>
      </c>
      <c r="D53" s="23" t="s">
        <v>107</v>
      </c>
      <c r="E53" s="21"/>
      <c r="F53" s="22" t="s">
        <v>931</v>
      </c>
      <c r="G53" s="23" t="s">
        <v>107</v>
      </c>
      <c r="H53" s="21"/>
      <c r="I53" s="22" t="s">
        <v>932</v>
      </c>
      <c r="J53" s="23" t="s">
        <v>107</v>
      </c>
      <c r="L53" s="22" t="s">
        <v>933</v>
      </c>
      <c r="M53" s="23" t="s">
        <v>107</v>
      </c>
      <c r="N53" s="21"/>
      <c r="O53" s="22" t="s">
        <v>934</v>
      </c>
      <c r="P53" s="23" t="s">
        <v>107</v>
      </c>
      <c r="Q53" s="21"/>
      <c r="R53" s="22" t="s">
        <v>935</v>
      </c>
      <c r="S53" s="23" t="s">
        <v>107</v>
      </c>
      <c r="U53" s="22" t="s">
        <v>936</v>
      </c>
      <c r="V53" s="23" t="s">
        <v>107</v>
      </c>
      <c r="X53" s="22" t="s">
        <v>937</v>
      </c>
      <c r="Y53" s="23" t="s">
        <v>107</v>
      </c>
    </row>
    <row r="54" spans="1:25" s="20" customFormat="1" ht="19.5" customHeight="1" thickTop="1" thickBot="1" x14ac:dyDescent="0.3">
      <c r="A54" s="171"/>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71"/>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71"/>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71"/>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71"/>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71"/>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71"/>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71"/>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71"/>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71"/>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71"/>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71"/>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71"/>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71"/>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71"/>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71"/>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71"/>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71"/>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71"/>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71"/>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71"/>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71"/>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71"/>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71"/>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71"/>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71"/>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71"/>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71"/>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71"/>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71"/>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71"/>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71"/>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71"/>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71"/>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71"/>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71"/>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71"/>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71"/>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71"/>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71"/>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71"/>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71"/>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71"/>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71"/>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71"/>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71"/>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71"/>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71"/>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71"/>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71"/>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CUSTO PRODUTO GLP 13 KG</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DISTRIBUIÇÃO DE LUCROS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216"/>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9"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8" customWidth="1"/>
    <col min="21" max="16384" width="8.85546875" style="119"/>
  </cols>
  <sheetData>
    <row r="1" spans="1:20" s="18" customFormat="1" ht="33.950000000000003" customHeight="1" x14ac:dyDescent="0.35">
      <c r="A1" s="171"/>
      <c r="D1" s="153" t="s">
        <v>1425</v>
      </c>
      <c r="T1" s="177"/>
    </row>
    <row r="2" spans="1:20" s="18" customFormat="1" ht="37.5" customHeight="1" x14ac:dyDescent="0.25">
      <c r="A2" s="171"/>
      <c r="C2" s="19"/>
      <c r="D2" s="19"/>
      <c r="E2" s="19"/>
      <c r="T2" s="177"/>
    </row>
    <row r="3" spans="1:20" s="20" customFormat="1" ht="15" customHeight="1" thickBot="1" x14ac:dyDescent="0.3">
      <c r="A3" s="171"/>
      <c r="D3" s="130" t="s">
        <v>1457</v>
      </c>
      <c r="E3" s="130" t="s">
        <v>1456</v>
      </c>
      <c r="T3" s="178"/>
    </row>
    <row r="4" spans="1:20" s="20" customFormat="1" ht="30" customHeight="1" thickTop="1" thickBot="1" x14ac:dyDescent="0.3">
      <c r="A4" s="171"/>
      <c r="C4" s="21"/>
      <c r="D4" s="179" t="s">
        <v>14</v>
      </c>
      <c r="E4" s="180" t="s">
        <v>1417</v>
      </c>
      <c r="F4" s="21"/>
      <c r="G4" s="179" t="s">
        <v>1438</v>
      </c>
      <c r="H4" s="184" t="s">
        <v>1455</v>
      </c>
      <c r="I4" s="185" t="s">
        <v>1439</v>
      </c>
      <c r="J4" s="185" t="s">
        <v>1440</v>
      </c>
      <c r="K4" s="179" t="s">
        <v>1446</v>
      </c>
      <c r="L4" s="185" t="s">
        <v>1447</v>
      </c>
      <c r="M4" s="185" t="s">
        <v>1448</v>
      </c>
      <c r="N4" s="185" t="s">
        <v>1450</v>
      </c>
      <c r="O4" s="185" t="s">
        <v>1449</v>
      </c>
      <c r="P4" s="186" t="s">
        <v>1451</v>
      </c>
      <c r="Q4" s="186" t="s">
        <v>1452</v>
      </c>
      <c r="R4" s="186" t="s">
        <v>1453</v>
      </c>
      <c r="S4" s="186" t="s">
        <v>1454</v>
      </c>
      <c r="T4" s="186" t="s">
        <v>1471</v>
      </c>
    </row>
    <row r="5" spans="1:20" s="20" customFormat="1" ht="19.5" customHeight="1" thickTop="1" x14ac:dyDescent="0.25">
      <c r="A5" s="171"/>
      <c r="C5" s="21"/>
      <c r="D5" s="23" t="s">
        <v>1418</v>
      </c>
      <c r="E5" s="23">
        <v>2017</v>
      </c>
      <c r="F5" s="21"/>
      <c r="G5" s="174" t="s">
        <v>1473</v>
      </c>
      <c r="H5" s="23" t="s">
        <v>1339</v>
      </c>
      <c r="I5" s="23" t="s">
        <v>670</v>
      </c>
      <c r="J5" s="174" t="s">
        <v>1485</v>
      </c>
      <c r="K5" s="174" t="s">
        <v>1514</v>
      </c>
      <c r="L5" s="23">
        <v>11</v>
      </c>
      <c r="M5" s="23">
        <v>100</v>
      </c>
      <c r="N5" s="23" t="s">
        <v>1465</v>
      </c>
      <c r="O5" s="174" t="s">
        <v>1478</v>
      </c>
      <c r="P5" s="23" t="s">
        <v>1467</v>
      </c>
      <c r="Q5" s="23" t="s">
        <v>1466</v>
      </c>
      <c r="R5" s="23" t="s">
        <v>1469</v>
      </c>
      <c r="S5" s="23" t="s">
        <v>1470</v>
      </c>
      <c r="T5" s="23" t="s">
        <v>1467</v>
      </c>
    </row>
    <row r="6" spans="1:20" s="20" customFormat="1" ht="19.5" customHeight="1" x14ac:dyDescent="0.25">
      <c r="A6" s="171"/>
      <c r="C6" s="21"/>
      <c r="D6" s="23" t="s">
        <v>1468</v>
      </c>
      <c r="E6" s="23" t="s">
        <v>1415</v>
      </c>
      <c r="F6" s="21"/>
      <c r="G6" s="174" t="s">
        <v>1472</v>
      </c>
      <c r="H6" s="23" t="s">
        <v>1339</v>
      </c>
      <c r="I6" s="23" t="s">
        <v>734</v>
      </c>
      <c r="J6" s="174" t="s">
        <v>1486</v>
      </c>
      <c r="O6" s="174" t="s">
        <v>1487</v>
      </c>
      <c r="T6" s="23" t="s">
        <v>1467</v>
      </c>
    </row>
    <row r="7" spans="1:20" s="20" customFormat="1" ht="19.5" customHeight="1" x14ac:dyDescent="0.25">
      <c r="A7" s="171"/>
      <c r="C7" s="21"/>
      <c r="D7" s="23"/>
      <c r="E7" s="23"/>
      <c r="F7" s="21"/>
      <c r="G7" s="174" t="s">
        <v>1488</v>
      </c>
      <c r="H7" s="23" t="s">
        <v>1335</v>
      </c>
      <c r="I7" s="23" t="s">
        <v>186</v>
      </c>
      <c r="J7" s="174" t="s">
        <v>1489</v>
      </c>
      <c r="O7" s="174" t="s">
        <v>1479</v>
      </c>
      <c r="T7" s="23" t="s">
        <v>1467</v>
      </c>
    </row>
    <row r="8" spans="1:20" s="20" customFormat="1" ht="19.5" customHeight="1" x14ac:dyDescent="0.25">
      <c r="A8" s="171"/>
      <c r="C8" s="21"/>
      <c r="D8" s="23"/>
      <c r="E8" s="23"/>
      <c r="F8" s="21"/>
      <c r="G8" s="174" t="s">
        <v>1490</v>
      </c>
      <c r="H8" s="23" t="s">
        <v>1339</v>
      </c>
      <c r="I8" s="23" t="s">
        <v>878</v>
      </c>
      <c r="J8" s="174" t="s">
        <v>1491</v>
      </c>
      <c r="O8" s="174" t="s">
        <v>1477</v>
      </c>
      <c r="T8" s="23" t="s">
        <v>1467</v>
      </c>
    </row>
    <row r="9" spans="1:20" s="20" customFormat="1" ht="19.5" customHeight="1" x14ac:dyDescent="0.25">
      <c r="A9" s="171"/>
      <c r="C9" s="21"/>
      <c r="D9" s="23"/>
      <c r="E9" s="23"/>
      <c r="F9" s="21"/>
      <c r="G9" s="174" t="s">
        <v>1474</v>
      </c>
      <c r="H9" s="23" t="s">
        <v>150</v>
      </c>
      <c r="I9" s="23" t="s">
        <v>195</v>
      </c>
      <c r="J9" s="174" t="s">
        <v>1492</v>
      </c>
      <c r="O9" s="174" t="s">
        <v>1481</v>
      </c>
      <c r="T9" s="23" t="s">
        <v>1467</v>
      </c>
    </row>
    <row r="10" spans="1:20" s="20" customFormat="1" ht="19.5" customHeight="1" x14ac:dyDescent="0.25">
      <c r="A10" s="171"/>
      <c r="C10" s="21"/>
      <c r="D10" s="23"/>
      <c r="E10" s="23"/>
      <c r="F10" s="21"/>
      <c r="G10" s="174" t="s">
        <v>1476</v>
      </c>
      <c r="H10" s="23" t="s">
        <v>150</v>
      </c>
      <c r="I10" s="23" t="s">
        <v>195</v>
      </c>
      <c r="J10" s="174" t="s">
        <v>1492</v>
      </c>
      <c r="O10" s="174" t="s">
        <v>1493</v>
      </c>
      <c r="T10" s="23" t="s">
        <v>1467</v>
      </c>
    </row>
    <row r="11" spans="1:20" s="20" customFormat="1" ht="19.5" customHeight="1" x14ac:dyDescent="0.25">
      <c r="A11" s="171"/>
      <c r="C11" s="21"/>
      <c r="D11" s="23"/>
      <c r="E11" s="23"/>
      <c r="F11" s="21"/>
      <c r="G11" s="174" t="s">
        <v>1458</v>
      </c>
      <c r="H11" s="23" t="s">
        <v>150</v>
      </c>
      <c r="I11" s="23" t="s">
        <v>195</v>
      </c>
      <c r="J11" s="174" t="s">
        <v>1492</v>
      </c>
      <c r="O11" s="174" t="s">
        <v>1480</v>
      </c>
      <c r="T11" s="23" t="s">
        <v>1467</v>
      </c>
    </row>
    <row r="12" spans="1:20" s="20" customFormat="1" ht="19.5" customHeight="1" x14ac:dyDescent="0.25">
      <c r="A12" s="171"/>
      <c r="C12" s="21"/>
      <c r="D12" s="23"/>
      <c r="E12" s="23"/>
      <c r="F12" s="21"/>
      <c r="G12" s="174" t="s">
        <v>1459</v>
      </c>
      <c r="H12" s="23" t="s">
        <v>150</v>
      </c>
      <c r="I12" s="23" t="s">
        <v>195</v>
      </c>
      <c r="J12" s="174" t="s">
        <v>1492</v>
      </c>
      <c r="O12" s="174" t="s">
        <v>1494</v>
      </c>
      <c r="T12" s="23" t="s">
        <v>1467</v>
      </c>
    </row>
    <row r="13" spans="1:20" s="20" customFormat="1" ht="19.5" customHeight="1" x14ac:dyDescent="0.25">
      <c r="A13" s="171"/>
      <c r="C13" s="21"/>
      <c r="D13" s="23"/>
      <c r="E13" s="23"/>
      <c r="F13" s="21"/>
      <c r="G13" s="174" t="s">
        <v>1460</v>
      </c>
      <c r="H13" s="23" t="s">
        <v>150</v>
      </c>
      <c r="I13" s="23" t="s">
        <v>195</v>
      </c>
      <c r="J13" s="174" t="s">
        <v>1492</v>
      </c>
      <c r="O13" s="174" t="s">
        <v>1495</v>
      </c>
      <c r="T13" s="23" t="s">
        <v>1467</v>
      </c>
    </row>
    <row r="14" spans="1:20" s="20" customFormat="1" ht="19.5" customHeight="1" x14ac:dyDescent="0.25">
      <c r="A14" s="171"/>
      <c r="C14" s="21"/>
      <c r="D14" s="23"/>
      <c r="E14" s="23"/>
      <c r="F14" s="21"/>
      <c r="G14" s="174" t="s">
        <v>1461</v>
      </c>
      <c r="H14" s="23" t="s">
        <v>150</v>
      </c>
      <c r="I14" s="23" t="s">
        <v>195</v>
      </c>
      <c r="J14" s="174" t="s">
        <v>1492</v>
      </c>
      <c r="O14" s="174" t="s">
        <v>1496</v>
      </c>
      <c r="T14" s="23" t="s">
        <v>1467</v>
      </c>
    </row>
    <row r="15" spans="1:20" s="20" customFormat="1" ht="19.5" customHeight="1" x14ac:dyDescent="0.25">
      <c r="A15" s="171"/>
      <c r="C15" s="21"/>
      <c r="D15" s="23"/>
      <c r="E15" s="23"/>
      <c r="F15" s="21"/>
      <c r="G15" s="174" t="s">
        <v>1462</v>
      </c>
      <c r="H15" s="23" t="s">
        <v>150</v>
      </c>
      <c r="I15" s="23" t="s">
        <v>195</v>
      </c>
      <c r="J15" s="174" t="s">
        <v>1492</v>
      </c>
      <c r="O15" s="174" t="s">
        <v>1497</v>
      </c>
      <c r="T15" s="23" t="s">
        <v>1467</v>
      </c>
    </row>
    <row r="16" spans="1:20" s="20" customFormat="1" ht="19.5" customHeight="1" x14ac:dyDescent="0.25">
      <c r="A16" s="171"/>
      <c r="C16" s="21"/>
      <c r="D16" s="23"/>
      <c r="E16" s="23"/>
      <c r="F16" s="21"/>
      <c r="G16" s="174" t="s">
        <v>1463</v>
      </c>
      <c r="H16" s="23" t="s">
        <v>150</v>
      </c>
      <c r="I16" s="23" t="s">
        <v>195</v>
      </c>
      <c r="J16" s="174" t="s">
        <v>1492</v>
      </c>
      <c r="O16" s="174" t="s">
        <v>1498</v>
      </c>
      <c r="T16" s="23" t="s">
        <v>1467</v>
      </c>
    </row>
    <row r="17" spans="1:20" s="20" customFormat="1" ht="19.5" customHeight="1" x14ac:dyDescent="0.25">
      <c r="A17" s="171"/>
      <c r="C17" s="21"/>
      <c r="D17" s="144"/>
      <c r="E17" s="145"/>
      <c r="F17" s="21"/>
      <c r="G17" s="174" t="s">
        <v>1499</v>
      </c>
      <c r="H17" s="23" t="s">
        <v>1338</v>
      </c>
      <c r="I17" s="23" t="s">
        <v>115</v>
      </c>
      <c r="J17" s="174" t="s">
        <v>1500</v>
      </c>
      <c r="O17" s="174" t="s">
        <v>1482</v>
      </c>
      <c r="T17" s="23" t="s">
        <v>1467</v>
      </c>
    </row>
    <row r="18" spans="1:20" s="20" customFormat="1" ht="19.5" customHeight="1" x14ac:dyDescent="0.25">
      <c r="A18" s="171"/>
      <c r="C18" s="21"/>
      <c r="D18" s="144"/>
      <c r="E18" s="145"/>
      <c r="F18" s="21"/>
      <c r="G18" s="174" t="s">
        <v>1501</v>
      </c>
      <c r="H18" s="23" t="s">
        <v>150</v>
      </c>
      <c r="I18" s="23" t="s">
        <v>200</v>
      </c>
      <c r="J18" s="174" t="s">
        <v>1355</v>
      </c>
      <c r="O18" s="174" t="s">
        <v>1483</v>
      </c>
      <c r="T18" s="23" t="s">
        <v>1467</v>
      </c>
    </row>
    <row r="19" spans="1:20" s="20" customFormat="1" ht="19.5" customHeight="1" x14ac:dyDescent="0.25">
      <c r="A19" s="171"/>
      <c r="C19" s="21"/>
      <c r="D19" s="144"/>
      <c r="E19" s="145"/>
      <c r="F19" s="21"/>
      <c r="G19" s="174" t="s">
        <v>1464</v>
      </c>
      <c r="H19" s="23" t="s">
        <v>1339</v>
      </c>
      <c r="I19" s="23" t="s">
        <v>206</v>
      </c>
      <c r="J19" s="174" t="s">
        <v>1502</v>
      </c>
      <c r="O19" s="174" t="s">
        <v>1484</v>
      </c>
      <c r="T19" s="23" t="s">
        <v>1467</v>
      </c>
    </row>
    <row r="20" spans="1:20" s="20" customFormat="1" ht="19.5" customHeight="1" x14ac:dyDescent="0.25">
      <c r="A20" s="171"/>
      <c r="C20" s="21"/>
      <c r="D20" s="144"/>
      <c r="E20" s="145"/>
      <c r="F20" s="21"/>
      <c r="G20" s="174" t="s">
        <v>1503</v>
      </c>
      <c r="H20" s="23" t="s">
        <v>1338</v>
      </c>
      <c r="I20" s="23" t="s">
        <v>112</v>
      </c>
      <c r="J20" s="174" t="s">
        <v>1504</v>
      </c>
      <c r="O20" s="174" t="s">
        <v>1505</v>
      </c>
      <c r="T20" s="23" t="s">
        <v>1467</v>
      </c>
    </row>
    <row r="21" spans="1:20" s="20" customFormat="1" ht="19.5" customHeight="1" x14ac:dyDescent="0.25">
      <c r="A21" s="171"/>
      <c r="C21" s="21"/>
      <c r="D21" s="144"/>
      <c r="E21" s="145"/>
      <c r="F21" s="21"/>
      <c r="G21" s="174" t="s">
        <v>1475</v>
      </c>
      <c r="H21" s="23" t="s">
        <v>1339</v>
      </c>
      <c r="I21" s="23" t="s">
        <v>822</v>
      </c>
      <c r="J21" s="174" t="s">
        <v>1506</v>
      </c>
      <c r="O21" s="174" t="s">
        <v>1507</v>
      </c>
      <c r="T21" s="23" t="s">
        <v>1467</v>
      </c>
    </row>
    <row r="22" spans="1:20" s="20" customFormat="1" ht="19.5" customHeight="1" x14ac:dyDescent="0.25">
      <c r="A22" s="40"/>
      <c r="C22" s="21"/>
      <c r="D22" s="144"/>
      <c r="E22" s="145"/>
      <c r="F22" s="21"/>
      <c r="G22" s="174" t="s">
        <v>1508</v>
      </c>
      <c r="H22" s="23" t="s">
        <v>1339</v>
      </c>
      <c r="I22" s="23" t="s">
        <v>814</v>
      </c>
      <c r="J22" s="174" t="s">
        <v>1509</v>
      </c>
      <c r="O22" s="174" t="s">
        <v>1510</v>
      </c>
      <c r="T22" s="23" t="s">
        <v>1467</v>
      </c>
    </row>
    <row r="23" spans="1:20" s="20" customFormat="1" ht="19.5" customHeight="1" x14ac:dyDescent="0.25">
      <c r="A23" s="40"/>
      <c r="C23" s="21"/>
      <c r="D23" s="144"/>
      <c r="E23" s="145"/>
      <c r="F23" s="21"/>
      <c r="G23" s="174" t="s">
        <v>1511</v>
      </c>
      <c r="H23" s="23" t="s">
        <v>1339</v>
      </c>
      <c r="I23" s="23" t="s">
        <v>386</v>
      </c>
      <c r="J23" s="174" t="s">
        <v>1512</v>
      </c>
      <c r="O23" s="174"/>
      <c r="T23" s="23" t="s">
        <v>1467</v>
      </c>
    </row>
    <row r="24" spans="1:20" s="20" customFormat="1" ht="19.5" customHeight="1" x14ac:dyDescent="0.25">
      <c r="A24" s="40"/>
      <c r="C24" s="21"/>
      <c r="D24" s="144"/>
      <c r="E24" s="145"/>
      <c r="F24" s="21"/>
      <c r="G24" s="174" t="s">
        <v>1513</v>
      </c>
      <c r="H24" s="23" t="s">
        <v>1338</v>
      </c>
      <c r="I24" s="23" t="s">
        <v>112</v>
      </c>
      <c r="J24" s="174" t="s">
        <v>1504</v>
      </c>
      <c r="O24" s="174"/>
      <c r="T24" s="23" t="s">
        <v>1467</v>
      </c>
    </row>
    <row r="25" spans="1:20" s="20" customFormat="1" ht="19.5" customHeight="1" x14ac:dyDescent="0.25">
      <c r="A25" s="40"/>
      <c r="C25" s="21"/>
      <c r="D25" s="144"/>
      <c r="E25" s="145"/>
      <c r="F25" s="21"/>
      <c r="G25" s="174"/>
      <c r="H25" s="23"/>
      <c r="I25" s="23"/>
      <c r="J25" s="174"/>
      <c r="O25" s="174"/>
      <c r="T25" s="23"/>
    </row>
    <row r="26" spans="1:20" s="20" customFormat="1" ht="19.5" customHeight="1" x14ac:dyDescent="0.25">
      <c r="A26" s="40"/>
      <c r="C26" s="21"/>
      <c r="D26" s="144"/>
      <c r="E26" s="145"/>
      <c r="F26" s="21"/>
      <c r="G26" s="174"/>
      <c r="H26" s="23"/>
      <c r="I26" s="23"/>
      <c r="J26" s="174"/>
      <c r="O26" s="174"/>
      <c r="T26" s="23"/>
    </row>
    <row r="27" spans="1:20" s="20" customFormat="1" ht="19.5" customHeight="1" x14ac:dyDescent="0.25">
      <c r="A27" s="40"/>
      <c r="C27" s="21"/>
      <c r="D27" s="144"/>
      <c r="E27" s="145"/>
      <c r="F27" s="21"/>
      <c r="G27" s="174"/>
      <c r="H27" s="23"/>
      <c r="I27" s="23"/>
      <c r="J27" s="174"/>
      <c r="O27" s="174"/>
      <c r="T27" s="23"/>
    </row>
    <row r="28" spans="1:20" s="20" customFormat="1" ht="19.5" customHeight="1" x14ac:dyDescent="0.25">
      <c r="A28" s="40"/>
      <c r="C28" s="21"/>
      <c r="D28" s="144"/>
      <c r="E28" s="145"/>
      <c r="F28" s="21"/>
      <c r="G28" s="174"/>
      <c r="H28" s="23"/>
      <c r="I28" s="23"/>
      <c r="J28" s="174"/>
      <c r="O28" s="174"/>
      <c r="T28" s="23"/>
    </row>
    <row r="29" spans="1:20" s="20" customFormat="1" ht="19.5" customHeight="1" x14ac:dyDescent="0.25">
      <c r="A29" s="40"/>
      <c r="C29" s="21"/>
      <c r="D29" s="144"/>
      <c r="E29" s="145"/>
      <c r="F29" s="21"/>
      <c r="G29" s="174"/>
      <c r="H29" s="23"/>
      <c r="I29" s="23"/>
      <c r="J29" s="174"/>
      <c r="O29" s="174"/>
      <c r="T29" s="23"/>
    </row>
    <row r="30" spans="1:20" s="20" customFormat="1" ht="19.5" customHeight="1" x14ac:dyDescent="0.25">
      <c r="A30" s="40"/>
      <c r="C30" s="21"/>
      <c r="D30" s="144"/>
      <c r="E30" s="145"/>
      <c r="F30" s="21"/>
      <c r="G30" s="174"/>
      <c r="H30" s="23"/>
      <c r="I30" s="23"/>
      <c r="J30" s="174"/>
      <c r="O30" s="174"/>
      <c r="T30" s="23"/>
    </row>
    <row r="31" spans="1:20" s="20" customFormat="1" ht="19.5" customHeight="1" x14ac:dyDescent="0.25">
      <c r="A31" s="40"/>
      <c r="C31" s="21"/>
      <c r="D31" s="144"/>
      <c r="E31" s="145"/>
      <c r="F31" s="21"/>
      <c r="G31" s="174"/>
      <c r="H31" s="23"/>
      <c r="I31" s="23"/>
      <c r="J31" s="23"/>
      <c r="O31" s="174"/>
      <c r="T31" s="23"/>
    </row>
    <row r="32" spans="1:20" s="20" customFormat="1" ht="19.5" customHeight="1" x14ac:dyDescent="0.25">
      <c r="A32" s="40"/>
      <c r="C32" s="21"/>
      <c r="D32" s="144"/>
      <c r="E32" s="145"/>
      <c r="F32" s="21"/>
      <c r="G32" s="174"/>
      <c r="H32" s="23"/>
      <c r="I32" s="23"/>
      <c r="J32" s="23"/>
      <c r="O32" s="174"/>
      <c r="T32" s="23"/>
    </row>
    <row r="33" spans="1:20" s="20" customFormat="1" ht="19.5" customHeight="1" x14ac:dyDescent="0.25">
      <c r="A33" s="40"/>
      <c r="C33" s="21"/>
      <c r="D33" s="144"/>
      <c r="E33" s="145"/>
      <c r="F33" s="21"/>
      <c r="G33" s="175"/>
      <c r="O33" s="174"/>
      <c r="T33" s="23"/>
    </row>
    <row r="34" spans="1:20" s="20" customFormat="1" ht="19.5" customHeight="1" x14ac:dyDescent="0.25">
      <c r="A34" s="40"/>
      <c r="C34" s="21"/>
      <c r="D34" s="144"/>
      <c r="E34" s="145"/>
      <c r="F34" s="21"/>
      <c r="G34" s="175"/>
      <c r="O34" s="174"/>
      <c r="T34" s="23"/>
    </row>
    <row r="35" spans="1:20" s="20" customFormat="1" ht="19.5" customHeight="1" x14ac:dyDescent="0.25">
      <c r="A35" s="40"/>
      <c r="C35" s="21"/>
      <c r="D35" s="144"/>
      <c r="E35" s="145"/>
      <c r="F35" s="21"/>
      <c r="G35" s="175"/>
      <c r="O35" s="175"/>
      <c r="T35" s="178"/>
    </row>
    <row r="36" spans="1:20" s="20" customFormat="1" ht="19.5" customHeight="1" x14ac:dyDescent="0.25">
      <c r="A36" s="40"/>
      <c r="C36" s="21"/>
      <c r="D36" s="144"/>
      <c r="E36" s="145"/>
      <c r="F36" s="21"/>
      <c r="G36" s="175"/>
      <c r="O36" s="175"/>
      <c r="T36" s="178"/>
    </row>
    <row r="37" spans="1:20" s="20" customFormat="1" ht="19.5" customHeight="1" x14ac:dyDescent="0.25">
      <c r="A37" s="40"/>
      <c r="C37" s="21"/>
      <c r="D37" s="144"/>
      <c r="E37" s="145"/>
      <c r="F37" s="21"/>
      <c r="G37" s="175"/>
      <c r="O37" s="175"/>
      <c r="T37" s="178"/>
    </row>
    <row r="38" spans="1:20" s="20" customFormat="1" ht="19.5" customHeight="1" x14ac:dyDescent="0.25">
      <c r="A38" s="40"/>
      <c r="C38" s="21"/>
      <c r="D38" s="144"/>
      <c r="E38" s="145"/>
      <c r="F38" s="21"/>
      <c r="G38" s="175"/>
      <c r="O38" s="175"/>
      <c r="T38" s="178"/>
    </row>
    <row r="39" spans="1:20" s="20" customFormat="1" ht="19.5" customHeight="1" x14ac:dyDescent="0.25">
      <c r="A39" s="40"/>
      <c r="C39" s="21"/>
      <c r="D39" s="144"/>
      <c r="E39" s="145"/>
      <c r="F39" s="21"/>
      <c r="G39" s="175"/>
      <c r="O39" s="175"/>
      <c r="T39" s="178"/>
    </row>
    <row r="40" spans="1:20" s="20" customFormat="1" ht="19.5" customHeight="1" x14ac:dyDescent="0.25">
      <c r="A40" s="40"/>
      <c r="C40" s="21"/>
      <c r="D40" s="144"/>
      <c r="E40" s="145"/>
      <c r="F40" s="21"/>
      <c r="G40" s="175"/>
      <c r="O40" s="175"/>
      <c r="T40" s="178"/>
    </row>
    <row r="41" spans="1:20" s="20" customFormat="1" ht="19.5" customHeight="1" x14ac:dyDescent="0.25">
      <c r="A41" s="40"/>
      <c r="C41" s="21"/>
      <c r="D41" s="144"/>
      <c r="E41" s="145"/>
      <c r="F41" s="21"/>
      <c r="G41" s="175"/>
      <c r="O41" s="175"/>
      <c r="T41" s="178"/>
    </row>
    <row r="42" spans="1:20" s="20" customFormat="1" ht="19.5" customHeight="1" x14ac:dyDescent="0.25">
      <c r="A42" s="40"/>
      <c r="C42" s="21"/>
      <c r="D42" s="144"/>
      <c r="E42" s="145"/>
      <c r="F42" s="21"/>
      <c r="G42" s="175"/>
      <c r="O42" s="175"/>
      <c r="T42" s="178"/>
    </row>
    <row r="43" spans="1:20" s="20" customFormat="1" ht="19.5" customHeight="1" x14ac:dyDescent="0.25">
      <c r="A43" s="40"/>
      <c r="C43" s="21"/>
      <c r="D43" s="144"/>
      <c r="E43" s="145"/>
      <c r="F43" s="21"/>
      <c r="G43" s="175"/>
      <c r="O43" s="175"/>
      <c r="T43" s="178"/>
    </row>
    <row r="44" spans="1:20" s="20" customFormat="1" ht="19.5" customHeight="1" x14ac:dyDescent="0.25">
      <c r="A44" s="40"/>
      <c r="C44" s="21"/>
      <c r="D44" s="144"/>
      <c r="E44" s="145"/>
      <c r="F44" s="21"/>
      <c r="G44" s="175"/>
      <c r="O44" s="175"/>
      <c r="T44" s="178"/>
    </row>
    <row r="45" spans="1:20" s="20" customFormat="1" ht="19.5" customHeight="1" x14ac:dyDescent="0.25">
      <c r="A45" s="40"/>
      <c r="C45" s="21"/>
      <c r="D45" s="144"/>
      <c r="E45" s="145"/>
      <c r="F45" s="21"/>
      <c r="G45" s="175"/>
      <c r="O45" s="175"/>
      <c r="T45" s="178"/>
    </row>
    <row r="46" spans="1:20" s="20" customFormat="1" ht="19.5" customHeight="1" x14ac:dyDescent="0.25">
      <c r="A46" s="40"/>
      <c r="C46" s="21"/>
      <c r="D46" s="144"/>
      <c r="E46" s="145"/>
      <c r="F46" s="21"/>
      <c r="G46" s="175"/>
      <c r="O46" s="175"/>
      <c r="T46" s="178"/>
    </row>
    <row r="47" spans="1:20" s="20" customFormat="1" ht="19.5" customHeight="1" x14ac:dyDescent="0.25">
      <c r="A47" s="40"/>
      <c r="C47" s="21"/>
      <c r="D47" s="144"/>
      <c r="E47" s="145"/>
      <c r="F47" s="21"/>
      <c r="G47" s="175"/>
      <c r="O47" s="175"/>
      <c r="T47" s="178"/>
    </row>
    <row r="48" spans="1:20" s="20" customFormat="1" ht="19.5" customHeight="1" x14ac:dyDescent="0.25">
      <c r="A48" s="40"/>
      <c r="C48" s="21"/>
      <c r="D48" s="144"/>
      <c r="E48" s="145"/>
      <c r="F48" s="21"/>
      <c r="G48" s="175"/>
      <c r="O48" s="175"/>
      <c r="T48" s="178"/>
    </row>
    <row r="49" spans="1:20" s="20" customFormat="1" ht="19.5" customHeight="1" x14ac:dyDescent="0.25">
      <c r="A49" s="40"/>
      <c r="C49" s="21"/>
      <c r="D49" s="144"/>
      <c r="E49" s="145"/>
      <c r="F49" s="21"/>
      <c r="G49" s="175"/>
      <c r="O49" s="175"/>
      <c r="T49" s="178"/>
    </row>
    <row r="50" spans="1:20" s="20" customFormat="1" ht="19.5" customHeight="1" x14ac:dyDescent="0.25">
      <c r="A50" s="40"/>
      <c r="C50" s="21"/>
      <c r="D50" s="144"/>
      <c r="E50" s="145"/>
      <c r="F50" s="21"/>
      <c r="G50" s="175"/>
      <c r="O50" s="175"/>
      <c r="T50" s="178"/>
    </row>
    <row r="51" spans="1:20" s="20" customFormat="1" ht="19.5" customHeight="1" x14ac:dyDescent="0.25">
      <c r="A51" s="40"/>
      <c r="C51" s="21"/>
      <c r="D51" s="144"/>
      <c r="E51" s="145"/>
      <c r="F51" s="21"/>
      <c r="G51" s="175"/>
      <c r="O51" s="175"/>
      <c r="T51" s="178"/>
    </row>
    <row r="52" spans="1:20" s="20" customFormat="1" ht="19.5" customHeight="1" x14ac:dyDescent="0.25">
      <c r="A52" s="40"/>
      <c r="C52" s="21"/>
      <c r="D52" s="144"/>
      <c r="E52" s="145"/>
      <c r="F52" s="21"/>
      <c r="G52" s="175"/>
      <c r="O52" s="175"/>
      <c r="T52" s="178"/>
    </row>
    <row r="53" spans="1:20" s="20" customFormat="1" ht="19.5" customHeight="1" x14ac:dyDescent="0.25">
      <c r="A53" s="40"/>
      <c r="C53" s="21"/>
      <c r="D53" s="144"/>
      <c r="E53" s="145"/>
      <c r="F53" s="21"/>
      <c r="O53" s="175"/>
      <c r="T53" s="178"/>
    </row>
    <row r="54" spans="1:20" s="20" customFormat="1" ht="19.5" customHeight="1" x14ac:dyDescent="0.25">
      <c r="A54" s="40"/>
      <c r="C54" s="21"/>
      <c r="D54" s="144"/>
      <c r="E54" s="145"/>
      <c r="F54" s="21"/>
      <c r="O54" s="175"/>
      <c r="T54" s="178"/>
    </row>
    <row r="55" spans="1:20" s="20" customFormat="1" ht="19.5" customHeight="1" x14ac:dyDescent="0.25">
      <c r="A55" s="40"/>
      <c r="C55" s="21"/>
      <c r="D55" s="144"/>
      <c r="E55" s="145"/>
      <c r="F55" s="21"/>
      <c r="O55" s="175"/>
      <c r="T55" s="178"/>
    </row>
    <row r="56" spans="1:20" s="20" customFormat="1" ht="19.5" customHeight="1" x14ac:dyDescent="0.25">
      <c r="A56" s="40"/>
      <c r="C56" s="21"/>
      <c r="D56" s="144"/>
      <c r="E56" s="145"/>
      <c r="F56" s="21"/>
      <c r="O56" s="175"/>
      <c r="T56" s="178"/>
    </row>
    <row r="57" spans="1:20" s="20" customFormat="1" ht="19.5" customHeight="1" x14ac:dyDescent="0.25">
      <c r="A57" s="40"/>
      <c r="C57" s="21"/>
      <c r="D57" s="144"/>
      <c r="E57" s="145"/>
      <c r="F57" s="21"/>
      <c r="O57" s="175"/>
      <c r="T57" s="178"/>
    </row>
    <row r="58" spans="1:20" s="20" customFormat="1" ht="19.5" customHeight="1" x14ac:dyDescent="0.25">
      <c r="A58" s="40"/>
      <c r="C58" s="21"/>
      <c r="D58" s="144"/>
      <c r="E58" s="145"/>
      <c r="F58" s="21"/>
      <c r="O58" s="175"/>
      <c r="T58" s="178"/>
    </row>
    <row r="59" spans="1:20" s="20" customFormat="1" ht="19.5" customHeight="1" x14ac:dyDescent="0.25">
      <c r="A59" s="40"/>
      <c r="C59" s="21"/>
      <c r="D59" s="144"/>
      <c r="E59" s="145"/>
      <c r="F59" s="21"/>
      <c r="O59" s="175"/>
      <c r="T59" s="178"/>
    </row>
    <row r="60" spans="1:20" s="20" customFormat="1" ht="19.5" customHeight="1" x14ac:dyDescent="0.25">
      <c r="A60" s="40"/>
      <c r="C60" s="21"/>
      <c r="D60" s="144"/>
      <c r="E60" s="145"/>
      <c r="F60" s="21"/>
      <c r="O60" s="175"/>
      <c r="T60" s="178"/>
    </row>
    <row r="61" spans="1:20" s="20" customFormat="1" ht="19.5" customHeight="1" x14ac:dyDescent="0.25">
      <c r="A61" s="40"/>
      <c r="C61" s="21"/>
      <c r="D61" s="144"/>
      <c r="E61" s="145"/>
      <c r="F61" s="21"/>
      <c r="O61" s="175"/>
      <c r="T61" s="178"/>
    </row>
    <row r="62" spans="1:20" s="20" customFormat="1" ht="19.5" customHeight="1" x14ac:dyDescent="0.25">
      <c r="A62" s="40"/>
      <c r="C62" s="21"/>
      <c r="D62" s="144"/>
      <c r="E62" s="145"/>
      <c r="F62" s="21"/>
      <c r="O62" s="175"/>
      <c r="T62" s="178"/>
    </row>
    <row r="63" spans="1:20" s="20" customFormat="1" ht="19.5" customHeight="1" x14ac:dyDescent="0.25">
      <c r="A63" s="40"/>
      <c r="C63" s="21"/>
      <c r="D63" s="144"/>
      <c r="E63" s="145"/>
      <c r="F63" s="21"/>
      <c r="O63" s="175"/>
      <c r="T63" s="178"/>
    </row>
    <row r="64" spans="1:20" s="20" customFormat="1" ht="19.5" customHeight="1" x14ac:dyDescent="0.25">
      <c r="A64" s="40"/>
      <c r="C64" s="21"/>
      <c r="D64" s="144"/>
      <c r="E64" s="145"/>
      <c r="F64" s="21"/>
      <c r="O64" s="175"/>
      <c r="T64" s="178"/>
    </row>
    <row r="65" spans="1:20" s="20" customFormat="1" ht="19.5" customHeight="1" x14ac:dyDescent="0.25">
      <c r="A65" s="40"/>
      <c r="C65" s="21"/>
      <c r="D65" s="144"/>
      <c r="E65" s="145"/>
      <c r="F65" s="21"/>
      <c r="O65" s="175"/>
      <c r="T65" s="178"/>
    </row>
    <row r="66" spans="1:20" s="20" customFormat="1" ht="19.5" customHeight="1" x14ac:dyDescent="0.25">
      <c r="A66" s="40"/>
      <c r="C66" s="21"/>
      <c r="D66" s="144"/>
      <c r="E66" s="145"/>
      <c r="F66" s="21"/>
      <c r="O66" s="175"/>
      <c r="T66" s="178"/>
    </row>
    <row r="67" spans="1:20" s="20" customFormat="1" ht="19.5" customHeight="1" x14ac:dyDescent="0.25">
      <c r="A67" s="40"/>
      <c r="C67" s="21"/>
      <c r="D67" s="144"/>
      <c r="E67" s="145"/>
      <c r="F67" s="21"/>
      <c r="O67" s="175"/>
      <c r="T67" s="178"/>
    </row>
    <row r="68" spans="1:20" s="20" customFormat="1" ht="19.5" customHeight="1" x14ac:dyDescent="0.25">
      <c r="A68" s="40"/>
      <c r="C68" s="21"/>
      <c r="D68" s="144"/>
      <c r="E68" s="145"/>
      <c r="F68" s="21"/>
      <c r="O68" s="175"/>
      <c r="T68" s="178"/>
    </row>
    <row r="69" spans="1:20" s="20" customFormat="1" ht="19.5" customHeight="1" x14ac:dyDescent="0.25">
      <c r="A69" s="40"/>
      <c r="C69" s="21"/>
      <c r="D69" s="144"/>
      <c r="E69" s="145"/>
      <c r="F69" s="21"/>
      <c r="O69" s="175"/>
      <c r="T69" s="178"/>
    </row>
    <row r="70" spans="1:20" s="20" customFormat="1" ht="19.5" customHeight="1" x14ac:dyDescent="0.25">
      <c r="A70" s="40"/>
      <c r="C70" s="21"/>
      <c r="D70" s="144"/>
      <c r="E70" s="145"/>
      <c r="F70" s="21"/>
      <c r="O70" s="175"/>
      <c r="T70" s="178"/>
    </row>
    <row r="71" spans="1:20" s="20" customFormat="1" ht="19.5" customHeight="1" x14ac:dyDescent="0.25">
      <c r="A71" s="40"/>
      <c r="C71" s="21"/>
      <c r="D71" s="144"/>
      <c r="E71" s="145"/>
      <c r="F71" s="21"/>
      <c r="O71" s="175"/>
      <c r="T71" s="178"/>
    </row>
    <row r="72" spans="1:20" s="20" customFormat="1" ht="19.5" customHeight="1" x14ac:dyDescent="0.25">
      <c r="A72" s="40"/>
      <c r="C72" s="21"/>
      <c r="D72" s="144"/>
      <c r="E72" s="145"/>
      <c r="F72" s="21"/>
      <c r="O72" s="175"/>
      <c r="T72" s="178"/>
    </row>
    <row r="73" spans="1:20" s="20" customFormat="1" ht="19.5" customHeight="1" x14ac:dyDescent="0.25">
      <c r="A73" s="40"/>
      <c r="C73" s="21"/>
      <c r="D73" s="144"/>
      <c r="E73" s="145"/>
      <c r="F73" s="21"/>
      <c r="O73" s="175"/>
      <c r="T73" s="178"/>
    </row>
    <row r="74" spans="1:20" s="20" customFormat="1" ht="19.5" customHeight="1" x14ac:dyDescent="0.25">
      <c r="A74" s="40"/>
      <c r="C74" s="21"/>
      <c r="D74" s="144"/>
      <c r="E74" s="145"/>
      <c r="F74" s="21"/>
      <c r="O74" s="175"/>
      <c r="T74" s="178"/>
    </row>
    <row r="75" spans="1:20" s="20" customFormat="1" ht="19.5" customHeight="1" x14ac:dyDescent="0.25">
      <c r="A75" s="40"/>
      <c r="C75" s="21"/>
      <c r="D75" s="144"/>
      <c r="E75" s="145"/>
      <c r="F75" s="21"/>
      <c r="O75" s="175"/>
      <c r="T75" s="178"/>
    </row>
    <row r="76" spans="1:20" s="20" customFormat="1" ht="19.5" customHeight="1" x14ac:dyDescent="0.25">
      <c r="A76" s="40"/>
      <c r="C76" s="21"/>
      <c r="D76" s="144"/>
      <c r="E76" s="145"/>
      <c r="F76" s="21"/>
      <c r="O76" s="175"/>
      <c r="T76" s="178"/>
    </row>
    <row r="77" spans="1:20" s="20" customFormat="1" ht="19.5" customHeight="1" x14ac:dyDescent="0.25">
      <c r="A77" s="40"/>
      <c r="C77" s="21"/>
      <c r="D77" s="144"/>
      <c r="E77" s="145"/>
      <c r="F77" s="21"/>
      <c r="O77" s="175"/>
      <c r="T77" s="178"/>
    </row>
    <row r="78" spans="1:20" s="20" customFormat="1" ht="19.5" customHeight="1" x14ac:dyDescent="0.25">
      <c r="A78" s="40"/>
      <c r="C78" s="21"/>
      <c r="D78" s="144"/>
      <c r="E78" s="145"/>
      <c r="F78" s="21"/>
      <c r="O78" s="175"/>
      <c r="T78" s="178"/>
    </row>
    <row r="79" spans="1:20" s="20" customFormat="1" ht="19.5" customHeight="1" x14ac:dyDescent="0.25">
      <c r="A79" s="40"/>
      <c r="C79" s="21"/>
      <c r="D79" s="144"/>
      <c r="E79" s="145"/>
      <c r="F79" s="21"/>
      <c r="O79" s="175"/>
      <c r="T79" s="178"/>
    </row>
    <row r="80" spans="1:20" s="20" customFormat="1" ht="19.5" customHeight="1" x14ac:dyDescent="0.25">
      <c r="A80" s="40"/>
      <c r="C80" s="21"/>
      <c r="D80" s="144"/>
      <c r="E80" s="145"/>
      <c r="F80" s="21"/>
      <c r="O80" s="175"/>
      <c r="T80" s="178"/>
    </row>
    <row r="81" spans="1:20" s="20" customFormat="1" ht="19.5" customHeight="1" x14ac:dyDescent="0.25">
      <c r="A81" s="40"/>
      <c r="C81" s="21"/>
      <c r="D81" s="144"/>
      <c r="E81" s="145"/>
      <c r="F81" s="21"/>
      <c r="O81" s="175"/>
      <c r="T81" s="178"/>
    </row>
    <row r="82" spans="1:20" s="20" customFormat="1" ht="19.5" customHeight="1" x14ac:dyDescent="0.25">
      <c r="A82" s="40"/>
      <c r="C82" s="21"/>
      <c r="D82" s="144"/>
      <c r="E82" s="145"/>
      <c r="F82" s="21"/>
      <c r="O82" s="175"/>
      <c r="T82" s="178"/>
    </row>
    <row r="83" spans="1:20" s="20" customFormat="1" ht="19.5" customHeight="1" x14ac:dyDescent="0.25">
      <c r="A83" s="40"/>
      <c r="C83" s="21"/>
      <c r="D83" s="144"/>
      <c r="E83" s="145"/>
      <c r="F83" s="21"/>
      <c r="O83" s="175"/>
      <c r="T83" s="178"/>
    </row>
    <row r="84" spans="1:20" s="20" customFormat="1" ht="19.5" customHeight="1" x14ac:dyDescent="0.25">
      <c r="A84" s="40"/>
      <c r="C84" s="21"/>
      <c r="D84" s="144"/>
      <c r="E84" s="145"/>
      <c r="F84" s="21"/>
      <c r="O84" s="175"/>
      <c r="T84" s="178"/>
    </row>
    <row r="85" spans="1:20" s="20" customFormat="1" ht="19.5" customHeight="1" x14ac:dyDescent="0.25">
      <c r="A85" s="40"/>
      <c r="C85" s="21"/>
      <c r="D85" s="144"/>
      <c r="E85" s="145"/>
      <c r="F85" s="21"/>
      <c r="O85" s="175"/>
      <c r="T85" s="178"/>
    </row>
    <row r="86" spans="1:20" s="20" customFormat="1" ht="19.5" customHeight="1" x14ac:dyDescent="0.25">
      <c r="A86" s="40"/>
      <c r="C86" s="21"/>
      <c r="D86" s="144"/>
      <c r="E86" s="145"/>
      <c r="F86" s="21"/>
      <c r="O86" s="175"/>
      <c r="T86" s="178"/>
    </row>
    <row r="87" spans="1:20" s="20" customFormat="1" ht="19.5" customHeight="1" x14ac:dyDescent="0.25">
      <c r="A87" s="40"/>
      <c r="C87" s="21"/>
      <c r="D87" s="144"/>
      <c r="E87" s="145"/>
      <c r="F87" s="21"/>
      <c r="O87" s="175"/>
      <c r="T87" s="178"/>
    </row>
    <row r="88" spans="1:20" s="20" customFormat="1" ht="19.5" customHeight="1" x14ac:dyDescent="0.25">
      <c r="A88" s="40"/>
      <c r="C88" s="21"/>
      <c r="D88" s="144"/>
      <c r="E88" s="145"/>
      <c r="F88" s="21"/>
      <c r="O88" s="175"/>
      <c r="T88" s="178"/>
    </row>
    <row r="89" spans="1:20" s="20" customFormat="1" ht="19.5" customHeight="1" x14ac:dyDescent="0.25">
      <c r="A89" s="40"/>
      <c r="C89" s="21"/>
      <c r="D89" s="144"/>
      <c r="E89" s="145"/>
      <c r="F89" s="21"/>
      <c r="O89" s="175"/>
      <c r="T89" s="178"/>
    </row>
    <row r="90" spans="1:20" s="20" customFormat="1" ht="19.5" customHeight="1" x14ac:dyDescent="0.25">
      <c r="A90" s="40"/>
      <c r="C90" s="21"/>
      <c r="D90" s="144"/>
      <c r="E90" s="145"/>
      <c r="F90" s="21"/>
      <c r="O90" s="175"/>
      <c r="T90" s="178"/>
    </row>
    <row r="91" spans="1:20" s="20" customFormat="1" ht="19.5" customHeight="1" x14ac:dyDescent="0.25">
      <c r="A91" s="40"/>
      <c r="C91" s="21"/>
      <c r="D91" s="144"/>
      <c r="E91" s="145"/>
      <c r="F91" s="21"/>
      <c r="O91" s="175"/>
      <c r="T91" s="178"/>
    </row>
    <row r="92" spans="1:20" s="20" customFormat="1" ht="19.5" customHeight="1" x14ac:dyDescent="0.25">
      <c r="A92" s="40"/>
      <c r="C92" s="21"/>
      <c r="D92" s="144"/>
      <c r="E92" s="145"/>
      <c r="F92" s="21"/>
      <c r="O92" s="175"/>
      <c r="T92" s="178"/>
    </row>
    <row r="93" spans="1:20" s="20" customFormat="1" ht="19.5" customHeight="1" x14ac:dyDescent="0.25">
      <c r="A93" s="40"/>
      <c r="C93" s="21"/>
      <c r="D93" s="144"/>
      <c r="E93" s="145"/>
      <c r="F93" s="21"/>
      <c r="O93" s="175"/>
      <c r="T93" s="178"/>
    </row>
    <row r="94" spans="1:20" s="20" customFormat="1" ht="19.5" customHeight="1" x14ac:dyDescent="0.25">
      <c r="A94" s="40"/>
      <c r="C94" s="21"/>
      <c r="D94" s="144"/>
      <c r="E94" s="145"/>
      <c r="F94" s="21"/>
      <c r="O94" s="175"/>
      <c r="T94" s="178"/>
    </row>
    <row r="95" spans="1:20" s="20" customFormat="1" ht="19.5" customHeight="1" x14ac:dyDescent="0.25">
      <c r="A95" s="40"/>
      <c r="C95" s="21"/>
      <c r="D95" s="144"/>
      <c r="E95" s="145"/>
      <c r="F95" s="21"/>
      <c r="O95" s="175"/>
      <c r="T95" s="178"/>
    </row>
    <row r="96" spans="1:20" s="20" customFormat="1" ht="19.5" customHeight="1" x14ac:dyDescent="0.25">
      <c r="A96" s="40"/>
      <c r="C96" s="21"/>
      <c r="D96" s="144"/>
      <c r="E96" s="145"/>
      <c r="F96" s="21"/>
      <c r="O96" s="175"/>
      <c r="T96" s="178"/>
    </row>
    <row r="97" spans="1:20" s="20" customFormat="1" ht="19.5" customHeight="1" x14ac:dyDescent="0.25">
      <c r="A97" s="40"/>
      <c r="C97" s="21"/>
      <c r="D97" s="144"/>
      <c r="E97" s="145"/>
      <c r="F97" s="21"/>
      <c r="O97" s="175"/>
      <c r="T97" s="178"/>
    </row>
    <row r="98" spans="1:20" s="20" customFormat="1" ht="19.5" customHeight="1" x14ac:dyDescent="0.25">
      <c r="A98" s="40"/>
      <c r="C98" s="21"/>
      <c r="D98" s="144"/>
      <c r="E98" s="145"/>
      <c r="F98" s="21"/>
      <c r="O98" s="175"/>
      <c r="T98" s="178"/>
    </row>
    <row r="99" spans="1:20" s="20" customFormat="1" ht="19.5" customHeight="1" x14ac:dyDescent="0.25">
      <c r="A99" s="40"/>
      <c r="C99" s="21"/>
      <c r="D99" s="144"/>
      <c r="E99" s="145"/>
      <c r="F99" s="21"/>
      <c r="O99" s="175"/>
      <c r="T99" s="178"/>
    </row>
    <row r="100" spans="1:20" s="20" customFormat="1" ht="19.5" customHeight="1" x14ac:dyDescent="0.25">
      <c r="A100" s="40"/>
      <c r="C100" s="21"/>
      <c r="D100" s="144"/>
      <c r="E100" s="145"/>
      <c r="F100" s="21"/>
      <c r="O100" s="175"/>
      <c r="T100" s="178"/>
    </row>
    <row r="101" spans="1:20" s="20" customFormat="1" ht="19.5" customHeight="1" x14ac:dyDescent="0.25">
      <c r="A101" s="40"/>
      <c r="C101" s="21"/>
      <c r="D101" s="144"/>
      <c r="E101" s="145"/>
      <c r="F101" s="21"/>
      <c r="O101" s="175"/>
      <c r="T101" s="178"/>
    </row>
    <row r="102" spans="1:20" s="20" customFormat="1" ht="19.5" customHeight="1" x14ac:dyDescent="0.25">
      <c r="A102" s="40"/>
      <c r="C102" s="21"/>
      <c r="D102" s="144"/>
      <c r="E102" s="145"/>
      <c r="F102" s="21"/>
      <c r="O102" s="175"/>
      <c r="T102" s="178"/>
    </row>
    <row r="103" spans="1:20" s="20" customFormat="1" ht="19.5" customHeight="1" x14ac:dyDescent="0.25">
      <c r="A103" s="40"/>
      <c r="C103" s="21"/>
      <c r="D103" s="144"/>
      <c r="E103" s="145"/>
      <c r="F103" s="21"/>
      <c r="O103" s="175"/>
      <c r="T103" s="178"/>
    </row>
    <row r="104" spans="1:20" s="20" customFormat="1" ht="12" customHeight="1" x14ac:dyDescent="0.25">
      <c r="A104" s="40"/>
      <c r="D104" s="146"/>
      <c r="E104" s="146"/>
      <c r="O104" s="175"/>
      <c r="T104" s="178"/>
    </row>
    <row r="105" spans="1:20" s="20" customFormat="1" ht="24.75" customHeight="1" x14ac:dyDescent="0.25">
      <c r="A105" s="40"/>
      <c r="D105" s="146"/>
      <c r="E105" s="146"/>
      <c r="O105" s="175"/>
      <c r="T105" s="178"/>
    </row>
    <row r="106" spans="1:20" s="20" customFormat="1" ht="19.5" customHeight="1" x14ac:dyDescent="0.25">
      <c r="A106" s="40"/>
      <c r="D106" s="146"/>
      <c r="E106" s="146"/>
      <c r="O106" s="175"/>
      <c r="T106" s="178"/>
    </row>
    <row r="107" spans="1:20" s="20" customFormat="1" ht="19.5" customHeight="1" x14ac:dyDescent="0.25">
      <c r="A107" s="40"/>
      <c r="D107" s="146"/>
      <c r="E107" s="146"/>
      <c r="O107" s="175"/>
      <c r="T107" s="178"/>
    </row>
    <row r="108" spans="1:20" s="20" customFormat="1" ht="19.5" customHeight="1" x14ac:dyDescent="0.25">
      <c r="A108" s="40"/>
      <c r="D108" s="146"/>
      <c r="E108" s="146"/>
      <c r="O108" s="175"/>
      <c r="T108" s="178"/>
    </row>
    <row r="109" spans="1:20" s="20" customFormat="1" ht="19.5" customHeight="1" x14ac:dyDescent="0.25">
      <c r="A109" s="40"/>
      <c r="D109" s="146"/>
      <c r="E109" s="146"/>
      <c r="O109" s="175"/>
      <c r="T109" s="178"/>
    </row>
    <row r="110" spans="1:20" s="20" customFormat="1" ht="19.5" customHeight="1" x14ac:dyDescent="0.25">
      <c r="A110" s="40"/>
      <c r="D110" s="146"/>
      <c r="E110" s="146"/>
      <c r="O110" s="175"/>
      <c r="T110" s="178"/>
    </row>
    <row r="111" spans="1:20" s="20" customFormat="1" ht="19.5" customHeight="1" x14ac:dyDescent="0.25">
      <c r="A111" s="40"/>
      <c r="D111" s="146"/>
      <c r="E111" s="146"/>
      <c r="O111" s="175"/>
      <c r="T111" s="178"/>
    </row>
    <row r="112" spans="1:20" s="20" customFormat="1" ht="19.5" customHeight="1" x14ac:dyDescent="0.25">
      <c r="A112" s="40"/>
      <c r="D112" s="146"/>
      <c r="E112" s="146"/>
      <c r="O112" s="175"/>
      <c r="T112" s="178"/>
    </row>
    <row r="113" spans="1:20" s="20" customFormat="1" ht="19.5" customHeight="1" x14ac:dyDescent="0.25">
      <c r="A113" s="40"/>
      <c r="D113" s="146"/>
      <c r="E113" s="146"/>
      <c r="O113" s="175"/>
      <c r="T113" s="178"/>
    </row>
    <row r="114" spans="1:20" s="20" customFormat="1" ht="19.5" customHeight="1" x14ac:dyDescent="0.25">
      <c r="A114" s="40"/>
      <c r="D114" s="146"/>
      <c r="E114" s="146"/>
      <c r="O114" s="175"/>
      <c r="T114" s="178"/>
    </row>
    <row r="115" spans="1:20" s="20" customFormat="1" ht="19.5" customHeight="1" x14ac:dyDescent="0.25">
      <c r="A115" s="40"/>
      <c r="D115" s="146"/>
      <c r="E115" s="146"/>
      <c r="O115" s="175"/>
      <c r="T115" s="178"/>
    </row>
    <row r="116" spans="1:20" s="20" customFormat="1" ht="19.5" customHeight="1" x14ac:dyDescent="0.25">
      <c r="A116" s="40"/>
      <c r="D116" s="146"/>
      <c r="E116" s="146"/>
      <c r="O116" s="175"/>
      <c r="T116" s="178"/>
    </row>
    <row r="117" spans="1:20" s="20" customFormat="1" ht="19.5" customHeight="1" x14ac:dyDescent="0.25">
      <c r="A117" s="40"/>
      <c r="D117" s="146"/>
      <c r="E117" s="146"/>
      <c r="O117" s="175"/>
      <c r="T117" s="178"/>
    </row>
    <row r="118" spans="1:20" s="20" customFormat="1" ht="19.5" customHeight="1" x14ac:dyDescent="0.25">
      <c r="A118" s="40"/>
      <c r="D118" s="146"/>
      <c r="E118" s="146"/>
      <c r="O118" s="175"/>
      <c r="T118" s="178"/>
    </row>
    <row r="119" spans="1:20" s="20" customFormat="1" ht="19.5" customHeight="1" x14ac:dyDescent="0.25">
      <c r="A119" s="40"/>
      <c r="D119" s="146"/>
      <c r="E119" s="146"/>
      <c r="O119" s="175"/>
      <c r="T119" s="178"/>
    </row>
    <row r="120" spans="1:20" s="20" customFormat="1" ht="24.75" customHeight="1" x14ac:dyDescent="0.25">
      <c r="A120" s="40"/>
      <c r="D120" s="146"/>
      <c r="E120" s="146"/>
      <c r="O120" s="175"/>
      <c r="T120" s="178"/>
    </row>
    <row r="121" spans="1:20" s="20" customFormat="1" ht="12" customHeight="1" x14ac:dyDescent="0.25">
      <c r="A121" s="40"/>
      <c r="D121" s="146"/>
      <c r="E121" s="146"/>
      <c r="O121" s="175"/>
      <c r="T121" s="178"/>
    </row>
    <row r="122" spans="1:20" s="20" customFormat="1" ht="25.5" customHeight="1" x14ac:dyDescent="0.25">
      <c r="A122" s="40"/>
      <c r="D122" s="146"/>
      <c r="E122" s="146"/>
      <c r="O122" s="175"/>
      <c r="T122" s="178"/>
    </row>
    <row r="123" spans="1:20" s="20" customFormat="1" ht="19.5" customHeight="1" x14ac:dyDescent="0.25">
      <c r="A123" s="40"/>
      <c r="D123" s="146"/>
      <c r="E123" s="146"/>
      <c r="O123" s="175"/>
      <c r="T123" s="178"/>
    </row>
    <row r="124" spans="1:20" s="20" customFormat="1" ht="19.5" customHeight="1" x14ac:dyDescent="0.25">
      <c r="A124" s="40"/>
      <c r="D124" s="146"/>
      <c r="E124" s="146"/>
      <c r="O124" s="175"/>
      <c r="T124" s="178"/>
    </row>
    <row r="125" spans="1:20" s="20" customFormat="1" ht="19.5" customHeight="1" x14ac:dyDescent="0.25">
      <c r="A125" s="40"/>
      <c r="D125" s="146"/>
      <c r="E125" s="146"/>
      <c r="O125" s="175"/>
      <c r="T125" s="178"/>
    </row>
    <row r="126" spans="1:20" s="20" customFormat="1" ht="19.5" customHeight="1" x14ac:dyDescent="0.25">
      <c r="A126" s="40"/>
      <c r="D126" s="146"/>
      <c r="E126" s="146"/>
      <c r="O126" s="175"/>
      <c r="T126" s="178"/>
    </row>
    <row r="127" spans="1:20" s="20" customFormat="1" ht="19.5" customHeight="1" x14ac:dyDescent="0.25">
      <c r="A127" s="40"/>
      <c r="D127" s="146"/>
      <c r="E127" s="146"/>
      <c r="O127" s="175"/>
      <c r="T127" s="178"/>
    </row>
    <row r="128" spans="1:20" s="20" customFormat="1" ht="19.5" customHeight="1" x14ac:dyDescent="0.25">
      <c r="A128" s="40"/>
      <c r="D128" s="146"/>
      <c r="E128" s="146"/>
      <c r="O128" s="175"/>
      <c r="T128" s="178"/>
    </row>
    <row r="129" spans="1:20" s="20" customFormat="1" ht="19.5" customHeight="1" x14ac:dyDescent="0.25">
      <c r="A129" s="40"/>
      <c r="D129" s="146"/>
      <c r="E129" s="146"/>
      <c r="O129" s="175"/>
      <c r="T129" s="178"/>
    </row>
    <row r="130" spans="1:20" s="20" customFormat="1" ht="19.5" customHeight="1" x14ac:dyDescent="0.25">
      <c r="A130" s="40"/>
      <c r="D130" s="146"/>
      <c r="E130" s="146"/>
      <c r="O130" s="175"/>
      <c r="T130" s="178"/>
    </row>
    <row r="131" spans="1:20" s="20" customFormat="1" ht="19.5" customHeight="1" x14ac:dyDescent="0.25">
      <c r="A131" s="40"/>
      <c r="D131" s="146"/>
      <c r="E131" s="146"/>
      <c r="O131" s="175"/>
      <c r="T131" s="178"/>
    </row>
    <row r="132" spans="1:20" s="20" customFormat="1" ht="19.5" customHeight="1" x14ac:dyDescent="0.25">
      <c r="A132" s="40"/>
      <c r="D132" s="146"/>
      <c r="E132" s="146"/>
      <c r="O132" s="175"/>
      <c r="T132" s="178"/>
    </row>
    <row r="133" spans="1:20" s="20" customFormat="1" ht="19.5" customHeight="1" x14ac:dyDescent="0.25">
      <c r="A133" s="40"/>
      <c r="D133" s="146"/>
      <c r="E133" s="146"/>
      <c r="O133" s="175"/>
      <c r="T133" s="178"/>
    </row>
    <row r="134" spans="1:20" s="20" customFormat="1" ht="19.5" customHeight="1" x14ac:dyDescent="0.25">
      <c r="A134" s="40"/>
      <c r="D134" s="146"/>
      <c r="E134" s="146"/>
      <c r="O134" s="175"/>
      <c r="T134" s="178"/>
    </row>
    <row r="135" spans="1:20" s="20" customFormat="1" ht="19.5" customHeight="1" x14ac:dyDescent="0.25">
      <c r="A135" s="40"/>
      <c r="D135" s="146"/>
      <c r="E135" s="146"/>
      <c r="O135" s="175"/>
      <c r="T135" s="178"/>
    </row>
    <row r="136" spans="1:20" s="20" customFormat="1" x14ac:dyDescent="0.25">
      <c r="A136" s="40"/>
      <c r="D136" s="146"/>
      <c r="E136" s="146"/>
      <c r="O136" s="175"/>
      <c r="T136" s="178"/>
    </row>
    <row r="137" spans="1:20" s="20" customFormat="1" x14ac:dyDescent="0.25">
      <c r="A137" s="40"/>
      <c r="D137" s="146"/>
      <c r="E137" s="146"/>
      <c r="O137" s="175"/>
      <c r="T137" s="178"/>
    </row>
    <row r="138" spans="1:20" s="20" customFormat="1" x14ac:dyDescent="0.25">
      <c r="A138" s="40"/>
      <c r="D138" s="146"/>
      <c r="E138" s="146"/>
      <c r="O138" s="175"/>
      <c r="T138" s="178"/>
    </row>
    <row r="139" spans="1:20" x14ac:dyDescent="0.25">
      <c r="D139" s="147"/>
      <c r="E139" s="147"/>
      <c r="O139" s="176"/>
    </row>
    <row r="140" spans="1:20" x14ac:dyDescent="0.25">
      <c r="D140" s="147"/>
      <c r="E140" s="147"/>
      <c r="O140" s="176"/>
    </row>
    <row r="141" spans="1:20" x14ac:dyDescent="0.25">
      <c r="D141" s="147"/>
      <c r="E141" s="147"/>
      <c r="O141" s="176"/>
    </row>
    <row r="142" spans="1:20" x14ac:dyDescent="0.25">
      <c r="D142" s="147"/>
      <c r="E142" s="147"/>
      <c r="O142" s="176"/>
    </row>
    <row r="143" spans="1:20" x14ac:dyDescent="0.25">
      <c r="D143" s="147"/>
      <c r="E143" s="147"/>
      <c r="O143" s="176"/>
    </row>
    <row r="144" spans="1:20" x14ac:dyDescent="0.25">
      <c r="D144" s="147"/>
      <c r="E144" s="147"/>
      <c r="O144" s="176"/>
    </row>
    <row r="145" spans="4:15" x14ac:dyDescent="0.25">
      <c r="D145" s="147"/>
      <c r="E145" s="147"/>
      <c r="O145" s="176"/>
    </row>
    <row r="146" spans="4:15" x14ac:dyDescent="0.25">
      <c r="D146" s="147"/>
      <c r="E146" s="147"/>
      <c r="O146" s="176"/>
    </row>
    <row r="147" spans="4:15" x14ac:dyDescent="0.25">
      <c r="D147" s="147"/>
      <c r="E147" s="147"/>
      <c r="O147" s="176"/>
    </row>
    <row r="148" spans="4:15" x14ac:dyDescent="0.25">
      <c r="D148" s="147"/>
      <c r="E148" s="147"/>
      <c r="O148" s="176"/>
    </row>
    <row r="149" spans="4:15" x14ac:dyDescent="0.25">
      <c r="D149" s="147"/>
      <c r="E149" s="147"/>
      <c r="O149" s="176"/>
    </row>
    <row r="150" spans="4:15" x14ac:dyDescent="0.25">
      <c r="D150" s="147"/>
      <c r="E150" s="147"/>
      <c r="O150" s="176"/>
    </row>
    <row r="151" spans="4:15" x14ac:dyDescent="0.25">
      <c r="D151" s="147"/>
      <c r="E151" s="147"/>
      <c r="O151" s="176"/>
    </row>
    <row r="152" spans="4:15" x14ac:dyDescent="0.25">
      <c r="D152" s="147"/>
      <c r="E152" s="147"/>
      <c r="O152" s="176"/>
    </row>
    <row r="153" spans="4:15" x14ac:dyDescent="0.25">
      <c r="D153" s="147"/>
      <c r="E153" s="147"/>
      <c r="O153" s="176"/>
    </row>
    <row r="154" spans="4:15" x14ac:dyDescent="0.25">
      <c r="D154" s="147"/>
      <c r="E154" s="147"/>
      <c r="O154" s="176"/>
    </row>
    <row r="155" spans="4:15" x14ac:dyDescent="0.25">
      <c r="D155" s="147"/>
      <c r="E155" s="147"/>
      <c r="O155" s="176"/>
    </row>
    <row r="156" spans="4:15" x14ac:dyDescent="0.25">
      <c r="D156" s="147"/>
      <c r="E156" s="147"/>
      <c r="O156" s="176"/>
    </row>
    <row r="157" spans="4:15" x14ac:dyDescent="0.25">
      <c r="D157" s="147"/>
      <c r="E157" s="147"/>
      <c r="O157" s="176"/>
    </row>
    <row r="158" spans="4:15" x14ac:dyDescent="0.25">
      <c r="D158" s="147"/>
      <c r="E158" s="147"/>
      <c r="O158" s="176"/>
    </row>
    <row r="159" spans="4:15" x14ac:dyDescent="0.25">
      <c r="D159" s="147"/>
      <c r="E159" s="147"/>
      <c r="O159" s="176"/>
    </row>
    <row r="160" spans="4:15" x14ac:dyDescent="0.25">
      <c r="D160" s="147"/>
      <c r="E160" s="147"/>
      <c r="O160" s="176"/>
    </row>
    <row r="161" spans="4:15" x14ac:dyDescent="0.25">
      <c r="D161" s="147"/>
      <c r="E161" s="147"/>
      <c r="O161" s="176"/>
    </row>
    <row r="162" spans="4:15" x14ac:dyDescent="0.25">
      <c r="D162" s="147"/>
      <c r="E162" s="147"/>
      <c r="O162" s="176"/>
    </row>
    <row r="163" spans="4:15" x14ac:dyDescent="0.25">
      <c r="D163" s="147"/>
      <c r="E163" s="147"/>
    </row>
    <row r="164" spans="4:15" x14ac:dyDescent="0.25">
      <c r="D164" s="147"/>
      <c r="E164" s="147"/>
    </row>
    <row r="165" spans="4:15" x14ac:dyDescent="0.25">
      <c r="D165" s="147"/>
      <c r="E165" s="147"/>
    </row>
    <row r="166" spans="4:15" x14ac:dyDescent="0.25">
      <c r="D166" s="147"/>
      <c r="E166" s="147"/>
    </row>
    <row r="167" spans="4:15" x14ac:dyDescent="0.25">
      <c r="D167" s="147"/>
      <c r="E167" s="147"/>
    </row>
    <row r="168" spans="4:15" x14ac:dyDescent="0.25">
      <c r="D168" s="147"/>
      <c r="E168" s="147"/>
    </row>
    <row r="169" spans="4:15" x14ac:dyDescent="0.25">
      <c r="D169" s="147"/>
      <c r="E169" s="147"/>
    </row>
    <row r="170" spans="4:15" x14ac:dyDescent="0.25">
      <c r="D170" s="147"/>
      <c r="E170" s="147"/>
    </row>
    <row r="171" spans="4:15" x14ac:dyDescent="0.25">
      <c r="D171" s="147"/>
      <c r="E171" s="147"/>
    </row>
    <row r="172" spans="4:15" x14ac:dyDescent="0.25">
      <c r="D172" s="147"/>
      <c r="E172" s="147"/>
    </row>
    <row r="173" spans="4:15" x14ac:dyDescent="0.25">
      <c r="D173" s="147"/>
      <c r="E173" s="147"/>
    </row>
    <row r="174" spans="4:15" x14ac:dyDescent="0.25">
      <c r="D174" s="147"/>
      <c r="E174" s="147"/>
    </row>
    <row r="175" spans="4:15" x14ac:dyDescent="0.25">
      <c r="D175" s="147"/>
      <c r="E175" s="147"/>
    </row>
    <row r="176" spans="4:15" x14ac:dyDescent="0.25">
      <c r="D176" s="147"/>
      <c r="E176" s="147"/>
    </row>
    <row r="177" spans="4:5" x14ac:dyDescent="0.25">
      <c r="D177" s="147"/>
      <c r="E177" s="147"/>
    </row>
    <row r="178" spans="4:5" x14ac:dyDescent="0.25">
      <c r="D178" s="147"/>
      <c r="E178" s="147"/>
    </row>
    <row r="179" spans="4:5" x14ac:dyDescent="0.25">
      <c r="D179" s="147"/>
      <c r="E179" s="147"/>
    </row>
    <row r="180" spans="4:5" x14ac:dyDescent="0.25">
      <c r="D180" s="147"/>
      <c r="E180" s="147"/>
    </row>
    <row r="181" spans="4:5" x14ac:dyDescent="0.25">
      <c r="D181" s="147"/>
      <c r="E181" s="147"/>
    </row>
    <row r="182" spans="4:5" x14ac:dyDescent="0.25">
      <c r="D182" s="147"/>
      <c r="E182" s="147"/>
    </row>
    <row r="183" spans="4:5" x14ac:dyDescent="0.25">
      <c r="D183" s="147"/>
      <c r="E183" s="147"/>
    </row>
    <row r="184" spans="4:5" x14ac:dyDescent="0.25">
      <c r="D184" s="147"/>
      <c r="E184" s="147"/>
    </row>
    <row r="185" spans="4:5" x14ac:dyDescent="0.25">
      <c r="D185" s="147"/>
      <c r="E185" s="147"/>
    </row>
    <row r="186" spans="4:5" x14ac:dyDescent="0.25">
      <c r="D186" s="147"/>
      <c r="E186" s="147"/>
    </row>
    <row r="187" spans="4:5" x14ac:dyDescent="0.25">
      <c r="D187" s="147"/>
      <c r="E187" s="147"/>
    </row>
    <row r="188" spans="4:5" x14ac:dyDescent="0.25">
      <c r="D188" s="147"/>
      <c r="E188" s="147"/>
    </row>
    <row r="189" spans="4:5" x14ac:dyDescent="0.25">
      <c r="D189" s="147"/>
      <c r="E189" s="147"/>
    </row>
    <row r="190" spans="4:5" x14ac:dyDescent="0.25">
      <c r="D190" s="147"/>
      <c r="E190" s="147"/>
    </row>
    <row r="191" spans="4:5" x14ac:dyDescent="0.25">
      <c r="D191" s="147"/>
      <c r="E191" s="147"/>
    </row>
    <row r="192" spans="4:5" x14ac:dyDescent="0.25">
      <c r="D192" s="147"/>
      <c r="E192" s="147"/>
    </row>
    <row r="193" spans="4:5" x14ac:dyDescent="0.25">
      <c r="D193" s="147"/>
      <c r="E193" s="147"/>
    </row>
    <row r="194" spans="4:5" x14ac:dyDescent="0.25">
      <c r="D194" s="147"/>
      <c r="E194" s="147"/>
    </row>
    <row r="195" spans="4:5" x14ac:dyDescent="0.25">
      <c r="D195" s="147"/>
      <c r="E195" s="147"/>
    </row>
    <row r="196" spans="4:5" x14ac:dyDescent="0.25">
      <c r="D196" s="147"/>
      <c r="E196" s="147"/>
    </row>
    <row r="197" spans="4:5" x14ac:dyDescent="0.25">
      <c r="D197" s="147"/>
      <c r="E197" s="147"/>
    </row>
    <row r="198" spans="4:5" x14ac:dyDescent="0.25">
      <c r="D198" s="147"/>
      <c r="E198" s="147"/>
    </row>
    <row r="199" spans="4:5" x14ac:dyDescent="0.25">
      <c r="D199" s="147"/>
      <c r="E199" s="147"/>
    </row>
    <row r="200" spans="4:5" x14ac:dyDescent="0.25">
      <c r="D200" s="147"/>
      <c r="E200" s="147"/>
    </row>
    <row r="201" spans="4:5" x14ac:dyDescent="0.25">
      <c r="D201" s="147"/>
      <c r="E201" s="147"/>
    </row>
    <row r="202" spans="4:5" x14ac:dyDescent="0.25">
      <c r="D202" s="147"/>
      <c r="E202" s="147"/>
    </row>
    <row r="203" spans="4:5" x14ac:dyDescent="0.25">
      <c r="D203" s="147"/>
      <c r="E203" s="147"/>
    </row>
    <row r="204" spans="4:5" x14ac:dyDescent="0.25">
      <c r="D204" s="147"/>
      <c r="E204" s="147"/>
    </row>
    <row r="205" spans="4:5" x14ac:dyDescent="0.25">
      <c r="D205" s="147"/>
      <c r="E205" s="147"/>
    </row>
    <row r="206" spans="4:5" x14ac:dyDescent="0.25">
      <c r="D206" s="147"/>
      <c r="E206" s="147"/>
    </row>
    <row r="207" spans="4:5" x14ac:dyDescent="0.25">
      <c r="D207" s="147"/>
      <c r="E207" s="147"/>
    </row>
    <row r="208" spans="4:5" x14ac:dyDescent="0.25">
      <c r="D208" s="147"/>
      <c r="E208" s="147"/>
    </row>
    <row r="209" spans="4:5" x14ac:dyDescent="0.25">
      <c r="D209" s="147"/>
      <c r="E209" s="147"/>
    </row>
    <row r="210" spans="4:5" x14ac:dyDescent="0.25">
      <c r="D210" s="147"/>
      <c r="E210" s="147"/>
    </row>
    <row r="211" spans="4:5" x14ac:dyDescent="0.25">
      <c r="D211" s="147"/>
      <c r="E211" s="147"/>
    </row>
    <row r="212" spans="4:5" x14ac:dyDescent="0.25">
      <c r="D212" s="147"/>
      <c r="E212" s="147"/>
    </row>
    <row r="213" spans="4:5" x14ac:dyDescent="0.25">
      <c r="D213" s="147"/>
      <c r="E213" s="147"/>
    </row>
    <row r="214" spans="4:5" x14ac:dyDescent="0.25">
      <c r="D214" s="147"/>
      <c r="E214" s="147"/>
    </row>
    <row r="215" spans="4:5" x14ac:dyDescent="0.25">
      <c r="D215" s="147"/>
      <c r="E215" s="147"/>
    </row>
    <row r="216" spans="4:5" x14ac:dyDescent="0.25">
      <c r="D216" s="147"/>
      <c r="E216" s="147"/>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9" customWidth="1"/>
    <col min="2" max="2" width="5.42578125" style="118" hidden="1" customWidth="1"/>
    <col min="3" max="3" width="3.42578125" style="119" customWidth="1"/>
    <col min="4" max="4" width="18" style="119" customWidth="1"/>
    <col min="5" max="5" width="26.85546875" style="119" customWidth="1"/>
    <col min="6" max="6" width="17.85546875" style="159" customWidth="1"/>
    <col min="7" max="7" width="18" style="159"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71"/>
      <c r="B1" s="140"/>
      <c r="D1" s="224" t="s">
        <v>1427</v>
      </c>
      <c r="E1" s="224"/>
      <c r="F1" s="224"/>
      <c r="G1" s="224"/>
      <c r="H1" s="224"/>
      <c r="I1" s="224"/>
      <c r="J1" s="224"/>
      <c r="K1" s="224"/>
    </row>
    <row r="2" spans="1:13" s="18" customFormat="1" ht="37.5" customHeight="1" x14ac:dyDescent="0.25">
      <c r="A2" s="171"/>
      <c r="B2" s="57"/>
      <c r="D2" s="19"/>
      <c r="E2" s="19"/>
      <c r="F2" s="158"/>
      <c r="G2" s="158"/>
      <c r="H2" s="19"/>
      <c r="I2" s="19"/>
      <c r="J2" s="19"/>
      <c r="K2" s="19"/>
      <c r="L2" s="19"/>
    </row>
    <row r="3" spans="1:13" s="20" customFormat="1" ht="15" customHeight="1" thickBot="1" x14ac:dyDescent="0.3">
      <c r="A3" s="171"/>
      <c r="B3" s="57"/>
      <c r="F3" s="159"/>
      <c r="G3" s="159"/>
    </row>
    <row r="4" spans="1:13" s="20" customFormat="1" ht="35.25" customHeight="1" thickTop="1" thickBot="1" x14ac:dyDescent="0.3">
      <c r="A4" s="171"/>
      <c r="B4" s="57"/>
      <c r="D4" s="179" t="s">
        <v>1423</v>
      </c>
      <c r="E4" s="185" t="s">
        <v>1422</v>
      </c>
      <c r="F4" s="187" t="s">
        <v>1429</v>
      </c>
      <c r="G4" s="188" t="s">
        <v>1428</v>
      </c>
      <c r="H4" s="179" t="s">
        <v>1424</v>
      </c>
      <c r="I4" s="179" t="s">
        <v>1431</v>
      </c>
      <c r="J4" s="189" t="s">
        <v>1426</v>
      </c>
      <c r="K4" s="21"/>
      <c r="L4" s="21"/>
      <c r="M4" s="21"/>
    </row>
    <row r="5" spans="1:13" s="20" customFormat="1" ht="19.5" customHeight="1" thickTop="1" thickBot="1" x14ac:dyDescent="0.3">
      <c r="A5" s="171"/>
      <c r="B5" s="57"/>
      <c r="D5" s="22" t="s">
        <v>71</v>
      </c>
      <c r="E5" s="23" t="s">
        <v>1370</v>
      </c>
      <c r="F5" s="160" t="s">
        <v>71</v>
      </c>
      <c r="G5" s="160">
        <v>-40.1</v>
      </c>
      <c r="H5" s="154">
        <v>43031</v>
      </c>
      <c r="I5" s="162">
        <v>7.408564814814815E-2</v>
      </c>
      <c r="J5" s="23" t="s">
        <v>1433</v>
      </c>
      <c r="K5" s="21"/>
      <c r="L5" s="21"/>
      <c r="M5" s="21"/>
    </row>
    <row r="6" spans="1:13" s="20" customFormat="1" ht="19.5" customHeight="1" thickTop="1" thickBot="1" x14ac:dyDescent="0.3">
      <c r="A6" s="171"/>
      <c r="B6" s="57"/>
      <c r="D6" s="22" t="s">
        <v>71</v>
      </c>
      <c r="E6" s="23" t="s">
        <v>1370</v>
      </c>
      <c r="F6" s="160" t="s">
        <v>71</v>
      </c>
      <c r="G6" s="160">
        <v>-0.08</v>
      </c>
      <c r="H6" s="154">
        <v>43031</v>
      </c>
      <c r="I6" s="162">
        <v>7.4837962962962967E-2</v>
      </c>
      <c r="J6" s="23" t="s">
        <v>1434</v>
      </c>
      <c r="K6" s="21"/>
      <c r="L6" s="21"/>
      <c r="M6" s="21"/>
    </row>
    <row r="7" spans="1:13" s="20" customFormat="1" ht="19.5" customHeight="1" thickTop="1" thickBot="1" x14ac:dyDescent="0.3">
      <c r="A7" s="171"/>
      <c r="B7" s="57"/>
      <c r="D7" s="22" t="s">
        <v>71</v>
      </c>
      <c r="E7" s="23" t="s">
        <v>1370</v>
      </c>
      <c r="F7" s="160" t="s">
        <v>71</v>
      </c>
      <c r="G7" s="160">
        <v>-20.079999999999998</v>
      </c>
      <c r="H7" s="154">
        <v>43039</v>
      </c>
      <c r="I7" s="162">
        <v>0.38721064814814815</v>
      </c>
      <c r="J7" s="23" t="s">
        <v>1437</v>
      </c>
      <c r="K7" s="21"/>
      <c r="L7" s="21"/>
      <c r="M7" s="21"/>
    </row>
    <row r="8" spans="1:13" s="20" customFormat="1" ht="19.5" customHeight="1" thickTop="1" thickBot="1" x14ac:dyDescent="0.3">
      <c r="A8" s="171"/>
      <c r="B8" s="57"/>
      <c r="D8" s="22" t="s">
        <v>71</v>
      </c>
      <c r="E8" s="23" t="s">
        <v>1370</v>
      </c>
      <c r="F8" s="160" t="s">
        <v>71</v>
      </c>
      <c r="G8" s="160">
        <v>-0.5</v>
      </c>
      <c r="H8" s="154">
        <v>43039</v>
      </c>
      <c r="I8" s="162">
        <v>0.61637731481481484</v>
      </c>
      <c r="J8" s="23" t="s">
        <v>1444</v>
      </c>
      <c r="K8" s="21"/>
      <c r="L8" s="21"/>
      <c r="M8" s="21"/>
    </row>
    <row r="9" spans="1:13" s="20" customFormat="1" ht="19.5" customHeight="1" thickTop="1" thickBot="1" x14ac:dyDescent="0.3">
      <c r="A9" s="171"/>
      <c r="B9" s="57"/>
      <c r="D9" s="22" t="s">
        <v>73</v>
      </c>
      <c r="E9" s="23" t="s">
        <v>1370</v>
      </c>
      <c r="F9" s="160" t="s">
        <v>73</v>
      </c>
      <c r="G9" s="160">
        <v>-60.5</v>
      </c>
      <c r="H9" s="154">
        <v>43039</v>
      </c>
      <c r="I9" s="162">
        <v>0.61783564814814818</v>
      </c>
      <c r="J9" s="23" t="s">
        <v>1445</v>
      </c>
      <c r="K9" s="21"/>
      <c r="L9" s="21"/>
      <c r="M9" s="21"/>
    </row>
    <row r="10" spans="1:13" s="20" customFormat="1" ht="19.5" customHeight="1" thickTop="1" thickBot="1" x14ac:dyDescent="0.3">
      <c r="A10" s="171"/>
      <c r="B10" s="57"/>
      <c r="D10" s="22"/>
      <c r="E10" s="23"/>
      <c r="F10" s="160"/>
      <c r="G10" s="160"/>
      <c r="H10" s="154"/>
      <c r="I10" s="162"/>
      <c r="J10" s="23"/>
      <c r="K10" s="21"/>
      <c r="L10" s="21"/>
      <c r="M10" s="21"/>
    </row>
    <row r="11" spans="1:13" s="20" customFormat="1" ht="19.5" customHeight="1" thickTop="1" thickBot="1" x14ac:dyDescent="0.3">
      <c r="A11" s="171"/>
      <c r="B11" s="57"/>
      <c r="D11" s="22"/>
      <c r="E11" s="23"/>
      <c r="F11" s="160"/>
      <c r="G11" s="160"/>
      <c r="H11" s="154"/>
      <c r="I11" s="162"/>
      <c r="J11" s="23"/>
      <c r="K11" s="21"/>
      <c r="L11" s="21"/>
      <c r="M11" s="21"/>
    </row>
    <row r="12" spans="1:13" s="20" customFormat="1" ht="19.5" customHeight="1" thickTop="1" thickBot="1" x14ac:dyDescent="0.3">
      <c r="A12" s="171"/>
      <c r="B12" s="57"/>
      <c r="D12" s="22"/>
      <c r="E12" s="23"/>
      <c r="F12" s="160"/>
      <c r="G12" s="160"/>
      <c r="H12" s="154"/>
      <c r="I12" s="162"/>
      <c r="J12" s="23"/>
      <c r="K12" s="21"/>
      <c r="L12" s="21"/>
      <c r="M12" s="21"/>
    </row>
    <row r="13" spans="1:13" s="20" customFormat="1" ht="19.5" customHeight="1" thickTop="1" thickBot="1" x14ac:dyDescent="0.3">
      <c r="A13" s="171"/>
      <c r="B13" s="57"/>
      <c r="D13" s="22"/>
      <c r="E13" s="23"/>
      <c r="F13" s="160"/>
      <c r="G13" s="160"/>
      <c r="H13" s="154"/>
      <c r="I13" s="162"/>
      <c r="J13" s="23"/>
      <c r="K13" s="21"/>
      <c r="L13" s="21"/>
      <c r="M13" s="21"/>
    </row>
    <row r="14" spans="1:13" s="20" customFormat="1" ht="19.5" customHeight="1" thickTop="1" thickBot="1" x14ac:dyDescent="0.3">
      <c r="A14" s="171"/>
      <c r="B14" s="57"/>
      <c r="D14" s="22"/>
      <c r="E14" s="23"/>
      <c r="F14" s="160"/>
      <c r="G14" s="160"/>
      <c r="H14" s="154"/>
      <c r="I14" s="162"/>
      <c r="J14" s="23"/>
      <c r="K14" s="21"/>
      <c r="L14" s="21"/>
      <c r="M14" s="21"/>
    </row>
    <row r="15" spans="1:13" s="20" customFormat="1" ht="19.5" customHeight="1" thickTop="1" thickBot="1" x14ac:dyDescent="0.3">
      <c r="A15" s="171"/>
      <c r="B15" s="57"/>
      <c r="D15" s="22"/>
      <c r="E15" s="23"/>
      <c r="F15" s="160"/>
      <c r="G15" s="160"/>
      <c r="H15" s="154"/>
      <c r="I15" s="162"/>
      <c r="J15" s="23"/>
      <c r="K15" s="21"/>
      <c r="L15" s="21"/>
      <c r="M15" s="21"/>
    </row>
    <row r="16" spans="1:13" s="20" customFormat="1" ht="19.5" customHeight="1" thickTop="1" thickBot="1" x14ac:dyDescent="0.3">
      <c r="A16" s="171"/>
      <c r="B16" s="57"/>
      <c r="D16" s="22"/>
      <c r="E16" s="23"/>
      <c r="F16" s="160"/>
      <c r="G16" s="160"/>
      <c r="H16" s="154"/>
      <c r="I16" s="162"/>
      <c r="J16" s="23"/>
      <c r="K16" s="21"/>
      <c r="L16" s="21"/>
      <c r="M16" s="21"/>
    </row>
    <row r="17" spans="1:13" s="20" customFormat="1" ht="19.5" customHeight="1" thickTop="1" thickBot="1" x14ac:dyDescent="0.3">
      <c r="A17" s="171"/>
      <c r="B17" s="57"/>
      <c r="D17" s="22"/>
      <c r="E17" s="23"/>
      <c r="F17" s="160"/>
      <c r="G17" s="160"/>
      <c r="H17" s="154"/>
      <c r="I17" s="162"/>
      <c r="J17" s="23"/>
      <c r="K17" s="21"/>
      <c r="L17" s="21"/>
      <c r="M17" s="21"/>
    </row>
    <row r="18" spans="1:13" s="20" customFormat="1" ht="19.5" customHeight="1" thickTop="1" thickBot="1" x14ac:dyDescent="0.3">
      <c r="A18" s="171"/>
      <c r="B18" s="57"/>
      <c r="D18" s="22"/>
      <c r="E18" s="23"/>
      <c r="F18" s="160"/>
      <c r="G18" s="160"/>
      <c r="H18" s="154"/>
      <c r="I18" s="162"/>
      <c r="J18" s="23"/>
      <c r="K18" s="21"/>
      <c r="L18" s="21"/>
      <c r="M18" s="21"/>
    </row>
    <row r="19" spans="1:13" s="20" customFormat="1" ht="19.5" customHeight="1" thickTop="1" thickBot="1" x14ac:dyDescent="0.3">
      <c r="A19" s="171"/>
      <c r="B19" s="57"/>
      <c r="D19" s="22"/>
      <c r="E19" s="23"/>
      <c r="F19" s="160"/>
      <c r="G19" s="160"/>
      <c r="H19" s="154"/>
      <c r="I19" s="162"/>
      <c r="J19" s="23"/>
      <c r="K19" s="21"/>
      <c r="L19" s="21"/>
      <c r="M19" s="21"/>
    </row>
    <row r="20" spans="1:13" s="20" customFormat="1" ht="19.5" customHeight="1" thickTop="1" thickBot="1" x14ac:dyDescent="0.3">
      <c r="A20" s="171"/>
      <c r="B20" s="57"/>
      <c r="D20" s="22"/>
      <c r="E20" s="23"/>
      <c r="F20" s="160"/>
      <c r="G20" s="160"/>
      <c r="H20" s="154"/>
      <c r="I20" s="162"/>
      <c r="J20" s="23"/>
      <c r="K20" s="21"/>
      <c r="L20" s="21"/>
      <c r="M20" s="21"/>
    </row>
    <row r="21" spans="1:13" s="20" customFormat="1" ht="19.5" customHeight="1" thickTop="1" thickBot="1" x14ac:dyDescent="0.3">
      <c r="A21" s="171"/>
      <c r="B21" s="57"/>
      <c r="D21" s="22"/>
      <c r="E21" s="23"/>
      <c r="F21" s="160"/>
      <c r="G21" s="160"/>
      <c r="H21" s="154"/>
      <c r="I21" s="162"/>
      <c r="J21" s="23"/>
      <c r="K21" s="21"/>
      <c r="L21" s="21"/>
      <c r="M21" s="21"/>
    </row>
    <row r="22" spans="1:13" s="20" customFormat="1" ht="19.5" customHeight="1" thickTop="1" thickBot="1" x14ac:dyDescent="0.3">
      <c r="A22" s="171"/>
      <c r="B22" s="57"/>
      <c r="D22" s="22"/>
      <c r="E22" s="23"/>
      <c r="F22" s="160"/>
      <c r="G22" s="160"/>
      <c r="H22" s="154"/>
      <c r="I22" s="162"/>
      <c r="J22" s="23"/>
      <c r="K22" s="21"/>
      <c r="L22" s="21"/>
      <c r="M22" s="21"/>
    </row>
    <row r="23" spans="1:13" s="20" customFormat="1" ht="19.5" customHeight="1" thickTop="1" thickBot="1" x14ac:dyDescent="0.3">
      <c r="A23" s="171"/>
      <c r="B23" s="57"/>
      <c r="D23" s="22"/>
      <c r="E23" s="23"/>
      <c r="F23" s="160"/>
      <c r="G23" s="160"/>
      <c r="H23" s="154"/>
      <c r="I23" s="162"/>
      <c r="J23" s="23"/>
      <c r="K23" s="21"/>
      <c r="L23" s="21"/>
      <c r="M23" s="21"/>
    </row>
    <row r="24" spans="1:13" s="20" customFormat="1" ht="19.5" customHeight="1" thickTop="1" thickBot="1" x14ac:dyDescent="0.3">
      <c r="A24" s="171"/>
      <c r="B24" s="57"/>
      <c r="D24" s="22"/>
      <c r="E24" s="23"/>
      <c r="F24" s="160"/>
      <c r="G24" s="160"/>
      <c r="H24" s="154"/>
      <c r="I24" s="162"/>
      <c r="J24" s="23"/>
      <c r="K24" s="21"/>
      <c r="L24" s="21"/>
      <c r="M24" s="21"/>
    </row>
    <row r="25" spans="1:13" s="20" customFormat="1" ht="19.5" customHeight="1" thickTop="1" thickBot="1" x14ac:dyDescent="0.3">
      <c r="A25" s="171"/>
      <c r="B25" s="57"/>
      <c r="D25" s="22"/>
      <c r="E25" s="23"/>
      <c r="F25" s="160"/>
      <c r="G25" s="160"/>
      <c r="H25" s="154"/>
      <c r="I25" s="162"/>
      <c r="J25" s="23"/>
      <c r="K25" s="21"/>
      <c r="L25" s="21"/>
      <c r="M25" s="21"/>
    </row>
    <row r="26" spans="1:13" s="20" customFormat="1" ht="19.5" customHeight="1" thickTop="1" thickBot="1" x14ac:dyDescent="0.3">
      <c r="A26" s="171"/>
      <c r="B26" s="57"/>
      <c r="D26" s="22"/>
      <c r="E26" s="23"/>
      <c r="F26" s="160"/>
      <c r="G26" s="160"/>
      <c r="H26" s="154"/>
      <c r="I26" s="162"/>
      <c r="J26" s="23"/>
      <c r="K26" s="21"/>
      <c r="L26" s="21"/>
      <c r="M26" s="21"/>
    </row>
    <row r="27" spans="1:13" s="20" customFormat="1" ht="19.5" customHeight="1" thickTop="1" thickBot="1" x14ac:dyDescent="0.3">
      <c r="A27" s="171"/>
      <c r="B27" s="57"/>
      <c r="D27" s="22"/>
      <c r="E27" s="23"/>
      <c r="F27" s="160"/>
      <c r="G27" s="160"/>
      <c r="H27" s="154"/>
      <c r="I27" s="162"/>
      <c r="J27" s="23"/>
      <c r="K27" s="21"/>
      <c r="L27" s="21"/>
      <c r="M27" s="21"/>
    </row>
    <row r="28" spans="1:13" s="20" customFormat="1" ht="19.5" customHeight="1" thickTop="1" thickBot="1" x14ac:dyDescent="0.3">
      <c r="A28" s="171"/>
      <c r="B28" s="57"/>
      <c r="D28" s="22"/>
      <c r="E28" s="23"/>
      <c r="F28" s="160"/>
      <c r="G28" s="160"/>
      <c r="H28" s="154"/>
      <c r="I28" s="162"/>
      <c r="J28" s="23"/>
      <c r="K28" s="21"/>
      <c r="L28" s="21"/>
      <c r="M28" s="21"/>
    </row>
    <row r="29" spans="1:13" s="20" customFormat="1" ht="19.5" customHeight="1" thickTop="1" thickBot="1" x14ac:dyDescent="0.3">
      <c r="A29" s="171"/>
      <c r="B29" s="57"/>
      <c r="D29" s="22"/>
      <c r="E29" s="23"/>
      <c r="F29" s="160"/>
      <c r="G29" s="160"/>
      <c r="H29" s="154"/>
      <c r="I29" s="162"/>
      <c r="J29" s="23"/>
      <c r="K29" s="21"/>
      <c r="L29" s="21"/>
      <c r="M29" s="21"/>
    </row>
    <row r="30" spans="1:13" s="20" customFormat="1" ht="19.5" customHeight="1" thickTop="1" thickBot="1" x14ac:dyDescent="0.3">
      <c r="A30" s="171"/>
      <c r="B30" s="57"/>
      <c r="D30" s="22"/>
      <c r="E30" s="23"/>
      <c r="F30" s="160"/>
      <c r="G30" s="160"/>
      <c r="H30" s="154"/>
      <c r="I30" s="162"/>
      <c r="J30" s="23"/>
      <c r="K30" s="21"/>
      <c r="L30" s="21"/>
      <c r="M30" s="21"/>
    </row>
    <row r="31" spans="1:13" s="20" customFormat="1" ht="19.5" customHeight="1" thickTop="1" thickBot="1" x14ac:dyDescent="0.3">
      <c r="A31" s="171"/>
      <c r="B31" s="57"/>
      <c r="D31" s="22"/>
      <c r="E31" s="23"/>
      <c r="F31" s="160"/>
      <c r="G31" s="160"/>
      <c r="H31" s="154"/>
      <c r="I31" s="162"/>
      <c r="J31" s="23"/>
      <c r="K31" s="21"/>
      <c r="L31" s="21"/>
      <c r="M31" s="21"/>
    </row>
    <row r="32" spans="1:13" s="20" customFormat="1" ht="19.5" customHeight="1" thickTop="1" thickBot="1" x14ac:dyDescent="0.3">
      <c r="A32" s="171"/>
      <c r="B32" s="57"/>
      <c r="D32" s="22"/>
      <c r="E32" s="23"/>
      <c r="F32" s="160"/>
      <c r="G32" s="160"/>
      <c r="H32" s="154"/>
      <c r="I32" s="162"/>
      <c r="J32" s="23"/>
      <c r="K32" s="21"/>
      <c r="L32" s="21"/>
      <c r="M32" s="21"/>
    </row>
    <row r="33" spans="1:13" s="20" customFormat="1" ht="19.5" customHeight="1" thickTop="1" thickBot="1" x14ac:dyDescent="0.3">
      <c r="A33" s="171"/>
      <c r="B33" s="57"/>
      <c r="D33" s="22"/>
      <c r="E33" s="23"/>
      <c r="F33" s="160"/>
      <c r="G33" s="160"/>
      <c r="H33" s="154"/>
      <c r="I33" s="162"/>
      <c r="J33" s="23"/>
      <c r="K33" s="21"/>
      <c r="L33" s="21"/>
      <c r="M33" s="21"/>
    </row>
    <row r="34" spans="1:13" s="20" customFormat="1" ht="19.5" customHeight="1" thickTop="1" thickBot="1" x14ac:dyDescent="0.3">
      <c r="A34" s="171"/>
      <c r="B34" s="57"/>
      <c r="D34" s="22"/>
      <c r="E34" s="23"/>
      <c r="F34" s="160"/>
      <c r="G34" s="160"/>
      <c r="H34" s="154"/>
      <c r="I34" s="162"/>
      <c r="J34" s="23"/>
      <c r="K34" s="21"/>
      <c r="L34" s="21"/>
      <c r="M34" s="21"/>
    </row>
    <row r="35" spans="1:13" s="20" customFormat="1" ht="19.5" customHeight="1" thickTop="1" thickBot="1" x14ac:dyDescent="0.3">
      <c r="A35" s="171"/>
      <c r="B35" s="57"/>
      <c r="D35" s="22"/>
      <c r="E35" s="23"/>
      <c r="F35" s="160"/>
      <c r="G35" s="160"/>
      <c r="H35" s="154"/>
      <c r="I35" s="162"/>
      <c r="J35" s="23"/>
      <c r="K35" s="21"/>
      <c r="L35" s="21"/>
      <c r="M35" s="21"/>
    </row>
    <row r="36" spans="1:13" s="20" customFormat="1" ht="19.5" customHeight="1" thickTop="1" thickBot="1" x14ac:dyDescent="0.3">
      <c r="A36" s="171"/>
      <c r="B36" s="57"/>
      <c r="D36" s="22"/>
      <c r="E36" s="23"/>
      <c r="F36" s="160"/>
      <c r="G36" s="160"/>
      <c r="H36" s="154"/>
      <c r="I36" s="162"/>
      <c r="J36" s="23"/>
      <c r="K36" s="21"/>
      <c r="L36" s="21"/>
      <c r="M36" s="21"/>
    </row>
    <row r="37" spans="1:13" s="20" customFormat="1" ht="19.5" customHeight="1" thickTop="1" thickBot="1" x14ac:dyDescent="0.3">
      <c r="A37" s="171"/>
      <c r="B37" s="57"/>
      <c r="D37" s="22"/>
      <c r="E37" s="23"/>
      <c r="F37" s="160"/>
      <c r="G37" s="160"/>
      <c r="H37" s="154"/>
      <c r="I37" s="162"/>
      <c r="J37" s="23"/>
      <c r="K37" s="21"/>
      <c r="L37" s="21"/>
      <c r="M37" s="21"/>
    </row>
    <row r="38" spans="1:13" s="20" customFormat="1" ht="19.5" customHeight="1" thickTop="1" thickBot="1" x14ac:dyDescent="0.3">
      <c r="A38" s="171"/>
      <c r="B38" s="57"/>
      <c r="D38" s="22"/>
      <c r="E38" s="23"/>
      <c r="F38" s="160"/>
      <c r="G38" s="160"/>
      <c r="H38" s="154"/>
      <c r="I38" s="162"/>
      <c r="J38" s="23"/>
      <c r="K38" s="21"/>
      <c r="L38" s="21"/>
      <c r="M38" s="21"/>
    </row>
    <row r="39" spans="1:13" s="20" customFormat="1" ht="19.5" customHeight="1" thickTop="1" thickBot="1" x14ac:dyDescent="0.3">
      <c r="A39" s="171"/>
      <c r="B39" s="57"/>
      <c r="D39" s="22"/>
      <c r="E39" s="23"/>
      <c r="F39" s="160"/>
      <c r="G39" s="160"/>
      <c r="H39" s="154"/>
      <c r="I39" s="162"/>
      <c r="J39" s="23"/>
      <c r="K39" s="21"/>
      <c r="L39" s="21"/>
      <c r="M39" s="21"/>
    </row>
    <row r="40" spans="1:13" s="20" customFormat="1" ht="19.5" customHeight="1" thickTop="1" thickBot="1" x14ac:dyDescent="0.3">
      <c r="A40" s="171"/>
      <c r="B40" s="57"/>
      <c r="D40" s="22"/>
      <c r="E40" s="23"/>
      <c r="F40" s="160"/>
      <c r="G40" s="160"/>
      <c r="H40" s="154"/>
      <c r="I40" s="162"/>
      <c r="J40" s="23"/>
      <c r="K40" s="21"/>
      <c r="L40" s="21"/>
      <c r="M40" s="21"/>
    </row>
    <row r="41" spans="1:13" s="20" customFormat="1" ht="19.5" customHeight="1" thickTop="1" thickBot="1" x14ac:dyDescent="0.3">
      <c r="A41" s="171"/>
      <c r="B41" s="57"/>
      <c r="D41" s="22"/>
      <c r="E41" s="23"/>
      <c r="F41" s="160"/>
      <c r="G41" s="160"/>
      <c r="H41" s="154"/>
      <c r="I41" s="162"/>
      <c r="J41" s="23"/>
      <c r="K41" s="21"/>
      <c r="L41" s="21"/>
      <c r="M41" s="21"/>
    </row>
    <row r="42" spans="1:13" s="20" customFormat="1" ht="19.5" customHeight="1" thickTop="1" thickBot="1" x14ac:dyDescent="0.3">
      <c r="A42" s="171"/>
      <c r="B42" s="57"/>
      <c r="D42" s="22"/>
      <c r="E42" s="23"/>
      <c r="F42" s="160"/>
      <c r="G42" s="160"/>
      <c r="H42" s="154"/>
      <c r="I42" s="162"/>
      <c r="J42" s="23"/>
      <c r="K42" s="21"/>
      <c r="L42" s="21"/>
      <c r="M42" s="21"/>
    </row>
    <row r="43" spans="1:13" s="20" customFormat="1" ht="19.5" customHeight="1" thickTop="1" thickBot="1" x14ac:dyDescent="0.3">
      <c r="A43" s="171"/>
      <c r="B43" s="57"/>
      <c r="D43" s="22"/>
      <c r="E43" s="23"/>
      <c r="F43" s="160"/>
      <c r="G43" s="160"/>
      <c r="H43" s="154"/>
      <c r="I43" s="162"/>
      <c r="J43" s="23"/>
      <c r="K43" s="21"/>
      <c r="L43" s="21"/>
      <c r="M43" s="21"/>
    </row>
    <row r="44" spans="1:13" s="20" customFormat="1" ht="19.5" customHeight="1" thickTop="1" thickBot="1" x14ac:dyDescent="0.3">
      <c r="A44" s="171"/>
      <c r="B44" s="57"/>
      <c r="D44" s="22"/>
      <c r="E44" s="23"/>
      <c r="F44" s="160"/>
      <c r="G44" s="160"/>
      <c r="H44" s="154"/>
      <c r="I44" s="162"/>
      <c r="J44" s="23"/>
      <c r="K44" s="21"/>
      <c r="L44" s="21"/>
      <c r="M44" s="21"/>
    </row>
    <row r="45" spans="1:13" s="20" customFormat="1" ht="19.5" customHeight="1" thickTop="1" thickBot="1" x14ac:dyDescent="0.3">
      <c r="A45" s="171"/>
      <c r="B45" s="57"/>
      <c r="D45" s="22"/>
      <c r="E45" s="23"/>
      <c r="F45" s="160"/>
      <c r="G45" s="160"/>
      <c r="H45" s="154"/>
      <c r="I45" s="162"/>
      <c r="J45" s="23"/>
      <c r="K45" s="21"/>
      <c r="L45" s="21"/>
      <c r="M45" s="21"/>
    </row>
    <row r="46" spans="1:13" s="20" customFormat="1" ht="19.5" customHeight="1" thickTop="1" thickBot="1" x14ac:dyDescent="0.3">
      <c r="A46" s="171"/>
      <c r="B46" s="57"/>
      <c r="D46" s="22"/>
      <c r="E46" s="23"/>
      <c r="F46" s="160"/>
      <c r="G46" s="160"/>
      <c r="H46" s="154"/>
      <c r="I46" s="162"/>
      <c r="J46" s="23"/>
      <c r="K46" s="21"/>
      <c r="L46" s="21"/>
      <c r="M46" s="21"/>
    </row>
    <row r="47" spans="1:13" s="20" customFormat="1" ht="19.5" customHeight="1" thickTop="1" thickBot="1" x14ac:dyDescent="0.3">
      <c r="A47" s="171"/>
      <c r="B47" s="57"/>
      <c r="D47" s="22"/>
      <c r="E47" s="23"/>
      <c r="F47" s="160"/>
      <c r="G47" s="160"/>
      <c r="H47" s="154"/>
      <c r="I47" s="162"/>
      <c r="J47" s="23"/>
      <c r="K47" s="21"/>
      <c r="L47" s="21"/>
      <c r="M47" s="21"/>
    </row>
    <row r="48" spans="1:13" s="20" customFormat="1" ht="19.5" customHeight="1" thickTop="1" thickBot="1" x14ac:dyDescent="0.3">
      <c r="A48" s="171"/>
      <c r="B48" s="57"/>
      <c r="D48" s="22"/>
      <c r="E48" s="23"/>
      <c r="F48" s="160"/>
      <c r="G48" s="160"/>
      <c r="H48" s="154"/>
      <c r="I48" s="162"/>
      <c r="J48" s="23"/>
      <c r="K48" s="21"/>
      <c r="L48" s="21"/>
      <c r="M48" s="21"/>
    </row>
    <row r="49" spans="1:13" s="20" customFormat="1" ht="19.5" customHeight="1" thickTop="1" thickBot="1" x14ac:dyDescent="0.3">
      <c r="A49" s="171"/>
      <c r="B49" s="57"/>
      <c r="D49" s="22"/>
      <c r="E49" s="23"/>
      <c r="F49" s="160"/>
      <c r="G49" s="160"/>
      <c r="H49" s="154"/>
      <c r="I49" s="162"/>
      <c r="J49" s="23"/>
      <c r="K49" s="21"/>
      <c r="L49" s="21"/>
      <c r="M49" s="21"/>
    </row>
    <row r="50" spans="1:13" s="20" customFormat="1" ht="19.5" customHeight="1" thickTop="1" thickBot="1" x14ac:dyDescent="0.3">
      <c r="A50" s="171"/>
      <c r="B50" s="57"/>
      <c r="D50" s="22"/>
      <c r="E50" s="23"/>
      <c r="F50" s="160"/>
      <c r="G50" s="160"/>
      <c r="H50" s="154"/>
      <c r="I50" s="162"/>
      <c r="J50" s="23"/>
      <c r="K50" s="21"/>
      <c r="L50" s="21"/>
      <c r="M50" s="21"/>
    </row>
    <row r="51" spans="1:13" s="20" customFormat="1" ht="19.5" customHeight="1" thickTop="1" thickBot="1" x14ac:dyDescent="0.3">
      <c r="A51" s="171"/>
      <c r="B51" s="57"/>
      <c r="D51" s="22"/>
      <c r="E51" s="23"/>
      <c r="F51" s="160"/>
      <c r="G51" s="160"/>
      <c r="H51" s="154"/>
      <c r="I51" s="162"/>
      <c r="J51" s="23"/>
      <c r="K51" s="21"/>
      <c r="L51" s="21"/>
      <c r="M51" s="21"/>
    </row>
    <row r="52" spans="1:13" s="20" customFormat="1" ht="19.5" customHeight="1" thickTop="1" thickBot="1" x14ac:dyDescent="0.3">
      <c r="A52" s="171"/>
      <c r="B52" s="57"/>
      <c r="D52" s="22"/>
      <c r="E52" s="23"/>
      <c r="F52" s="160"/>
      <c r="G52" s="160"/>
      <c r="H52" s="154"/>
      <c r="I52" s="162"/>
      <c r="J52" s="23"/>
      <c r="K52" s="21"/>
      <c r="L52" s="21"/>
      <c r="M52" s="21"/>
    </row>
    <row r="53" spans="1:13" s="20" customFormat="1" ht="19.5" customHeight="1" thickTop="1" thickBot="1" x14ac:dyDescent="0.3">
      <c r="A53" s="171"/>
      <c r="B53" s="57"/>
      <c r="D53" s="22"/>
      <c r="E53" s="23"/>
      <c r="F53" s="160"/>
      <c r="G53" s="160"/>
      <c r="H53" s="154"/>
      <c r="I53" s="162"/>
      <c r="J53" s="23"/>
      <c r="K53" s="21"/>
      <c r="L53" s="21"/>
      <c r="M53" s="21"/>
    </row>
    <row r="54" spans="1:13" s="20" customFormat="1" ht="19.5" customHeight="1" thickTop="1" thickBot="1" x14ac:dyDescent="0.3">
      <c r="A54" s="171"/>
      <c r="B54" s="57"/>
      <c r="D54" s="22"/>
      <c r="E54" s="23"/>
      <c r="F54" s="160"/>
      <c r="G54" s="160"/>
      <c r="H54" s="154"/>
      <c r="I54" s="162"/>
      <c r="J54" s="23"/>
      <c r="K54" s="21"/>
      <c r="L54" s="21"/>
      <c r="M54" s="21"/>
    </row>
    <row r="55" spans="1:13" s="20" customFormat="1" ht="19.5" customHeight="1" thickTop="1" thickBot="1" x14ac:dyDescent="0.3">
      <c r="A55" s="171"/>
      <c r="B55" s="57"/>
      <c r="D55" s="22"/>
      <c r="E55" s="23"/>
      <c r="F55" s="160"/>
      <c r="G55" s="160"/>
      <c r="H55" s="154"/>
      <c r="I55" s="162"/>
      <c r="J55" s="23"/>
      <c r="K55" s="21"/>
      <c r="L55" s="21"/>
      <c r="M55" s="21"/>
    </row>
    <row r="56" spans="1:13" s="20" customFormat="1" ht="19.5" customHeight="1" thickTop="1" thickBot="1" x14ac:dyDescent="0.3">
      <c r="A56" s="171"/>
      <c r="B56" s="57"/>
      <c r="D56" s="22"/>
      <c r="E56" s="23"/>
      <c r="F56" s="160"/>
      <c r="G56" s="160"/>
      <c r="H56" s="154"/>
      <c r="I56" s="162"/>
      <c r="J56" s="23"/>
      <c r="K56" s="21"/>
      <c r="L56" s="21"/>
      <c r="M56" s="21"/>
    </row>
    <row r="57" spans="1:13" s="20" customFormat="1" ht="19.5" customHeight="1" thickTop="1" thickBot="1" x14ac:dyDescent="0.3">
      <c r="A57" s="171"/>
      <c r="B57" s="57"/>
      <c r="D57" s="22"/>
      <c r="E57" s="23"/>
      <c r="F57" s="160"/>
      <c r="G57" s="160"/>
      <c r="H57" s="154"/>
      <c r="I57" s="162"/>
      <c r="J57" s="23"/>
      <c r="K57" s="21"/>
      <c r="L57" s="21"/>
      <c r="M57" s="21"/>
    </row>
    <row r="58" spans="1:13" s="20" customFormat="1" ht="19.5" customHeight="1" thickTop="1" thickBot="1" x14ac:dyDescent="0.3">
      <c r="A58" s="171"/>
      <c r="B58" s="57"/>
      <c r="D58" s="22"/>
      <c r="E58" s="23"/>
      <c r="F58" s="160"/>
      <c r="G58" s="160"/>
      <c r="H58" s="154"/>
      <c r="I58" s="162"/>
      <c r="J58" s="23"/>
      <c r="K58" s="21"/>
      <c r="L58" s="21"/>
      <c r="M58" s="21"/>
    </row>
    <row r="59" spans="1:13" s="20" customFormat="1" ht="19.5" customHeight="1" thickTop="1" thickBot="1" x14ac:dyDescent="0.3">
      <c r="A59" s="171"/>
      <c r="B59" s="57"/>
      <c r="D59" s="22"/>
      <c r="E59" s="23"/>
      <c r="F59" s="160"/>
      <c r="G59" s="160"/>
      <c r="H59" s="154"/>
      <c r="I59" s="162"/>
      <c r="J59" s="23"/>
      <c r="K59" s="21"/>
      <c r="L59" s="21"/>
      <c r="M59" s="21"/>
    </row>
    <row r="60" spans="1:13" s="20" customFormat="1" ht="19.5" customHeight="1" thickTop="1" thickBot="1" x14ac:dyDescent="0.3">
      <c r="A60" s="171"/>
      <c r="B60" s="57"/>
      <c r="D60" s="22"/>
      <c r="E60" s="23"/>
      <c r="F60" s="160"/>
      <c r="G60" s="160"/>
      <c r="H60" s="154"/>
      <c r="I60" s="162"/>
      <c r="J60" s="23"/>
      <c r="K60" s="21"/>
      <c r="L60" s="21"/>
      <c r="M60" s="21"/>
    </row>
    <row r="61" spans="1:13" s="20" customFormat="1" ht="19.5" customHeight="1" thickTop="1" thickBot="1" x14ac:dyDescent="0.3">
      <c r="A61" s="171"/>
      <c r="B61" s="57"/>
      <c r="D61" s="22"/>
      <c r="E61" s="23"/>
      <c r="F61" s="160"/>
      <c r="G61" s="160"/>
      <c r="H61" s="154"/>
      <c r="I61" s="162"/>
      <c r="J61" s="23"/>
      <c r="K61" s="21"/>
      <c r="L61" s="21"/>
      <c r="M61" s="21"/>
    </row>
    <row r="62" spans="1:13" s="20" customFormat="1" ht="19.5" customHeight="1" thickTop="1" thickBot="1" x14ac:dyDescent="0.3">
      <c r="A62" s="171"/>
      <c r="B62" s="57"/>
      <c r="D62" s="22"/>
      <c r="E62" s="23"/>
      <c r="F62" s="160"/>
      <c r="G62" s="160"/>
      <c r="H62" s="154"/>
      <c r="I62" s="162"/>
      <c r="J62" s="23"/>
      <c r="K62" s="21"/>
      <c r="L62" s="21"/>
      <c r="M62" s="21"/>
    </row>
    <row r="63" spans="1:13" s="20" customFormat="1" ht="19.5" customHeight="1" thickTop="1" thickBot="1" x14ac:dyDescent="0.3">
      <c r="A63" s="171"/>
      <c r="B63" s="57"/>
      <c r="D63" s="22"/>
      <c r="E63" s="23"/>
      <c r="F63" s="160"/>
      <c r="G63" s="160"/>
      <c r="H63" s="154"/>
      <c r="I63" s="162"/>
      <c r="J63" s="23"/>
      <c r="K63" s="21"/>
      <c r="L63" s="21"/>
      <c r="M63" s="21"/>
    </row>
    <row r="64" spans="1:13" s="20" customFormat="1" ht="19.5" customHeight="1" thickTop="1" thickBot="1" x14ac:dyDescent="0.3">
      <c r="A64" s="171"/>
      <c r="B64" s="57"/>
      <c r="D64" s="22"/>
      <c r="E64" s="23"/>
      <c r="F64" s="160"/>
      <c r="G64" s="160"/>
      <c r="H64" s="154"/>
      <c r="I64" s="162"/>
      <c r="J64" s="23"/>
      <c r="K64" s="21"/>
      <c r="L64" s="21"/>
      <c r="M64" s="21"/>
    </row>
    <row r="65" spans="1:13" s="20" customFormat="1" ht="19.5" customHeight="1" thickTop="1" thickBot="1" x14ac:dyDescent="0.3">
      <c r="A65" s="171"/>
      <c r="B65" s="57"/>
      <c r="D65" s="22"/>
      <c r="E65" s="23"/>
      <c r="F65" s="160"/>
      <c r="G65" s="160"/>
      <c r="H65" s="154"/>
      <c r="I65" s="162"/>
      <c r="J65" s="23"/>
      <c r="K65" s="21"/>
      <c r="L65" s="21"/>
      <c r="M65" s="21"/>
    </row>
    <row r="66" spans="1:13" s="20" customFormat="1" ht="19.5" customHeight="1" thickTop="1" thickBot="1" x14ac:dyDescent="0.3">
      <c r="A66" s="171"/>
      <c r="B66" s="57"/>
      <c r="D66" s="22"/>
      <c r="E66" s="23"/>
      <c r="F66" s="160"/>
      <c r="G66" s="160"/>
      <c r="H66" s="154"/>
      <c r="I66" s="162"/>
      <c r="J66" s="23"/>
      <c r="K66" s="21"/>
      <c r="L66" s="21"/>
      <c r="M66" s="21"/>
    </row>
    <row r="67" spans="1:13" s="20" customFormat="1" ht="19.5" customHeight="1" thickTop="1" thickBot="1" x14ac:dyDescent="0.3">
      <c r="A67" s="171"/>
      <c r="B67" s="57"/>
      <c r="D67" s="22"/>
      <c r="E67" s="23"/>
      <c r="F67" s="160"/>
      <c r="G67" s="160"/>
      <c r="H67" s="154"/>
      <c r="I67" s="162"/>
      <c r="J67" s="23"/>
      <c r="K67" s="21"/>
      <c r="L67" s="21"/>
      <c r="M67" s="21"/>
    </row>
    <row r="68" spans="1:13" s="20" customFormat="1" ht="19.5" customHeight="1" thickTop="1" thickBot="1" x14ac:dyDescent="0.3">
      <c r="A68" s="171"/>
      <c r="B68" s="57"/>
      <c r="D68" s="22"/>
      <c r="E68" s="23"/>
      <c r="F68" s="160"/>
      <c r="G68" s="160"/>
      <c r="H68" s="154"/>
      <c r="I68" s="162"/>
      <c r="J68" s="23"/>
      <c r="K68" s="21"/>
      <c r="L68" s="21"/>
      <c r="M68" s="21"/>
    </row>
    <row r="69" spans="1:13" s="20" customFormat="1" ht="19.5" customHeight="1" thickTop="1" thickBot="1" x14ac:dyDescent="0.3">
      <c r="A69" s="171"/>
      <c r="B69" s="57"/>
      <c r="D69" s="22"/>
      <c r="E69" s="23"/>
      <c r="F69" s="160"/>
      <c r="G69" s="160"/>
      <c r="H69" s="154"/>
      <c r="I69" s="162"/>
      <c r="J69" s="23"/>
      <c r="K69" s="21"/>
      <c r="L69" s="21"/>
      <c r="M69" s="21"/>
    </row>
    <row r="70" spans="1:13" s="20" customFormat="1" ht="19.5" customHeight="1" thickTop="1" thickBot="1" x14ac:dyDescent="0.3">
      <c r="A70" s="171"/>
      <c r="B70" s="57"/>
      <c r="D70" s="22"/>
      <c r="E70" s="23"/>
      <c r="F70" s="160"/>
      <c r="G70" s="160"/>
      <c r="H70" s="154"/>
      <c r="I70" s="162"/>
      <c r="J70" s="23"/>
      <c r="K70" s="21"/>
      <c r="L70" s="21"/>
      <c r="M70" s="21"/>
    </row>
    <row r="71" spans="1:13" s="20" customFormat="1" ht="19.5" customHeight="1" thickTop="1" thickBot="1" x14ac:dyDescent="0.3">
      <c r="A71" s="171"/>
      <c r="B71" s="57"/>
      <c r="D71" s="22"/>
      <c r="E71" s="23"/>
      <c r="F71" s="160"/>
      <c r="G71" s="160"/>
      <c r="H71" s="154"/>
      <c r="I71" s="162"/>
      <c r="J71" s="23"/>
      <c r="K71" s="21"/>
      <c r="L71" s="21"/>
      <c r="M71" s="21"/>
    </row>
    <row r="72" spans="1:13" s="20" customFormat="1" ht="19.5" customHeight="1" thickTop="1" thickBot="1" x14ac:dyDescent="0.3">
      <c r="A72" s="171"/>
      <c r="B72" s="57"/>
      <c r="D72" s="22"/>
      <c r="E72" s="23"/>
      <c r="F72" s="160"/>
      <c r="G72" s="160"/>
      <c r="H72" s="154"/>
      <c r="I72" s="162"/>
      <c r="J72" s="23"/>
      <c r="K72" s="21"/>
      <c r="L72" s="21"/>
      <c r="M72" s="21"/>
    </row>
    <row r="73" spans="1:13" s="20" customFormat="1" ht="19.5" customHeight="1" thickTop="1" thickBot="1" x14ac:dyDescent="0.3">
      <c r="A73" s="171"/>
      <c r="B73" s="57"/>
      <c r="D73" s="22"/>
      <c r="E73" s="23"/>
      <c r="F73" s="160"/>
      <c r="G73" s="160"/>
      <c r="H73" s="154"/>
      <c r="I73" s="162"/>
      <c r="J73" s="23"/>
      <c r="K73" s="21"/>
      <c r="L73" s="21"/>
      <c r="M73" s="21"/>
    </row>
    <row r="74" spans="1:13" s="20" customFormat="1" ht="19.5" customHeight="1" thickTop="1" thickBot="1" x14ac:dyDescent="0.3">
      <c r="A74" s="171"/>
      <c r="B74" s="57"/>
      <c r="D74" s="22"/>
      <c r="E74" s="23"/>
      <c r="F74" s="160"/>
      <c r="G74" s="160"/>
      <c r="H74" s="154"/>
      <c r="I74" s="162"/>
      <c r="J74" s="23"/>
      <c r="K74" s="21"/>
      <c r="L74" s="21"/>
      <c r="M74" s="21"/>
    </row>
    <row r="75" spans="1:13" s="20" customFormat="1" ht="19.5" customHeight="1" thickTop="1" thickBot="1" x14ac:dyDescent="0.3">
      <c r="A75" s="171"/>
      <c r="B75" s="57"/>
      <c r="D75" s="22"/>
      <c r="E75" s="23"/>
      <c r="F75" s="160"/>
      <c r="G75" s="160"/>
      <c r="H75" s="154"/>
      <c r="I75" s="162"/>
      <c r="J75" s="23"/>
      <c r="K75" s="21"/>
      <c r="L75" s="21"/>
      <c r="M75" s="21"/>
    </row>
    <row r="76" spans="1:13" s="20" customFormat="1" ht="19.5" customHeight="1" thickTop="1" thickBot="1" x14ac:dyDescent="0.3">
      <c r="A76" s="171"/>
      <c r="B76" s="57"/>
      <c r="D76" s="22"/>
      <c r="E76" s="23"/>
      <c r="F76" s="160"/>
      <c r="G76" s="160"/>
      <c r="H76" s="154"/>
      <c r="I76" s="162"/>
      <c r="J76" s="23"/>
      <c r="K76" s="21"/>
      <c r="L76" s="21"/>
      <c r="M76" s="21"/>
    </row>
    <row r="77" spans="1:13" s="20" customFormat="1" ht="19.5" customHeight="1" thickTop="1" thickBot="1" x14ac:dyDescent="0.3">
      <c r="A77" s="171"/>
      <c r="B77" s="57"/>
      <c r="D77" s="22"/>
      <c r="E77" s="23"/>
      <c r="F77" s="160"/>
      <c r="G77" s="160"/>
      <c r="H77" s="154"/>
      <c r="I77" s="162"/>
      <c r="J77" s="23"/>
      <c r="K77" s="21"/>
      <c r="L77" s="21"/>
      <c r="M77" s="21"/>
    </row>
    <row r="78" spans="1:13" s="20" customFormat="1" ht="19.5" customHeight="1" thickTop="1" thickBot="1" x14ac:dyDescent="0.3">
      <c r="A78" s="171"/>
      <c r="B78" s="57"/>
      <c r="D78" s="22"/>
      <c r="E78" s="23"/>
      <c r="F78" s="160"/>
      <c r="G78" s="160"/>
      <c r="H78" s="154"/>
      <c r="I78" s="162"/>
      <c r="J78" s="23"/>
      <c r="K78" s="21"/>
      <c r="L78" s="21"/>
      <c r="M78" s="21"/>
    </row>
    <row r="79" spans="1:13" s="20" customFormat="1" ht="19.5" customHeight="1" thickTop="1" thickBot="1" x14ac:dyDescent="0.3">
      <c r="A79" s="171"/>
      <c r="B79" s="57"/>
      <c r="D79" s="22"/>
      <c r="E79" s="23"/>
      <c r="F79" s="160"/>
      <c r="G79" s="160"/>
      <c r="H79" s="154"/>
      <c r="I79" s="162"/>
      <c r="J79" s="23"/>
      <c r="K79" s="21"/>
      <c r="L79" s="21"/>
      <c r="M79" s="21"/>
    </row>
    <row r="80" spans="1:13" s="20" customFormat="1" ht="19.5" customHeight="1" thickTop="1" thickBot="1" x14ac:dyDescent="0.3">
      <c r="A80" s="171"/>
      <c r="B80" s="57"/>
      <c r="D80" s="22"/>
      <c r="E80" s="23"/>
      <c r="F80" s="160"/>
      <c r="G80" s="160"/>
      <c r="H80" s="154"/>
      <c r="I80" s="162"/>
      <c r="J80" s="23"/>
      <c r="K80" s="21"/>
      <c r="L80" s="21"/>
      <c r="M80" s="21"/>
    </row>
    <row r="81" spans="1:13" s="20" customFormat="1" ht="19.5" customHeight="1" thickTop="1" thickBot="1" x14ac:dyDescent="0.3">
      <c r="A81" s="171"/>
      <c r="B81" s="57"/>
      <c r="D81" s="22"/>
      <c r="E81" s="23"/>
      <c r="F81" s="160"/>
      <c r="G81" s="160"/>
      <c r="H81" s="154"/>
      <c r="I81" s="162"/>
      <c r="J81" s="23"/>
      <c r="K81" s="21"/>
      <c r="L81" s="21"/>
      <c r="M81" s="21"/>
    </row>
    <row r="82" spans="1:13" s="20" customFormat="1" ht="19.5" customHeight="1" thickTop="1" thickBot="1" x14ac:dyDescent="0.3">
      <c r="A82" s="171"/>
      <c r="B82" s="57"/>
      <c r="D82" s="22"/>
      <c r="E82" s="23"/>
      <c r="F82" s="160"/>
      <c r="G82" s="160"/>
      <c r="H82" s="154"/>
      <c r="I82" s="162"/>
      <c r="J82" s="23"/>
      <c r="K82" s="21"/>
      <c r="L82" s="21"/>
      <c r="M82" s="21"/>
    </row>
    <row r="83" spans="1:13" s="20" customFormat="1" ht="19.5" customHeight="1" thickTop="1" thickBot="1" x14ac:dyDescent="0.3">
      <c r="A83" s="171"/>
      <c r="B83" s="57"/>
      <c r="D83" s="22"/>
      <c r="E83" s="23"/>
      <c r="F83" s="160"/>
      <c r="G83" s="160"/>
      <c r="H83" s="154"/>
      <c r="I83" s="162"/>
      <c r="J83" s="23"/>
      <c r="K83" s="21"/>
      <c r="L83" s="21"/>
      <c r="M83" s="21"/>
    </row>
    <row r="84" spans="1:13" s="20" customFormat="1" ht="19.5" customHeight="1" thickTop="1" thickBot="1" x14ac:dyDescent="0.3">
      <c r="A84" s="171"/>
      <c r="B84" s="57"/>
      <c r="D84" s="22"/>
      <c r="E84" s="23"/>
      <c r="F84" s="160"/>
      <c r="G84" s="160"/>
      <c r="H84" s="154"/>
      <c r="I84" s="162"/>
      <c r="J84" s="23"/>
      <c r="K84" s="21"/>
      <c r="L84" s="21"/>
      <c r="M84" s="21"/>
    </row>
    <row r="85" spans="1:13" s="20" customFormat="1" ht="19.5" customHeight="1" thickTop="1" thickBot="1" x14ac:dyDescent="0.3">
      <c r="A85" s="171"/>
      <c r="B85" s="57"/>
      <c r="D85" s="22"/>
      <c r="E85" s="23"/>
      <c r="F85" s="160"/>
      <c r="G85" s="160"/>
      <c r="H85" s="154"/>
      <c r="I85" s="162"/>
      <c r="J85" s="23"/>
      <c r="K85" s="21"/>
      <c r="L85" s="21"/>
      <c r="M85" s="21"/>
    </row>
    <row r="86" spans="1:13" s="20" customFormat="1" ht="19.5" customHeight="1" thickTop="1" thickBot="1" x14ac:dyDescent="0.3">
      <c r="A86" s="171"/>
      <c r="B86" s="57"/>
      <c r="D86" s="22"/>
      <c r="E86" s="23"/>
      <c r="F86" s="160"/>
      <c r="G86" s="160"/>
      <c r="H86" s="154"/>
      <c r="I86" s="162"/>
      <c r="J86" s="23"/>
      <c r="K86" s="21"/>
      <c r="L86" s="21"/>
      <c r="M86" s="21"/>
    </row>
    <row r="87" spans="1:13" s="20" customFormat="1" ht="19.5" customHeight="1" thickTop="1" thickBot="1" x14ac:dyDescent="0.3">
      <c r="A87" s="171"/>
      <c r="B87" s="57"/>
      <c r="D87" s="22"/>
      <c r="E87" s="23"/>
      <c r="F87" s="160"/>
      <c r="G87" s="160"/>
      <c r="H87" s="154"/>
      <c r="I87" s="162"/>
      <c r="J87" s="23"/>
      <c r="K87" s="21"/>
      <c r="L87" s="21"/>
      <c r="M87" s="21"/>
    </row>
    <row r="88" spans="1:13" s="20" customFormat="1" ht="19.5" customHeight="1" thickTop="1" thickBot="1" x14ac:dyDescent="0.3">
      <c r="A88" s="171"/>
      <c r="B88" s="57"/>
      <c r="D88" s="22"/>
      <c r="E88" s="23"/>
      <c r="F88" s="160"/>
      <c r="G88" s="160"/>
      <c r="H88" s="154"/>
      <c r="I88" s="162"/>
      <c r="J88" s="23"/>
      <c r="K88" s="21"/>
      <c r="L88" s="21"/>
      <c r="M88" s="21"/>
    </row>
    <row r="89" spans="1:13" s="20" customFormat="1" ht="19.5" customHeight="1" thickTop="1" thickBot="1" x14ac:dyDescent="0.3">
      <c r="A89" s="171"/>
      <c r="B89" s="57"/>
      <c r="D89" s="22"/>
      <c r="E89" s="23"/>
      <c r="F89" s="160"/>
      <c r="G89" s="160"/>
      <c r="H89" s="154"/>
      <c r="I89" s="162"/>
      <c r="J89" s="23"/>
      <c r="K89" s="21"/>
      <c r="L89" s="21"/>
      <c r="M89" s="21"/>
    </row>
    <row r="90" spans="1:13" s="20" customFormat="1" ht="19.5" customHeight="1" thickTop="1" thickBot="1" x14ac:dyDescent="0.3">
      <c r="A90" s="171"/>
      <c r="B90" s="57"/>
      <c r="D90" s="22"/>
      <c r="E90" s="23"/>
      <c r="F90" s="160"/>
      <c r="G90" s="160"/>
      <c r="H90" s="154"/>
      <c r="I90" s="162"/>
      <c r="J90" s="23"/>
      <c r="K90" s="21"/>
      <c r="L90" s="21"/>
      <c r="M90" s="21"/>
    </row>
    <row r="91" spans="1:13" s="20" customFormat="1" ht="19.5" customHeight="1" thickTop="1" thickBot="1" x14ac:dyDescent="0.3">
      <c r="A91" s="171"/>
      <c r="B91" s="57"/>
      <c r="D91" s="22"/>
      <c r="E91" s="23"/>
      <c r="F91" s="160"/>
      <c r="G91" s="160"/>
      <c r="H91" s="154"/>
      <c r="I91" s="162"/>
      <c r="J91" s="23"/>
      <c r="K91" s="21"/>
      <c r="L91" s="21"/>
      <c r="M91" s="21"/>
    </row>
    <row r="92" spans="1:13" s="20" customFormat="1" ht="19.5" customHeight="1" thickTop="1" thickBot="1" x14ac:dyDescent="0.3">
      <c r="A92" s="171"/>
      <c r="B92" s="57"/>
      <c r="D92" s="22"/>
      <c r="E92" s="23"/>
      <c r="F92" s="160"/>
      <c r="G92" s="160"/>
      <c r="H92" s="154"/>
      <c r="I92" s="162"/>
      <c r="J92" s="23"/>
      <c r="K92" s="21"/>
      <c r="L92" s="21"/>
      <c r="M92" s="21"/>
    </row>
    <row r="93" spans="1:13" s="20" customFormat="1" ht="19.5" customHeight="1" thickTop="1" thickBot="1" x14ac:dyDescent="0.3">
      <c r="A93" s="171"/>
      <c r="B93" s="57"/>
      <c r="D93" s="22"/>
      <c r="E93" s="23"/>
      <c r="F93" s="160"/>
      <c r="G93" s="160"/>
      <c r="H93" s="154"/>
      <c r="I93" s="162"/>
      <c r="J93" s="23"/>
      <c r="K93" s="21"/>
      <c r="L93" s="21"/>
      <c r="M93" s="21"/>
    </row>
    <row r="94" spans="1:13" s="20" customFormat="1" ht="19.5" customHeight="1" thickTop="1" thickBot="1" x14ac:dyDescent="0.3">
      <c r="A94" s="171"/>
      <c r="B94" s="57"/>
      <c r="D94" s="22"/>
      <c r="E94" s="23"/>
      <c r="F94" s="160"/>
      <c r="G94" s="160"/>
      <c r="H94" s="154"/>
      <c r="I94" s="162"/>
      <c r="J94" s="23"/>
      <c r="K94" s="21"/>
      <c r="L94" s="21"/>
      <c r="M94" s="21"/>
    </row>
    <row r="95" spans="1:13" s="20" customFormat="1" ht="19.5" customHeight="1" thickTop="1" thickBot="1" x14ac:dyDescent="0.3">
      <c r="A95" s="171"/>
      <c r="B95" s="57"/>
      <c r="D95" s="22"/>
      <c r="E95" s="23"/>
      <c r="F95" s="160"/>
      <c r="G95" s="160"/>
      <c r="H95" s="154"/>
      <c r="I95" s="162"/>
      <c r="J95" s="23"/>
      <c r="K95" s="21"/>
      <c r="L95" s="21"/>
      <c r="M95" s="21"/>
    </row>
    <row r="96" spans="1:13" s="20" customFormat="1" ht="19.5" customHeight="1" thickTop="1" thickBot="1" x14ac:dyDescent="0.3">
      <c r="A96" s="171"/>
      <c r="B96" s="57"/>
      <c r="D96" s="22"/>
      <c r="E96" s="23"/>
      <c r="F96" s="160"/>
      <c r="G96" s="160"/>
      <c r="H96" s="154"/>
      <c r="I96" s="162"/>
      <c r="J96" s="23"/>
      <c r="K96" s="21"/>
      <c r="L96" s="21"/>
      <c r="M96" s="21"/>
    </row>
    <row r="97" spans="1:13" s="20" customFormat="1" ht="19.5" customHeight="1" thickTop="1" thickBot="1" x14ac:dyDescent="0.3">
      <c r="A97" s="171"/>
      <c r="B97" s="57"/>
      <c r="D97" s="22"/>
      <c r="E97" s="23"/>
      <c r="F97" s="160"/>
      <c r="G97" s="160"/>
      <c r="H97" s="154"/>
      <c r="I97" s="162"/>
      <c r="J97" s="23"/>
      <c r="K97" s="21"/>
      <c r="L97" s="21"/>
      <c r="M97" s="21"/>
    </row>
    <row r="98" spans="1:13" s="20" customFormat="1" ht="19.5" customHeight="1" thickTop="1" thickBot="1" x14ac:dyDescent="0.3">
      <c r="A98" s="171"/>
      <c r="B98" s="57"/>
      <c r="D98" s="22"/>
      <c r="E98" s="23"/>
      <c r="F98" s="160"/>
      <c r="G98" s="160"/>
      <c r="H98" s="154"/>
      <c r="I98" s="162"/>
      <c r="J98" s="23"/>
      <c r="K98" s="21"/>
      <c r="L98" s="21"/>
      <c r="M98" s="21"/>
    </row>
    <row r="99" spans="1:13" s="20" customFormat="1" ht="19.5" customHeight="1" thickTop="1" thickBot="1" x14ac:dyDescent="0.3">
      <c r="A99" s="171"/>
      <c r="B99" s="57"/>
      <c r="D99" s="22"/>
      <c r="E99" s="23"/>
      <c r="F99" s="160"/>
      <c r="G99" s="160"/>
      <c r="H99" s="154"/>
      <c r="I99" s="162"/>
      <c r="J99" s="23"/>
      <c r="K99" s="21"/>
      <c r="L99" s="21"/>
      <c r="M99" s="21"/>
    </row>
    <row r="100" spans="1:13" s="20" customFormat="1" ht="19.5" customHeight="1" thickTop="1" thickBot="1" x14ac:dyDescent="0.3">
      <c r="A100" s="171"/>
      <c r="B100" s="57"/>
      <c r="D100" s="22"/>
      <c r="E100" s="23"/>
      <c r="F100" s="160"/>
      <c r="G100" s="160"/>
      <c r="H100" s="154"/>
      <c r="I100" s="162"/>
      <c r="J100" s="23"/>
      <c r="K100" s="21"/>
      <c r="L100" s="21"/>
      <c r="M100" s="21"/>
    </row>
    <row r="101" spans="1:13" s="20" customFormat="1" ht="19.5" customHeight="1" thickTop="1" thickBot="1" x14ac:dyDescent="0.3">
      <c r="A101" s="171"/>
      <c r="B101" s="57"/>
      <c r="D101" s="22"/>
      <c r="E101" s="23"/>
      <c r="F101" s="160"/>
      <c r="G101" s="160"/>
      <c r="H101" s="154"/>
      <c r="I101" s="162"/>
      <c r="J101" s="23"/>
      <c r="K101" s="21"/>
      <c r="L101" s="21"/>
      <c r="M101" s="21"/>
    </row>
    <row r="102" spans="1:13" s="20" customFormat="1" ht="19.5" customHeight="1" thickTop="1" thickBot="1" x14ac:dyDescent="0.3">
      <c r="A102" s="171"/>
      <c r="B102" s="57"/>
      <c r="D102" s="22"/>
      <c r="E102" s="23"/>
      <c r="F102" s="160"/>
      <c r="G102" s="160"/>
      <c r="H102" s="154"/>
      <c r="I102" s="162"/>
      <c r="J102" s="23"/>
      <c r="K102" s="21"/>
      <c r="L102" s="21"/>
      <c r="M102" s="21"/>
    </row>
    <row r="103" spans="1:13" s="20" customFormat="1" ht="19.5" customHeight="1" thickTop="1" thickBot="1" x14ac:dyDescent="0.3">
      <c r="A103" s="171"/>
      <c r="B103" s="57"/>
      <c r="D103" s="22"/>
      <c r="E103" s="23"/>
      <c r="F103" s="160"/>
      <c r="G103" s="160"/>
      <c r="H103" s="154"/>
      <c r="I103" s="162"/>
      <c r="J103" s="23"/>
      <c r="K103" s="21"/>
      <c r="L103" s="21"/>
      <c r="M103" s="21"/>
    </row>
    <row r="104" spans="1:13" s="20" customFormat="1" ht="19.5" customHeight="1" thickTop="1" thickBot="1" x14ac:dyDescent="0.3">
      <c r="A104" s="171"/>
      <c r="B104" s="57"/>
      <c r="D104" s="22"/>
      <c r="E104" s="23"/>
      <c r="F104" s="160"/>
      <c r="G104" s="160"/>
      <c r="H104" s="154"/>
      <c r="I104" s="162"/>
      <c r="J104" s="23"/>
      <c r="K104" s="21"/>
      <c r="L104" s="21"/>
      <c r="M104" s="21"/>
    </row>
    <row r="105" spans="1:13" s="20" customFormat="1" ht="19.5" customHeight="1" thickTop="1" thickBot="1" x14ac:dyDescent="0.3">
      <c r="A105" s="171"/>
      <c r="B105" s="57"/>
      <c r="D105" s="22"/>
      <c r="E105" s="23"/>
      <c r="F105" s="160"/>
      <c r="G105" s="160"/>
      <c r="H105" s="154"/>
      <c r="I105" s="162"/>
      <c r="J105" s="23"/>
      <c r="K105" s="21"/>
      <c r="L105" s="21"/>
      <c r="M105" s="21"/>
    </row>
    <row r="106" spans="1:13" s="20" customFormat="1" ht="19.5" customHeight="1" thickTop="1" thickBot="1" x14ac:dyDescent="0.3">
      <c r="A106" s="171"/>
      <c r="B106" s="57"/>
      <c r="D106" s="22"/>
      <c r="E106" s="23"/>
      <c r="F106" s="160"/>
      <c r="G106" s="160"/>
      <c r="H106" s="154"/>
      <c r="I106" s="162"/>
      <c r="J106" s="23"/>
      <c r="K106" s="21"/>
      <c r="L106" s="21"/>
      <c r="M106" s="21"/>
    </row>
    <row r="107" spans="1:13" s="20" customFormat="1" ht="19.5" customHeight="1" thickTop="1" thickBot="1" x14ac:dyDescent="0.3">
      <c r="A107" s="171"/>
      <c r="B107" s="57"/>
      <c r="D107" s="22"/>
      <c r="E107" s="23"/>
      <c r="F107" s="160"/>
      <c r="G107" s="160"/>
      <c r="H107" s="154"/>
      <c r="I107" s="162"/>
      <c r="J107" s="23"/>
      <c r="K107" s="21"/>
      <c r="L107" s="21"/>
      <c r="M107" s="21"/>
    </row>
    <row r="108" spans="1:13" s="20" customFormat="1" ht="19.5" customHeight="1" thickTop="1" thickBot="1" x14ac:dyDescent="0.3">
      <c r="A108" s="171"/>
      <c r="B108" s="57"/>
      <c r="D108" s="22"/>
      <c r="E108" s="23"/>
      <c r="F108" s="160"/>
      <c r="G108" s="160"/>
      <c r="H108" s="154"/>
      <c r="I108" s="162"/>
      <c r="J108" s="23"/>
      <c r="K108" s="21"/>
      <c r="L108" s="21"/>
      <c r="M108" s="21"/>
    </row>
    <row r="109" spans="1:13" s="20" customFormat="1" ht="19.5" customHeight="1" thickTop="1" thickBot="1" x14ac:dyDescent="0.3">
      <c r="A109" s="171"/>
      <c r="B109" s="57"/>
      <c r="D109" s="22"/>
      <c r="E109" s="23"/>
      <c r="F109" s="160"/>
      <c r="G109" s="160"/>
      <c r="H109" s="154"/>
      <c r="I109" s="162"/>
      <c r="J109" s="23"/>
      <c r="K109" s="21"/>
      <c r="L109" s="21"/>
      <c r="M109" s="21"/>
    </row>
    <row r="110" spans="1:13" s="20" customFormat="1" ht="19.5" customHeight="1" thickTop="1" thickBot="1" x14ac:dyDescent="0.3">
      <c r="A110" s="171"/>
      <c r="B110" s="57"/>
      <c r="D110" s="22"/>
      <c r="E110" s="23"/>
      <c r="F110" s="160"/>
      <c r="G110" s="160"/>
      <c r="H110" s="154"/>
      <c r="I110" s="162"/>
      <c r="J110" s="23"/>
      <c r="K110" s="21"/>
      <c r="L110" s="21"/>
      <c r="M110" s="21"/>
    </row>
    <row r="111" spans="1:13" s="20" customFormat="1" ht="19.5" customHeight="1" thickTop="1" thickBot="1" x14ac:dyDescent="0.3">
      <c r="A111" s="171"/>
      <c r="B111" s="57"/>
      <c r="D111" s="22"/>
      <c r="E111" s="23"/>
      <c r="F111" s="160"/>
      <c r="G111" s="160"/>
      <c r="H111" s="154"/>
      <c r="I111" s="162"/>
      <c r="J111" s="23"/>
      <c r="K111" s="21"/>
      <c r="L111" s="21"/>
      <c r="M111" s="21"/>
    </row>
    <row r="112" spans="1:13" s="20" customFormat="1" ht="19.5" customHeight="1" thickTop="1" thickBot="1" x14ac:dyDescent="0.3">
      <c r="A112" s="171"/>
      <c r="B112" s="57"/>
      <c r="D112" s="22"/>
      <c r="E112" s="23"/>
      <c r="F112" s="160"/>
      <c r="G112" s="160"/>
      <c r="H112" s="154"/>
      <c r="I112" s="162"/>
      <c r="J112" s="23"/>
      <c r="K112" s="21"/>
      <c r="L112" s="21"/>
      <c r="M112" s="21"/>
    </row>
    <row r="113" spans="1:13" s="20" customFormat="1" ht="19.5" customHeight="1" thickTop="1" thickBot="1" x14ac:dyDescent="0.3">
      <c r="A113" s="171"/>
      <c r="B113" s="57"/>
      <c r="D113" s="22"/>
      <c r="E113" s="23"/>
      <c r="F113" s="160"/>
      <c r="G113" s="160"/>
      <c r="H113" s="154"/>
      <c r="I113" s="162"/>
      <c r="J113" s="23"/>
      <c r="K113" s="21"/>
      <c r="L113" s="21"/>
      <c r="M113" s="21"/>
    </row>
    <row r="114" spans="1:13" s="20" customFormat="1" ht="19.5" customHeight="1" thickTop="1" thickBot="1" x14ac:dyDescent="0.3">
      <c r="A114" s="171"/>
      <c r="B114" s="57"/>
      <c r="D114" s="22"/>
      <c r="E114" s="23"/>
      <c r="F114" s="160"/>
      <c r="G114" s="160"/>
      <c r="H114" s="154"/>
      <c r="I114" s="162"/>
      <c r="J114" s="23"/>
      <c r="K114" s="21"/>
      <c r="L114" s="21"/>
      <c r="M114" s="21"/>
    </row>
    <row r="115" spans="1:13" s="20" customFormat="1" ht="19.5" customHeight="1" thickTop="1" thickBot="1" x14ac:dyDescent="0.3">
      <c r="A115" s="171"/>
      <c r="B115" s="57"/>
      <c r="D115" s="22"/>
      <c r="E115" s="23"/>
      <c r="F115" s="160"/>
      <c r="G115" s="160"/>
      <c r="H115" s="154"/>
      <c r="I115" s="162"/>
      <c r="J115" s="23"/>
      <c r="K115" s="21"/>
      <c r="L115" s="21"/>
      <c r="M115" s="21"/>
    </row>
    <row r="116" spans="1:13" s="20" customFormat="1" ht="19.5" customHeight="1" thickTop="1" thickBot="1" x14ac:dyDescent="0.3">
      <c r="A116" s="171"/>
      <c r="B116" s="57"/>
      <c r="D116" s="22"/>
      <c r="E116" s="23"/>
      <c r="F116" s="160"/>
      <c r="G116" s="160"/>
      <c r="H116" s="154"/>
      <c r="I116" s="162"/>
      <c r="J116" s="23"/>
      <c r="K116" s="21"/>
      <c r="L116" s="21"/>
      <c r="M116" s="21"/>
    </row>
    <row r="117" spans="1:13" s="20" customFormat="1" ht="19.5" customHeight="1" thickTop="1" thickBot="1" x14ac:dyDescent="0.3">
      <c r="A117" s="171"/>
      <c r="B117" s="57"/>
      <c r="D117" s="22"/>
      <c r="E117" s="23"/>
      <c r="F117" s="160"/>
      <c r="G117" s="160"/>
      <c r="H117" s="154"/>
      <c r="I117" s="162"/>
      <c r="J117" s="23"/>
      <c r="K117" s="21"/>
      <c r="L117" s="21"/>
      <c r="M117" s="21"/>
    </row>
    <row r="118" spans="1:13" s="20" customFormat="1" ht="19.5" customHeight="1" thickTop="1" thickBot="1" x14ac:dyDescent="0.3">
      <c r="A118" s="171"/>
      <c r="B118" s="57"/>
      <c r="D118" s="22"/>
      <c r="E118" s="23"/>
      <c r="F118" s="160"/>
      <c r="G118" s="160"/>
      <c r="H118" s="154"/>
      <c r="I118" s="162"/>
      <c r="J118" s="23"/>
      <c r="K118" s="21"/>
      <c r="L118" s="21"/>
      <c r="M118" s="21"/>
    </row>
    <row r="119" spans="1:13" s="20" customFormat="1" ht="19.5" customHeight="1" thickTop="1" thickBot="1" x14ac:dyDescent="0.3">
      <c r="A119" s="171"/>
      <c r="B119" s="57"/>
      <c r="D119" s="22"/>
      <c r="E119" s="23"/>
      <c r="F119" s="160"/>
      <c r="G119" s="160"/>
      <c r="H119" s="154"/>
      <c r="I119" s="162"/>
      <c r="J119" s="23"/>
      <c r="K119" s="21"/>
      <c r="L119" s="21"/>
      <c r="M119" s="21"/>
    </row>
    <row r="120" spans="1:13" s="20" customFormat="1" ht="19.5" customHeight="1" thickTop="1" thickBot="1" x14ac:dyDescent="0.3">
      <c r="A120" s="171"/>
      <c r="B120" s="57"/>
      <c r="D120" s="22"/>
      <c r="E120" s="23"/>
      <c r="F120" s="160"/>
      <c r="G120" s="160"/>
      <c r="H120" s="154"/>
      <c r="I120" s="162"/>
      <c r="J120" s="23"/>
      <c r="K120" s="21"/>
      <c r="L120" s="21"/>
      <c r="M120" s="21"/>
    </row>
    <row r="121" spans="1:13" s="20" customFormat="1" ht="19.5" customHeight="1" thickTop="1" thickBot="1" x14ac:dyDescent="0.3">
      <c r="A121" s="171"/>
      <c r="B121" s="57"/>
      <c r="D121" s="22"/>
      <c r="E121" s="23"/>
      <c r="F121" s="160"/>
      <c r="G121" s="160"/>
      <c r="H121" s="154"/>
      <c r="I121" s="162"/>
      <c r="J121" s="23"/>
      <c r="K121" s="21"/>
      <c r="L121" s="21"/>
      <c r="M121" s="21"/>
    </row>
    <row r="122" spans="1:13" s="20" customFormat="1" ht="19.5" customHeight="1" thickTop="1" thickBot="1" x14ac:dyDescent="0.3">
      <c r="A122" s="171"/>
      <c r="B122" s="57"/>
      <c r="D122" s="22"/>
      <c r="E122" s="23"/>
      <c r="F122" s="160"/>
      <c r="G122" s="160"/>
      <c r="H122" s="154"/>
      <c r="I122" s="162"/>
      <c r="J122" s="23"/>
      <c r="K122" s="21"/>
      <c r="L122" s="21"/>
      <c r="M122" s="21"/>
    </row>
    <row r="123" spans="1:13" s="20" customFormat="1" ht="19.5" customHeight="1" thickTop="1" thickBot="1" x14ac:dyDescent="0.3">
      <c r="A123" s="171"/>
      <c r="B123" s="57"/>
      <c r="D123" s="22"/>
      <c r="E123" s="23"/>
      <c r="F123" s="160"/>
      <c r="G123" s="160"/>
      <c r="H123" s="154"/>
      <c r="I123" s="162"/>
      <c r="J123" s="23"/>
      <c r="K123" s="21"/>
      <c r="L123" s="21"/>
      <c r="M123" s="21"/>
    </row>
    <row r="124" spans="1:13" s="20" customFormat="1" ht="19.5" customHeight="1" thickTop="1" thickBot="1" x14ac:dyDescent="0.3">
      <c r="A124" s="171"/>
      <c r="B124" s="57"/>
      <c r="D124" s="22"/>
      <c r="E124" s="23"/>
      <c r="F124" s="160"/>
      <c r="G124" s="160"/>
      <c r="H124" s="154"/>
      <c r="I124" s="162"/>
      <c r="J124" s="23"/>
      <c r="K124" s="21"/>
      <c r="L124" s="21"/>
      <c r="M124" s="21"/>
    </row>
    <row r="125" spans="1:13" s="20" customFormat="1" ht="19.5" customHeight="1" thickTop="1" thickBot="1" x14ac:dyDescent="0.3">
      <c r="A125" s="171"/>
      <c r="B125" s="57"/>
      <c r="D125" s="22"/>
      <c r="E125" s="23"/>
      <c r="F125" s="160"/>
      <c r="G125" s="160"/>
      <c r="H125" s="154"/>
      <c r="I125" s="162"/>
      <c r="J125" s="23"/>
      <c r="K125" s="21"/>
      <c r="L125" s="21"/>
      <c r="M125" s="21"/>
    </row>
    <row r="126" spans="1:13" s="20" customFormat="1" ht="19.5" customHeight="1" thickTop="1" thickBot="1" x14ac:dyDescent="0.3">
      <c r="A126" s="171"/>
      <c r="B126" s="57"/>
      <c r="D126" s="22"/>
      <c r="E126" s="23"/>
      <c r="F126" s="160"/>
      <c r="G126" s="160"/>
      <c r="H126" s="154"/>
      <c r="I126" s="162"/>
      <c r="J126" s="23"/>
      <c r="K126" s="21"/>
      <c r="L126" s="21"/>
      <c r="M126" s="21"/>
    </row>
    <row r="127" spans="1:13" s="20" customFormat="1" ht="19.5" customHeight="1" thickTop="1" thickBot="1" x14ac:dyDescent="0.3">
      <c r="A127" s="171"/>
      <c r="B127" s="57"/>
      <c r="D127" s="22"/>
      <c r="E127" s="23"/>
      <c r="F127" s="160"/>
      <c r="G127" s="160"/>
      <c r="H127" s="154"/>
      <c r="I127" s="162"/>
      <c r="J127" s="23"/>
      <c r="K127" s="21"/>
      <c r="L127" s="21"/>
      <c r="M127" s="21"/>
    </row>
    <row r="128" spans="1:13" s="20" customFormat="1" ht="19.5" customHeight="1" thickTop="1" thickBot="1" x14ac:dyDescent="0.3">
      <c r="A128" s="171"/>
      <c r="B128" s="57"/>
      <c r="D128" s="22"/>
      <c r="E128" s="23"/>
      <c r="F128" s="160"/>
      <c r="G128" s="160"/>
      <c r="H128" s="154"/>
      <c r="I128" s="162"/>
      <c r="J128" s="23"/>
      <c r="K128" s="21"/>
      <c r="L128" s="21"/>
      <c r="M128" s="21"/>
    </row>
    <row r="129" spans="1:13" s="20" customFormat="1" ht="19.5" customHeight="1" thickTop="1" thickBot="1" x14ac:dyDescent="0.3">
      <c r="A129" s="171"/>
      <c r="B129" s="57"/>
      <c r="D129" s="22"/>
      <c r="E129" s="23"/>
      <c r="F129" s="160"/>
      <c r="G129" s="160"/>
      <c r="H129" s="154"/>
      <c r="I129" s="162"/>
      <c r="J129" s="23"/>
      <c r="K129" s="21"/>
      <c r="L129" s="21"/>
      <c r="M129" s="21"/>
    </row>
    <row r="130" spans="1:13" s="20" customFormat="1" ht="19.5" customHeight="1" thickTop="1" thickBot="1" x14ac:dyDescent="0.3">
      <c r="A130" s="171"/>
      <c r="B130" s="57"/>
      <c r="D130" s="22"/>
      <c r="E130" s="23"/>
      <c r="F130" s="160"/>
      <c r="G130" s="160"/>
      <c r="H130" s="154"/>
      <c r="I130" s="162"/>
      <c r="J130" s="23"/>
      <c r="K130" s="21"/>
      <c r="L130" s="21"/>
      <c r="M130" s="21"/>
    </row>
    <row r="131" spans="1:13" s="20" customFormat="1" ht="19.5" customHeight="1" thickTop="1" thickBot="1" x14ac:dyDescent="0.3">
      <c r="A131" s="171"/>
      <c r="B131" s="57"/>
      <c r="D131" s="22"/>
      <c r="E131" s="23"/>
      <c r="F131" s="160"/>
      <c r="G131" s="160"/>
      <c r="H131" s="154"/>
      <c r="I131" s="162"/>
      <c r="J131" s="23"/>
      <c r="K131" s="21"/>
      <c r="L131" s="21"/>
      <c r="M131" s="21"/>
    </row>
    <row r="132" spans="1:13" s="20" customFormat="1" ht="19.5" customHeight="1" thickTop="1" thickBot="1" x14ac:dyDescent="0.3">
      <c r="A132" s="171"/>
      <c r="B132" s="57"/>
      <c r="D132" s="22"/>
      <c r="E132" s="23"/>
      <c r="F132" s="160"/>
      <c r="G132" s="160"/>
      <c r="H132" s="154"/>
      <c r="I132" s="162"/>
      <c r="J132" s="23"/>
      <c r="K132" s="21"/>
      <c r="L132" s="21"/>
      <c r="M132" s="21"/>
    </row>
    <row r="133" spans="1:13" s="20" customFormat="1" ht="19.5" customHeight="1" thickTop="1" thickBot="1" x14ac:dyDescent="0.3">
      <c r="A133" s="171"/>
      <c r="B133" s="57"/>
      <c r="D133" s="22"/>
      <c r="E133" s="23"/>
      <c r="F133" s="160"/>
      <c r="G133" s="160"/>
      <c r="H133" s="154"/>
      <c r="I133" s="162"/>
      <c r="J133" s="23"/>
      <c r="K133" s="21"/>
      <c r="L133" s="21"/>
      <c r="M133" s="21"/>
    </row>
    <row r="134" spans="1:13" s="20" customFormat="1" ht="19.5" customHeight="1" thickTop="1" thickBot="1" x14ac:dyDescent="0.3">
      <c r="A134" s="171"/>
      <c r="B134" s="57"/>
      <c r="D134" s="22"/>
      <c r="E134" s="23"/>
      <c r="F134" s="160"/>
      <c r="G134" s="160"/>
      <c r="H134" s="154"/>
      <c r="I134" s="162"/>
      <c r="J134" s="23"/>
      <c r="K134" s="21"/>
      <c r="L134" s="21"/>
      <c r="M134" s="21"/>
    </row>
    <row r="135" spans="1:13" s="20" customFormat="1" ht="19.5" customHeight="1" thickTop="1" thickBot="1" x14ac:dyDescent="0.3">
      <c r="A135" s="171"/>
      <c r="B135" s="57"/>
      <c r="D135" s="22"/>
      <c r="E135" s="23"/>
      <c r="F135" s="160"/>
      <c r="G135" s="160"/>
      <c r="H135" s="154"/>
      <c r="I135" s="162"/>
      <c r="J135" s="23"/>
      <c r="K135" s="21"/>
      <c r="L135" s="21"/>
      <c r="M135" s="21"/>
    </row>
    <row r="136" spans="1:13" s="20" customFormat="1" ht="19.5" customHeight="1" thickTop="1" thickBot="1" x14ac:dyDescent="0.3">
      <c r="A136" s="171"/>
      <c r="B136" s="57"/>
      <c r="D136" s="22"/>
      <c r="E136" s="23"/>
      <c r="F136" s="160"/>
      <c r="G136" s="160"/>
      <c r="H136" s="154"/>
      <c r="I136" s="162"/>
      <c r="J136" s="23"/>
      <c r="K136" s="21"/>
      <c r="L136" s="21"/>
      <c r="M136" s="21"/>
    </row>
    <row r="137" spans="1:13" s="20" customFormat="1" ht="19.5" customHeight="1" thickTop="1" thickBot="1" x14ac:dyDescent="0.3">
      <c r="A137" s="171"/>
      <c r="B137" s="57"/>
      <c r="D137" s="22"/>
      <c r="E137" s="23"/>
      <c r="F137" s="160"/>
      <c r="G137" s="160"/>
      <c r="H137" s="154"/>
      <c r="I137" s="162"/>
      <c r="J137" s="23"/>
      <c r="K137" s="21"/>
      <c r="L137" s="21"/>
      <c r="M137" s="21"/>
    </row>
    <row r="138" spans="1:13" s="20" customFormat="1" ht="19.5" customHeight="1" thickTop="1" thickBot="1" x14ac:dyDescent="0.3">
      <c r="A138" s="171"/>
      <c r="B138" s="57"/>
      <c r="D138" s="22"/>
      <c r="E138" s="23"/>
      <c r="F138" s="160"/>
      <c r="G138" s="160"/>
      <c r="H138" s="154"/>
      <c r="I138" s="162"/>
      <c r="J138" s="23"/>
      <c r="K138" s="21"/>
      <c r="L138" s="21"/>
      <c r="M138" s="21"/>
    </row>
    <row r="139" spans="1:13" s="20" customFormat="1" ht="19.5" customHeight="1" thickTop="1" thickBot="1" x14ac:dyDescent="0.3">
      <c r="A139" s="171"/>
      <c r="B139" s="57"/>
      <c r="D139" s="22"/>
      <c r="E139" s="23"/>
      <c r="F139" s="160"/>
      <c r="G139" s="160"/>
      <c r="H139" s="154"/>
      <c r="I139" s="162"/>
      <c r="J139" s="23"/>
      <c r="K139" s="21"/>
      <c r="L139" s="21"/>
      <c r="M139" s="21"/>
    </row>
    <row r="140" spans="1:13" s="20" customFormat="1" ht="19.5" customHeight="1" thickTop="1" thickBot="1" x14ac:dyDescent="0.3">
      <c r="A140" s="171"/>
      <c r="B140" s="57"/>
      <c r="D140" s="22"/>
      <c r="E140" s="23"/>
      <c r="F140" s="160"/>
      <c r="G140" s="160"/>
      <c r="H140" s="154"/>
      <c r="I140" s="162"/>
      <c r="J140" s="23"/>
      <c r="K140" s="21"/>
      <c r="L140" s="21"/>
      <c r="M140" s="21"/>
    </row>
    <row r="141" spans="1:13" s="20" customFormat="1" ht="19.5" customHeight="1" thickTop="1" thickBot="1" x14ac:dyDescent="0.3">
      <c r="A141" s="171"/>
      <c r="B141" s="57"/>
      <c r="D141" s="22"/>
      <c r="E141" s="23"/>
      <c r="F141" s="160"/>
      <c r="G141" s="160"/>
      <c r="H141" s="154"/>
      <c r="I141" s="162"/>
      <c r="J141" s="23"/>
      <c r="K141" s="21"/>
      <c r="L141" s="21"/>
      <c r="M141" s="21"/>
    </row>
    <row r="142" spans="1:13" s="20" customFormat="1" ht="19.5" customHeight="1" thickTop="1" thickBot="1" x14ac:dyDescent="0.3">
      <c r="A142" s="171"/>
      <c r="B142" s="57"/>
      <c r="D142" s="22"/>
      <c r="E142" s="23"/>
      <c r="F142" s="160"/>
      <c r="G142" s="160"/>
      <c r="H142" s="154"/>
      <c r="I142" s="162"/>
      <c r="J142" s="23"/>
      <c r="K142" s="21"/>
      <c r="L142" s="21"/>
      <c r="M142" s="21"/>
    </row>
    <row r="143" spans="1:13" s="20" customFormat="1" ht="19.5" customHeight="1" thickTop="1" thickBot="1" x14ac:dyDescent="0.3">
      <c r="A143" s="171"/>
      <c r="B143" s="57"/>
      <c r="D143" s="22"/>
      <c r="E143" s="23"/>
      <c r="F143" s="160"/>
      <c r="G143" s="160"/>
      <c r="H143" s="154"/>
      <c r="I143" s="162"/>
      <c r="J143" s="23"/>
      <c r="K143" s="21"/>
      <c r="L143" s="21"/>
      <c r="M143" s="21"/>
    </row>
    <row r="144" spans="1:13" s="20" customFormat="1" ht="19.5" customHeight="1" thickTop="1" thickBot="1" x14ac:dyDescent="0.3">
      <c r="A144" s="171"/>
      <c r="B144" s="57"/>
      <c r="D144" s="22"/>
      <c r="E144" s="23"/>
      <c r="F144" s="160"/>
      <c r="G144" s="160"/>
      <c r="H144" s="154"/>
      <c r="I144" s="162"/>
      <c r="J144" s="23"/>
      <c r="K144" s="21"/>
      <c r="L144" s="21"/>
      <c r="M144" s="21"/>
    </row>
    <row r="145" spans="1:13" s="20" customFormat="1" ht="19.5" customHeight="1" thickTop="1" thickBot="1" x14ac:dyDescent="0.3">
      <c r="A145" s="171"/>
      <c r="B145" s="57"/>
      <c r="D145" s="22"/>
      <c r="E145" s="23"/>
      <c r="F145" s="160"/>
      <c r="G145" s="160"/>
      <c r="H145" s="154"/>
      <c r="I145" s="162"/>
      <c r="J145" s="23"/>
      <c r="K145" s="21"/>
      <c r="L145" s="21"/>
      <c r="M145" s="21"/>
    </row>
    <row r="146" spans="1:13" s="20" customFormat="1" ht="19.5" customHeight="1" thickTop="1" thickBot="1" x14ac:dyDescent="0.3">
      <c r="A146" s="171"/>
      <c r="B146" s="57"/>
      <c r="D146" s="22"/>
      <c r="E146" s="23"/>
      <c r="F146" s="160"/>
      <c r="G146" s="160"/>
      <c r="H146" s="154"/>
      <c r="I146" s="162"/>
      <c r="J146" s="23"/>
      <c r="K146" s="21"/>
      <c r="L146" s="21"/>
      <c r="M146" s="21"/>
    </row>
    <row r="147" spans="1:13" s="20" customFormat="1" ht="19.5" customHeight="1" thickTop="1" thickBot="1" x14ac:dyDescent="0.3">
      <c r="A147" s="171"/>
      <c r="B147" s="57"/>
      <c r="D147" s="22"/>
      <c r="E147" s="23"/>
      <c r="F147" s="160"/>
      <c r="G147" s="160"/>
      <c r="H147" s="154"/>
      <c r="I147" s="162"/>
      <c r="J147" s="23"/>
      <c r="K147" s="21"/>
      <c r="L147" s="21"/>
      <c r="M147" s="21"/>
    </row>
    <row r="148" spans="1:13" s="20" customFormat="1" ht="19.5" customHeight="1" thickTop="1" thickBot="1" x14ac:dyDescent="0.3">
      <c r="A148" s="171"/>
      <c r="B148" s="57"/>
      <c r="D148" s="22"/>
      <c r="E148" s="23"/>
      <c r="F148" s="160"/>
      <c r="G148" s="160"/>
      <c r="H148" s="154"/>
      <c r="I148" s="162"/>
      <c r="J148" s="23"/>
      <c r="K148" s="21"/>
      <c r="L148" s="21"/>
      <c r="M148" s="21"/>
    </row>
    <row r="149" spans="1:13" s="20" customFormat="1" ht="19.5" customHeight="1" thickTop="1" thickBot="1" x14ac:dyDescent="0.3">
      <c r="A149" s="171"/>
      <c r="B149" s="57"/>
      <c r="D149" s="22"/>
      <c r="E149" s="23"/>
      <c r="F149" s="160"/>
      <c r="G149" s="160"/>
      <c r="H149" s="154"/>
      <c r="I149" s="162"/>
      <c r="J149" s="23"/>
      <c r="K149" s="21"/>
      <c r="L149" s="21"/>
      <c r="M149" s="21"/>
    </row>
    <row r="150" spans="1:13" s="20" customFormat="1" ht="19.5" customHeight="1" thickTop="1" thickBot="1" x14ac:dyDescent="0.3">
      <c r="A150" s="171"/>
      <c r="B150" s="57"/>
      <c r="D150" s="22"/>
      <c r="E150" s="23"/>
      <c r="F150" s="160"/>
      <c r="G150" s="160"/>
      <c r="H150" s="154"/>
      <c r="I150" s="162"/>
      <c r="J150" s="23"/>
      <c r="K150" s="21"/>
      <c r="L150" s="21"/>
      <c r="M150" s="21"/>
    </row>
    <row r="151" spans="1:13" s="20" customFormat="1" ht="19.5" customHeight="1" thickTop="1" thickBot="1" x14ac:dyDescent="0.3">
      <c r="A151" s="171"/>
      <c r="B151" s="57"/>
      <c r="D151" s="22"/>
      <c r="E151" s="23"/>
      <c r="F151" s="160"/>
      <c r="G151" s="160"/>
      <c r="H151" s="154"/>
      <c r="I151" s="162"/>
      <c r="J151" s="23"/>
      <c r="K151" s="21"/>
      <c r="L151" s="21"/>
      <c r="M151" s="21"/>
    </row>
    <row r="152" spans="1:13" s="20" customFormat="1" ht="19.5" customHeight="1" thickTop="1" thickBot="1" x14ac:dyDescent="0.3">
      <c r="A152" s="171"/>
      <c r="B152" s="57"/>
      <c r="D152" s="22"/>
      <c r="E152" s="23"/>
      <c r="F152" s="160"/>
      <c r="G152" s="160"/>
      <c r="H152" s="154"/>
      <c r="I152" s="162"/>
      <c r="J152" s="23"/>
      <c r="K152" s="21"/>
      <c r="L152" s="21"/>
      <c r="M152" s="21"/>
    </row>
    <row r="153" spans="1:13" s="20" customFormat="1" ht="19.5" customHeight="1" thickTop="1" thickBot="1" x14ac:dyDescent="0.3">
      <c r="A153" s="171"/>
      <c r="B153" s="57"/>
      <c r="D153" s="22"/>
      <c r="E153" s="23"/>
      <c r="F153" s="160"/>
      <c r="G153" s="160"/>
      <c r="H153" s="154"/>
      <c r="I153" s="162"/>
      <c r="J153" s="23"/>
      <c r="K153" s="21"/>
      <c r="L153" s="21"/>
      <c r="M153" s="21"/>
    </row>
    <row r="154" spans="1:13" s="20" customFormat="1" ht="19.5" customHeight="1" thickTop="1" thickBot="1" x14ac:dyDescent="0.3">
      <c r="A154" s="171"/>
      <c r="B154" s="57"/>
      <c r="D154" s="22"/>
      <c r="E154" s="23"/>
      <c r="F154" s="160"/>
      <c r="G154" s="160"/>
      <c r="H154" s="154"/>
      <c r="I154" s="162"/>
      <c r="J154" s="23"/>
      <c r="K154" s="21"/>
      <c r="L154" s="21"/>
      <c r="M154" s="21"/>
    </row>
    <row r="155" spans="1:13" s="20" customFormat="1" ht="19.5" customHeight="1" thickTop="1" thickBot="1" x14ac:dyDescent="0.3">
      <c r="A155" s="171"/>
      <c r="B155" s="57"/>
      <c r="D155" s="22"/>
      <c r="E155" s="23"/>
      <c r="F155" s="160"/>
      <c r="G155" s="160"/>
      <c r="H155" s="154"/>
      <c r="I155" s="162"/>
      <c r="J155" s="23"/>
      <c r="K155" s="21"/>
      <c r="L155" s="21"/>
      <c r="M155" s="21"/>
    </row>
    <row r="156" spans="1:13" s="20" customFormat="1" ht="19.5" customHeight="1" thickTop="1" thickBot="1" x14ac:dyDescent="0.3">
      <c r="A156" s="171"/>
      <c r="B156" s="57"/>
      <c r="D156" s="22"/>
      <c r="E156" s="23"/>
      <c r="F156" s="160"/>
      <c r="G156" s="160"/>
      <c r="H156" s="154"/>
      <c r="I156" s="162"/>
      <c r="J156" s="23"/>
      <c r="K156" s="21"/>
      <c r="L156" s="21"/>
      <c r="M156" s="21"/>
    </row>
    <row r="157" spans="1:13" s="20" customFormat="1" ht="19.5" customHeight="1" thickTop="1" thickBot="1" x14ac:dyDescent="0.3">
      <c r="A157" s="171"/>
      <c r="B157" s="57"/>
      <c r="D157" s="22"/>
      <c r="E157" s="23"/>
      <c r="F157" s="160"/>
      <c r="G157" s="160"/>
      <c r="H157" s="154"/>
      <c r="I157" s="162"/>
      <c r="J157" s="23"/>
      <c r="K157" s="21"/>
      <c r="L157" s="21"/>
      <c r="M157" s="21"/>
    </row>
    <row r="158" spans="1:13" s="20" customFormat="1" ht="19.5" customHeight="1" thickTop="1" thickBot="1" x14ac:dyDescent="0.3">
      <c r="A158" s="171"/>
      <c r="B158" s="57"/>
      <c r="D158" s="22"/>
      <c r="E158" s="23"/>
      <c r="F158" s="160"/>
      <c r="G158" s="160"/>
      <c r="H158" s="154"/>
      <c r="I158" s="162"/>
      <c r="J158" s="23"/>
      <c r="K158" s="21"/>
      <c r="L158" s="21"/>
      <c r="M158" s="21"/>
    </row>
    <row r="159" spans="1:13" s="20" customFormat="1" ht="19.5" customHeight="1" thickTop="1" thickBot="1" x14ac:dyDescent="0.3">
      <c r="A159" s="171"/>
      <c r="B159" s="57"/>
      <c r="D159" s="22"/>
      <c r="E159" s="23"/>
      <c r="F159" s="160"/>
      <c r="G159" s="160"/>
      <c r="H159" s="154"/>
      <c r="I159" s="162"/>
      <c r="J159" s="23"/>
      <c r="K159" s="21"/>
      <c r="L159" s="21"/>
      <c r="M159" s="21"/>
    </row>
    <row r="160" spans="1:13" s="20" customFormat="1" ht="19.5" customHeight="1" thickTop="1" thickBot="1" x14ac:dyDescent="0.3">
      <c r="A160" s="171"/>
      <c r="B160" s="57"/>
      <c r="D160" s="22"/>
      <c r="E160" s="23"/>
      <c r="F160" s="160"/>
      <c r="G160" s="160"/>
      <c r="H160" s="154"/>
      <c r="I160" s="162"/>
      <c r="J160" s="23"/>
      <c r="K160" s="21"/>
      <c r="L160" s="21"/>
      <c r="M160" s="21"/>
    </row>
    <row r="161" spans="1:13" s="20" customFormat="1" ht="19.5" customHeight="1" thickTop="1" thickBot="1" x14ac:dyDescent="0.3">
      <c r="A161" s="171"/>
      <c r="B161" s="57"/>
      <c r="D161" s="22"/>
      <c r="E161" s="23"/>
      <c r="F161" s="160"/>
      <c r="G161" s="160"/>
      <c r="H161" s="154"/>
      <c r="I161" s="162"/>
      <c r="J161" s="23"/>
      <c r="K161" s="21"/>
      <c r="L161" s="21"/>
      <c r="M161" s="21"/>
    </row>
    <row r="162" spans="1:13" s="20" customFormat="1" ht="19.5" customHeight="1" thickTop="1" thickBot="1" x14ac:dyDescent="0.3">
      <c r="A162" s="171"/>
      <c r="B162" s="57"/>
      <c r="D162" s="22"/>
      <c r="E162" s="23"/>
      <c r="F162" s="160"/>
      <c r="G162" s="160"/>
      <c r="H162" s="154"/>
      <c r="I162" s="162"/>
      <c r="J162" s="23"/>
      <c r="K162" s="21"/>
      <c r="L162" s="21"/>
      <c r="M162" s="21"/>
    </row>
    <row r="163" spans="1:13" s="20" customFormat="1" ht="19.5" customHeight="1" thickTop="1" thickBot="1" x14ac:dyDescent="0.3">
      <c r="A163" s="171"/>
      <c r="B163" s="57"/>
      <c r="D163" s="22"/>
      <c r="E163" s="23"/>
      <c r="F163" s="160"/>
      <c r="G163" s="160"/>
      <c r="H163" s="154"/>
      <c r="I163" s="162"/>
      <c r="J163" s="23"/>
      <c r="K163" s="21"/>
      <c r="L163" s="21"/>
      <c r="M163" s="21"/>
    </row>
    <row r="164" spans="1:13" s="20" customFormat="1" ht="19.5" customHeight="1" thickTop="1" thickBot="1" x14ac:dyDescent="0.3">
      <c r="A164" s="171"/>
      <c r="B164" s="57"/>
      <c r="D164" s="22"/>
      <c r="E164" s="23"/>
      <c r="F164" s="160"/>
      <c r="G164" s="160"/>
      <c r="H164" s="154"/>
      <c r="I164" s="162"/>
      <c r="J164" s="23"/>
      <c r="K164" s="21"/>
      <c r="L164" s="21"/>
      <c r="M164" s="21"/>
    </row>
    <row r="165" spans="1:13" s="20" customFormat="1" ht="19.5" customHeight="1" thickTop="1" thickBot="1" x14ac:dyDescent="0.3">
      <c r="A165" s="171"/>
      <c r="B165" s="57"/>
      <c r="D165" s="22"/>
      <c r="E165" s="23"/>
      <c r="F165" s="160"/>
      <c r="G165" s="160"/>
      <c r="H165" s="154"/>
      <c r="I165" s="162"/>
      <c r="J165" s="23"/>
      <c r="K165" s="21"/>
      <c r="L165" s="21"/>
      <c r="M165" s="21"/>
    </row>
    <row r="166" spans="1:13" s="20" customFormat="1" ht="19.5" customHeight="1" thickTop="1" thickBot="1" x14ac:dyDescent="0.3">
      <c r="A166" s="171"/>
      <c r="B166" s="57"/>
      <c r="D166" s="22"/>
      <c r="E166" s="23"/>
      <c r="F166" s="160"/>
      <c r="G166" s="160"/>
      <c r="H166" s="154"/>
      <c r="I166" s="162"/>
      <c r="J166" s="23"/>
      <c r="K166" s="21"/>
      <c r="L166" s="21"/>
      <c r="M166" s="21"/>
    </row>
    <row r="167" spans="1:13" s="20" customFormat="1" ht="19.5" customHeight="1" thickTop="1" thickBot="1" x14ac:dyDescent="0.3">
      <c r="A167" s="171"/>
      <c r="B167" s="57"/>
      <c r="D167" s="22"/>
      <c r="E167" s="23"/>
      <c r="F167" s="160"/>
      <c r="G167" s="160"/>
      <c r="H167" s="154"/>
      <c r="I167" s="162"/>
      <c r="J167" s="23"/>
      <c r="K167" s="21"/>
      <c r="L167" s="21"/>
      <c r="M167" s="21"/>
    </row>
    <row r="168" spans="1:13" s="20" customFormat="1" ht="19.5" customHeight="1" thickTop="1" thickBot="1" x14ac:dyDescent="0.3">
      <c r="A168" s="171"/>
      <c r="B168" s="57"/>
      <c r="D168" s="22"/>
      <c r="E168" s="23"/>
      <c r="F168" s="160"/>
      <c r="G168" s="160"/>
      <c r="H168" s="154"/>
      <c r="I168" s="162"/>
      <c r="J168" s="23"/>
      <c r="K168" s="21"/>
      <c r="L168" s="21"/>
      <c r="M168" s="21"/>
    </row>
    <row r="169" spans="1:13" s="20" customFormat="1" ht="19.5" customHeight="1" thickTop="1" thickBot="1" x14ac:dyDescent="0.3">
      <c r="A169" s="171"/>
      <c r="B169" s="57"/>
      <c r="D169" s="22"/>
      <c r="E169" s="23"/>
      <c r="F169" s="160"/>
      <c r="G169" s="160"/>
      <c r="H169" s="154"/>
      <c r="I169" s="162"/>
      <c r="J169" s="23"/>
      <c r="K169" s="21"/>
      <c r="L169" s="21"/>
      <c r="M169" s="21"/>
    </row>
    <row r="170" spans="1:13" s="20" customFormat="1" ht="19.5" customHeight="1" thickTop="1" thickBot="1" x14ac:dyDescent="0.3">
      <c r="A170" s="171"/>
      <c r="B170" s="57"/>
      <c r="D170" s="22"/>
      <c r="E170" s="23"/>
      <c r="F170" s="160"/>
      <c r="G170" s="160"/>
      <c r="H170" s="154"/>
      <c r="I170" s="162"/>
      <c r="J170" s="23"/>
      <c r="K170" s="21"/>
      <c r="L170" s="21"/>
      <c r="M170" s="21"/>
    </row>
    <row r="171" spans="1:13" s="20" customFormat="1" ht="19.5" customHeight="1" thickTop="1" thickBot="1" x14ac:dyDescent="0.3">
      <c r="A171" s="171"/>
      <c r="B171" s="57"/>
      <c r="D171" s="22"/>
      <c r="E171" s="23"/>
      <c r="F171" s="160"/>
      <c r="G171" s="160"/>
      <c r="H171" s="154"/>
      <c r="I171" s="162"/>
      <c r="J171" s="23"/>
      <c r="K171" s="21"/>
      <c r="L171" s="21"/>
      <c r="M171" s="21"/>
    </row>
    <row r="172" spans="1:13" s="20" customFormat="1" ht="19.5" customHeight="1" thickTop="1" thickBot="1" x14ac:dyDescent="0.3">
      <c r="A172" s="171"/>
      <c r="B172" s="57"/>
      <c r="D172" s="22"/>
      <c r="E172" s="23"/>
      <c r="F172" s="160"/>
      <c r="G172" s="160"/>
      <c r="H172" s="154"/>
      <c r="I172" s="162"/>
      <c r="J172" s="23"/>
      <c r="K172" s="21"/>
      <c r="L172" s="21"/>
      <c r="M172" s="21"/>
    </row>
    <row r="173" spans="1:13" s="20" customFormat="1" ht="19.5" customHeight="1" thickTop="1" thickBot="1" x14ac:dyDescent="0.3">
      <c r="A173" s="171"/>
      <c r="B173" s="57"/>
      <c r="D173" s="22"/>
      <c r="E173" s="23"/>
      <c r="F173" s="160"/>
      <c r="G173" s="160"/>
      <c r="H173" s="154"/>
      <c r="I173" s="162"/>
      <c r="J173" s="23"/>
      <c r="K173" s="21"/>
      <c r="L173" s="21"/>
      <c r="M173" s="21"/>
    </row>
    <row r="174" spans="1:13" s="20" customFormat="1" ht="12" customHeight="1" thickTop="1" x14ac:dyDescent="0.25">
      <c r="A174" s="40"/>
      <c r="B174" s="57"/>
      <c r="F174" s="159"/>
      <c r="G174" s="159"/>
      <c r="H174" s="155"/>
      <c r="I174" s="165"/>
    </row>
    <row r="175" spans="1:13" s="20" customFormat="1" ht="24.75" customHeight="1" x14ac:dyDescent="0.25">
      <c r="A175" s="40"/>
      <c r="B175" s="57"/>
      <c r="D175"/>
      <c r="E175"/>
      <c r="F175" s="161"/>
      <c r="G175" s="161"/>
      <c r="H175" s="156"/>
      <c r="I175" s="166"/>
      <c r="J175"/>
      <c r="K175"/>
    </row>
    <row r="176" spans="1:13" s="20" customFormat="1" ht="19.5" customHeight="1" x14ac:dyDescent="0.25">
      <c r="A176" s="40"/>
      <c r="B176" s="57"/>
      <c r="D176"/>
      <c r="E176"/>
      <c r="F176" s="161"/>
      <c r="G176" s="161"/>
      <c r="H176" s="156"/>
      <c r="I176" s="166"/>
      <c r="J176"/>
      <c r="K176"/>
    </row>
    <row r="177" spans="1:11" s="20" customFormat="1" ht="19.5" customHeight="1" x14ac:dyDescent="0.25">
      <c r="A177" s="40"/>
      <c r="B177" s="57"/>
      <c r="D177"/>
      <c r="E177"/>
      <c r="F177" s="161"/>
      <c r="G177" s="161"/>
      <c r="H177" s="156"/>
      <c r="I177" s="166"/>
      <c r="J177"/>
      <c r="K177"/>
    </row>
    <row r="178" spans="1:11" s="20" customFormat="1" ht="19.5" customHeight="1" x14ac:dyDescent="0.25">
      <c r="A178" s="40"/>
      <c r="B178" s="57"/>
      <c r="D178"/>
      <c r="E178"/>
      <c r="F178" s="161"/>
      <c r="G178" s="161"/>
      <c r="H178" s="156"/>
      <c r="I178" s="166"/>
      <c r="J178"/>
      <c r="K178"/>
    </row>
    <row r="179" spans="1:11" s="20" customFormat="1" ht="19.5" customHeight="1" x14ac:dyDescent="0.25">
      <c r="A179" s="40"/>
      <c r="B179" s="57"/>
      <c r="D179"/>
      <c r="E179"/>
      <c r="F179" s="161"/>
      <c r="G179" s="161"/>
      <c r="H179" s="156"/>
      <c r="I179" s="166"/>
      <c r="J179"/>
      <c r="K179"/>
    </row>
    <row r="180" spans="1:11" s="20" customFormat="1" ht="19.5" customHeight="1" x14ac:dyDescent="0.25">
      <c r="A180" s="40"/>
      <c r="B180" s="57"/>
      <c r="D180"/>
      <c r="E180"/>
      <c r="F180" s="161"/>
      <c r="G180" s="161"/>
      <c r="H180" s="156"/>
      <c r="I180" s="166"/>
      <c r="J180"/>
      <c r="K180"/>
    </row>
    <row r="181" spans="1:11" s="20" customFormat="1" ht="19.5" customHeight="1" x14ac:dyDescent="0.25">
      <c r="A181" s="40"/>
      <c r="B181" s="57"/>
      <c r="D181"/>
      <c r="E181"/>
      <c r="F181" s="161"/>
      <c r="G181" s="161"/>
      <c r="H181" s="156"/>
      <c r="I181" s="166"/>
      <c r="J181"/>
      <c r="K181"/>
    </row>
    <row r="182" spans="1:11" s="20" customFormat="1" ht="19.5" customHeight="1" x14ac:dyDescent="0.25">
      <c r="A182" s="40"/>
      <c r="B182" s="57"/>
      <c r="D182"/>
      <c r="E182"/>
      <c r="F182" s="161"/>
      <c r="G182" s="161"/>
      <c r="H182" s="156"/>
      <c r="I182" s="166"/>
      <c r="J182"/>
      <c r="K182"/>
    </row>
    <row r="183" spans="1:11" s="20" customFormat="1" ht="19.5" customHeight="1" x14ac:dyDescent="0.25">
      <c r="A183" s="40"/>
      <c r="B183" s="57"/>
      <c r="D183"/>
      <c r="E183"/>
      <c r="F183" s="161"/>
      <c r="G183" s="161"/>
      <c r="H183" s="156"/>
      <c r="I183" s="166"/>
      <c r="J183"/>
      <c r="K183"/>
    </row>
    <row r="184" spans="1:11" s="20" customFormat="1" ht="19.5" customHeight="1" x14ac:dyDescent="0.25">
      <c r="A184" s="40"/>
      <c r="B184" s="57"/>
      <c r="D184"/>
      <c r="E184"/>
      <c r="F184" s="161"/>
      <c r="G184" s="161"/>
      <c r="H184" s="156"/>
      <c r="I184" s="166"/>
      <c r="J184"/>
      <c r="K184"/>
    </row>
    <row r="185" spans="1:11" s="20" customFormat="1" ht="19.5" customHeight="1" x14ac:dyDescent="0.25">
      <c r="A185" s="40"/>
      <c r="B185" s="57"/>
      <c r="D185"/>
      <c r="E185"/>
      <c r="F185" s="161"/>
      <c r="G185" s="161"/>
      <c r="H185" s="156"/>
      <c r="I185" s="166"/>
      <c r="J185"/>
      <c r="K185"/>
    </row>
    <row r="186" spans="1:11" s="20" customFormat="1" ht="19.5" customHeight="1" x14ac:dyDescent="0.25">
      <c r="A186" s="40"/>
      <c r="B186" s="57"/>
      <c r="D186"/>
      <c r="E186"/>
      <c r="F186" s="161"/>
      <c r="G186" s="161"/>
      <c r="H186" s="156"/>
      <c r="I186" s="166"/>
      <c r="J186"/>
      <c r="K186"/>
    </row>
    <row r="187" spans="1:11" s="20" customFormat="1" ht="19.5" customHeight="1" x14ac:dyDescent="0.25">
      <c r="A187" s="40"/>
      <c r="B187" s="57"/>
      <c r="D187"/>
      <c r="E187"/>
      <c r="F187" s="161"/>
      <c r="G187" s="161"/>
      <c r="H187" s="156"/>
      <c r="I187" s="166"/>
      <c r="J187"/>
      <c r="K187"/>
    </row>
    <row r="188" spans="1:11" s="20" customFormat="1" ht="19.5" customHeight="1" x14ac:dyDescent="0.25">
      <c r="A188" s="40"/>
      <c r="B188" s="57"/>
      <c r="D188"/>
      <c r="E188"/>
      <c r="F188" s="161"/>
      <c r="G188" s="161"/>
      <c r="H188" s="156"/>
      <c r="I188" s="166"/>
      <c r="J188"/>
      <c r="K188"/>
    </row>
    <row r="189" spans="1:11" s="20" customFormat="1" ht="19.5" customHeight="1" x14ac:dyDescent="0.25">
      <c r="A189" s="40"/>
      <c r="B189" s="57"/>
      <c r="D189"/>
      <c r="E189"/>
      <c r="F189" s="161"/>
      <c r="G189" s="161"/>
      <c r="H189" s="156"/>
      <c r="I189" s="166"/>
      <c r="J189"/>
      <c r="K189"/>
    </row>
    <row r="190" spans="1:11" s="20" customFormat="1" ht="24.75" customHeight="1" x14ac:dyDescent="0.25">
      <c r="A190" s="40"/>
      <c r="B190" s="57"/>
      <c r="D190"/>
      <c r="E190"/>
      <c r="F190" s="161"/>
      <c r="G190" s="161"/>
      <c r="H190" s="156"/>
      <c r="I190" s="166"/>
      <c r="J190"/>
      <c r="K190"/>
    </row>
    <row r="191" spans="1:11" s="20" customFormat="1" ht="12" customHeight="1" x14ac:dyDescent="0.25">
      <c r="A191" s="40"/>
      <c r="B191" s="57"/>
      <c r="D191"/>
      <c r="E191"/>
      <c r="F191" s="161"/>
      <c r="G191" s="161"/>
      <c r="H191" s="156"/>
      <c r="I191" s="166"/>
      <c r="J191"/>
      <c r="K191"/>
    </row>
    <row r="192" spans="1:11" s="20" customFormat="1" ht="25.5" customHeight="1" x14ac:dyDescent="0.25">
      <c r="A192" s="40"/>
      <c r="B192" s="57"/>
      <c r="D192"/>
      <c r="E192"/>
      <c r="F192" s="161"/>
      <c r="G192" s="161"/>
      <c r="H192" s="156"/>
      <c r="I192" s="166"/>
      <c r="J192"/>
      <c r="K192"/>
    </row>
    <row r="193" spans="1:11" s="20" customFormat="1" ht="19.5" customHeight="1" x14ac:dyDescent="0.25">
      <c r="A193" s="40"/>
      <c r="B193" s="57"/>
      <c r="D193"/>
      <c r="E193"/>
      <c r="F193" s="161"/>
      <c r="G193" s="161"/>
      <c r="H193" s="156"/>
      <c r="I193" s="166"/>
      <c r="J193"/>
      <c r="K193"/>
    </row>
    <row r="194" spans="1:11" s="20" customFormat="1" ht="19.5" customHeight="1" x14ac:dyDescent="0.25">
      <c r="A194" s="40"/>
      <c r="B194" s="57"/>
      <c r="D194"/>
      <c r="E194"/>
      <c r="F194" s="161"/>
      <c r="G194" s="161"/>
      <c r="H194" s="156"/>
      <c r="I194" s="166"/>
      <c r="J194"/>
      <c r="K194"/>
    </row>
    <row r="195" spans="1:11" s="20" customFormat="1" ht="19.5" customHeight="1" x14ac:dyDescent="0.25">
      <c r="A195" s="40"/>
      <c r="B195" s="57"/>
      <c r="D195"/>
      <c r="E195"/>
      <c r="F195" s="161"/>
      <c r="G195" s="161"/>
      <c r="H195" s="156"/>
      <c r="I195" s="166"/>
      <c r="J195"/>
      <c r="K195"/>
    </row>
    <row r="196" spans="1:11" s="20" customFormat="1" ht="19.5" customHeight="1" x14ac:dyDescent="0.25">
      <c r="A196" s="40"/>
      <c r="B196" s="57"/>
      <c r="D196"/>
      <c r="E196"/>
      <c r="F196" s="161"/>
      <c r="G196" s="161"/>
      <c r="H196" s="156"/>
      <c r="I196" s="166"/>
      <c r="J196"/>
      <c r="K196"/>
    </row>
    <row r="197" spans="1:11" s="20" customFormat="1" ht="19.5" customHeight="1" x14ac:dyDescent="0.25">
      <c r="A197" s="40"/>
      <c r="B197" s="57"/>
      <c r="D197"/>
      <c r="E197"/>
      <c r="F197" s="161"/>
      <c r="G197" s="161"/>
      <c r="H197" s="156"/>
      <c r="I197" s="166"/>
      <c r="J197"/>
      <c r="K197"/>
    </row>
    <row r="198" spans="1:11" s="20" customFormat="1" ht="19.5" customHeight="1" x14ac:dyDescent="0.25">
      <c r="A198" s="40"/>
      <c r="B198" s="57"/>
      <c r="D198"/>
      <c r="E198"/>
      <c r="F198" s="161"/>
      <c r="G198" s="161"/>
      <c r="H198" s="156"/>
      <c r="I198" s="166"/>
      <c r="J198"/>
      <c r="K198"/>
    </row>
    <row r="199" spans="1:11" s="20" customFormat="1" ht="19.5" customHeight="1" x14ac:dyDescent="0.25">
      <c r="A199" s="40"/>
      <c r="B199" s="57"/>
      <c r="D199"/>
      <c r="E199"/>
      <c r="F199" s="161"/>
      <c r="G199" s="161"/>
      <c r="H199" s="156"/>
      <c r="I199" s="166"/>
      <c r="J199"/>
      <c r="K199"/>
    </row>
    <row r="200" spans="1:11" s="20" customFormat="1" ht="19.5" customHeight="1" x14ac:dyDescent="0.25">
      <c r="A200" s="40"/>
      <c r="B200" s="57"/>
      <c r="D200"/>
      <c r="E200"/>
      <c r="F200" s="161"/>
      <c r="G200" s="161"/>
      <c r="H200" s="156"/>
      <c r="I200" s="166"/>
      <c r="J200"/>
      <c r="K200"/>
    </row>
    <row r="201" spans="1:11" s="20" customFormat="1" ht="19.5" customHeight="1" x14ac:dyDescent="0.25">
      <c r="A201" s="40"/>
      <c r="B201" s="57"/>
      <c r="D201"/>
      <c r="E201"/>
      <c r="F201" s="161"/>
      <c r="G201" s="161"/>
      <c r="H201" s="156"/>
      <c r="I201" s="166"/>
      <c r="J201"/>
      <c r="K201"/>
    </row>
    <row r="202" spans="1:11" s="20" customFormat="1" ht="19.5" customHeight="1" x14ac:dyDescent="0.25">
      <c r="A202" s="40"/>
      <c r="B202" s="57"/>
      <c r="D202"/>
      <c r="E202"/>
      <c r="F202" s="161"/>
      <c r="G202" s="161"/>
      <c r="H202" s="156"/>
      <c r="I202" s="166"/>
      <c r="J202"/>
      <c r="K202"/>
    </row>
    <row r="203" spans="1:11" s="20" customFormat="1" ht="19.5" customHeight="1" x14ac:dyDescent="0.25">
      <c r="A203" s="40"/>
      <c r="B203" s="57"/>
      <c r="D203"/>
      <c r="E203"/>
      <c r="F203" s="161"/>
      <c r="G203" s="161"/>
      <c r="H203" s="156"/>
      <c r="I203" s="166"/>
      <c r="J203"/>
      <c r="K203"/>
    </row>
    <row r="204" spans="1:11" s="20" customFormat="1" ht="19.5" customHeight="1" x14ac:dyDescent="0.25">
      <c r="A204" s="40"/>
      <c r="B204" s="57"/>
      <c r="D204"/>
      <c r="E204"/>
      <c r="F204" s="161"/>
      <c r="G204" s="161"/>
      <c r="H204" s="156"/>
      <c r="I204" s="166"/>
      <c r="J204"/>
      <c r="K204"/>
    </row>
    <row r="205" spans="1:11" s="20" customFormat="1" ht="19.5" customHeight="1" x14ac:dyDescent="0.25">
      <c r="A205" s="40"/>
      <c r="B205" s="57"/>
      <c r="D205"/>
      <c r="E205"/>
      <c r="F205" s="161"/>
      <c r="G205" s="161"/>
      <c r="H205" s="156"/>
      <c r="I205" s="166"/>
      <c r="J205"/>
      <c r="K205"/>
    </row>
    <row r="206" spans="1:11" s="20" customFormat="1" x14ac:dyDescent="0.25">
      <c r="A206" s="40"/>
      <c r="B206" s="57"/>
      <c r="D206"/>
      <c r="E206"/>
      <c r="F206" s="161"/>
      <c r="G206" s="161"/>
      <c r="H206" s="156"/>
      <c r="I206" s="166"/>
      <c r="J206"/>
      <c r="K206"/>
    </row>
    <row r="207" spans="1:11" s="20" customFormat="1" x14ac:dyDescent="0.25">
      <c r="A207" s="40"/>
      <c r="B207" s="57"/>
      <c r="D207"/>
      <c r="E207"/>
      <c r="F207" s="161"/>
      <c r="G207" s="161"/>
      <c r="H207" s="156"/>
      <c r="I207" s="166"/>
      <c r="J207"/>
      <c r="K207"/>
    </row>
    <row r="208" spans="1:11" s="20" customFormat="1" x14ac:dyDescent="0.25">
      <c r="A208" s="40"/>
      <c r="B208" s="57"/>
      <c r="F208" s="159"/>
      <c r="G208" s="159"/>
      <c r="H208" s="155"/>
      <c r="I208" s="165"/>
    </row>
    <row r="209" spans="4:9" x14ac:dyDescent="0.25">
      <c r="D209" s="130"/>
      <c r="H209" s="157"/>
      <c r="I209" s="167"/>
    </row>
    <row r="210" spans="4:9" x14ac:dyDescent="0.25">
      <c r="D210" s="130"/>
      <c r="H210" s="157"/>
      <c r="I210" s="167"/>
    </row>
    <row r="211" spans="4:9" x14ac:dyDescent="0.25">
      <c r="D211" s="130"/>
      <c r="H211" s="157"/>
      <c r="I211" s="167"/>
    </row>
    <row r="212" spans="4:9" x14ac:dyDescent="0.25">
      <c r="D212" s="130"/>
      <c r="H212" s="157"/>
      <c r="I212" s="167"/>
    </row>
    <row r="213" spans="4:9" x14ac:dyDescent="0.25">
      <c r="D213" s="130"/>
      <c r="H213" s="157"/>
      <c r="I213" s="167"/>
    </row>
    <row r="214" spans="4:9" x14ac:dyDescent="0.25">
      <c r="D214" s="130"/>
      <c r="H214" s="157"/>
      <c r="I214" s="167"/>
    </row>
    <row r="215" spans="4:9" x14ac:dyDescent="0.25">
      <c r="D215" s="130"/>
      <c r="H215" s="157"/>
      <c r="I215" s="167"/>
    </row>
    <row r="216" spans="4:9" x14ac:dyDescent="0.25">
      <c r="D216" s="130"/>
      <c r="H216" s="157"/>
      <c r="I216" s="167"/>
    </row>
    <row r="217" spans="4:9" x14ac:dyDescent="0.25">
      <c r="D217" s="130"/>
      <c r="H217" s="157"/>
      <c r="I217" s="167"/>
    </row>
    <row r="218" spans="4:9" x14ac:dyDescent="0.25">
      <c r="D218" s="130"/>
      <c r="H218" s="157"/>
      <c r="I218" s="167"/>
    </row>
    <row r="219" spans="4:9" x14ac:dyDescent="0.25">
      <c r="D219" s="131"/>
      <c r="H219" s="157"/>
      <c r="I219" s="167"/>
    </row>
    <row r="220" spans="4:9" x14ac:dyDescent="0.25">
      <c r="D220" s="130"/>
      <c r="H220" s="157"/>
      <c r="I220" s="167"/>
    </row>
    <row r="221" spans="4:9" x14ac:dyDescent="0.25">
      <c r="D221" s="130"/>
      <c r="H221" s="157"/>
      <c r="I221" s="167"/>
    </row>
    <row r="222" spans="4:9" x14ac:dyDescent="0.25">
      <c r="D222" s="130"/>
      <c r="H222" s="157"/>
      <c r="I222" s="167"/>
    </row>
    <row r="223" spans="4:9" x14ac:dyDescent="0.25">
      <c r="D223" s="130"/>
      <c r="H223" s="157"/>
      <c r="I223" s="167"/>
    </row>
    <row r="224" spans="4:9" x14ac:dyDescent="0.25">
      <c r="D224" s="130"/>
      <c r="H224" s="157"/>
      <c r="I224" s="167"/>
    </row>
    <row r="225" spans="4:9" x14ac:dyDescent="0.25">
      <c r="D225" s="130"/>
      <c r="H225" s="157"/>
      <c r="I225" s="167"/>
    </row>
    <row r="226" spans="4:9" x14ac:dyDescent="0.25">
      <c r="D226" s="130"/>
      <c r="H226" s="157"/>
      <c r="I226" s="167"/>
    </row>
    <row r="227" spans="4:9" x14ac:dyDescent="0.25">
      <c r="D227" s="130"/>
      <c r="H227" s="157"/>
      <c r="I227" s="167"/>
    </row>
    <row r="228" spans="4:9" x14ac:dyDescent="0.25">
      <c r="D228" s="130"/>
      <c r="H228" s="157"/>
      <c r="I228" s="167"/>
    </row>
    <row r="229" spans="4:9" x14ac:dyDescent="0.25">
      <c r="D229" s="130"/>
      <c r="H229" s="157"/>
      <c r="I229" s="167"/>
    </row>
    <row r="230" spans="4:9" x14ac:dyDescent="0.25">
      <c r="D230" s="131"/>
      <c r="H230" s="157"/>
      <c r="I230" s="167"/>
    </row>
    <row r="231" spans="4:9" x14ac:dyDescent="0.25">
      <c r="D231" s="130"/>
      <c r="H231" s="157"/>
      <c r="I231" s="167"/>
    </row>
    <row r="232" spans="4:9" x14ac:dyDescent="0.25">
      <c r="D232" s="130"/>
      <c r="H232" s="157"/>
      <c r="I232" s="167"/>
    </row>
    <row r="233" spans="4:9" x14ac:dyDescent="0.25">
      <c r="D233" s="130"/>
      <c r="H233" s="157"/>
      <c r="I233" s="167"/>
    </row>
    <row r="234" spans="4:9" x14ac:dyDescent="0.25">
      <c r="D234" s="130"/>
      <c r="H234" s="157"/>
      <c r="I234" s="167"/>
    </row>
    <row r="235" spans="4:9" x14ac:dyDescent="0.25">
      <c r="D235" s="130"/>
      <c r="H235" s="157"/>
      <c r="I235" s="167"/>
    </row>
    <row r="236" spans="4:9" x14ac:dyDescent="0.25">
      <c r="D236" s="130"/>
      <c r="H236" s="157"/>
      <c r="I236" s="167"/>
    </row>
    <row r="237" spans="4:9" x14ac:dyDescent="0.25">
      <c r="D237" s="130"/>
      <c r="H237" s="157"/>
      <c r="I237" s="167"/>
    </row>
    <row r="238" spans="4:9" x14ac:dyDescent="0.25">
      <c r="D238" s="130"/>
      <c r="H238" s="157"/>
      <c r="I238" s="167"/>
    </row>
    <row r="239" spans="4:9" x14ac:dyDescent="0.25">
      <c r="D239" s="130"/>
      <c r="H239" s="157"/>
      <c r="I239" s="167"/>
    </row>
    <row r="240" spans="4:9" x14ac:dyDescent="0.25">
      <c r="D240" s="130"/>
      <c r="H240" s="157"/>
      <c r="I240" s="167"/>
    </row>
    <row r="241" spans="4:9" x14ac:dyDescent="0.25">
      <c r="D241" s="131"/>
      <c r="H241" s="157"/>
      <c r="I241" s="167"/>
    </row>
    <row r="242" spans="4:9" x14ac:dyDescent="0.25">
      <c r="D242" s="130"/>
      <c r="H242" s="157"/>
      <c r="I242" s="167"/>
    </row>
    <row r="243" spans="4:9" x14ac:dyDescent="0.25">
      <c r="D243" s="130"/>
      <c r="H243" s="157"/>
      <c r="I243" s="167"/>
    </row>
    <row r="244" spans="4:9" x14ac:dyDescent="0.25">
      <c r="D244" s="130"/>
      <c r="H244" s="157"/>
      <c r="I244" s="167"/>
    </row>
    <row r="245" spans="4:9" x14ac:dyDescent="0.25">
      <c r="D245" s="130"/>
      <c r="H245" s="157"/>
      <c r="I245" s="167"/>
    </row>
    <row r="246" spans="4:9" x14ac:dyDescent="0.25">
      <c r="D246" s="130"/>
      <c r="H246" s="157"/>
      <c r="I246" s="167"/>
    </row>
    <row r="247" spans="4:9" x14ac:dyDescent="0.25">
      <c r="D247" s="130"/>
      <c r="H247" s="157"/>
      <c r="I247" s="167"/>
    </row>
    <row r="248" spans="4:9" x14ac:dyDescent="0.25">
      <c r="D248" s="130"/>
      <c r="H248" s="157"/>
      <c r="I248" s="167"/>
    </row>
    <row r="249" spans="4:9" x14ac:dyDescent="0.25">
      <c r="D249" s="130"/>
      <c r="H249" s="157"/>
      <c r="I249" s="167"/>
    </row>
    <row r="250" spans="4:9" x14ac:dyDescent="0.25">
      <c r="D250" s="130"/>
      <c r="H250" s="157"/>
      <c r="I250" s="167"/>
    </row>
    <row r="251" spans="4:9" x14ac:dyDescent="0.25">
      <c r="D251" s="130"/>
      <c r="H251" s="157"/>
      <c r="I251" s="167"/>
    </row>
    <row r="252" spans="4:9" x14ac:dyDescent="0.25">
      <c r="D252" s="131"/>
      <c r="H252" s="157"/>
      <c r="I252" s="167"/>
    </row>
    <row r="253" spans="4:9" x14ac:dyDescent="0.25">
      <c r="D253" s="130"/>
      <c r="H253" s="157"/>
      <c r="I253" s="167"/>
    </row>
    <row r="254" spans="4:9" x14ac:dyDescent="0.25">
      <c r="D254" s="130"/>
      <c r="H254" s="157"/>
      <c r="I254" s="167"/>
    </row>
    <row r="255" spans="4:9" x14ac:dyDescent="0.25">
      <c r="D255" s="130"/>
      <c r="H255" s="157"/>
      <c r="I255" s="167"/>
    </row>
    <row r="256" spans="4:9" x14ac:dyDescent="0.25">
      <c r="D256" s="130"/>
      <c r="H256" s="157"/>
      <c r="I256" s="167"/>
    </row>
    <row r="257" spans="4:9" x14ac:dyDescent="0.25">
      <c r="D257" s="130"/>
      <c r="H257" s="157"/>
      <c r="I257" s="167"/>
    </row>
    <row r="258" spans="4:9" x14ac:dyDescent="0.25">
      <c r="D258" s="130"/>
      <c r="H258" s="157"/>
      <c r="I258" s="167"/>
    </row>
    <row r="259" spans="4:9" x14ac:dyDescent="0.25">
      <c r="D259" s="130"/>
      <c r="H259" s="157"/>
      <c r="I259" s="167"/>
    </row>
    <row r="260" spans="4:9" x14ac:dyDescent="0.25">
      <c r="D260" s="130"/>
      <c r="H260" s="157"/>
      <c r="I260" s="167"/>
    </row>
    <row r="261" spans="4:9" x14ac:dyDescent="0.25">
      <c r="D261" s="130"/>
      <c r="H261" s="157"/>
      <c r="I261" s="167"/>
    </row>
    <row r="262" spans="4:9" x14ac:dyDescent="0.25">
      <c r="D262" s="130"/>
      <c r="H262" s="157"/>
      <c r="I262" s="167"/>
    </row>
    <row r="263" spans="4:9" x14ac:dyDescent="0.25">
      <c r="D263" s="131"/>
      <c r="H263" s="157"/>
      <c r="I263" s="167"/>
    </row>
    <row r="264" spans="4:9" x14ac:dyDescent="0.25">
      <c r="D264" s="130"/>
      <c r="H264" s="157"/>
      <c r="I264" s="167"/>
    </row>
    <row r="265" spans="4:9" x14ac:dyDescent="0.25">
      <c r="D265" s="130"/>
      <c r="H265" s="157"/>
      <c r="I265" s="167"/>
    </row>
    <row r="266" spans="4:9" x14ac:dyDescent="0.25">
      <c r="D266" s="130"/>
      <c r="H266" s="157"/>
      <c r="I266" s="167"/>
    </row>
    <row r="267" spans="4:9" x14ac:dyDescent="0.25">
      <c r="D267" s="130"/>
      <c r="H267" s="157"/>
      <c r="I267" s="167"/>
    </row>
    <row r="268" spans="4:9" x14ac:dyDescent="0.25">
      <c r="D268" s="130"/>
      <c r="H268" s="157"/>
      <c r="I268" s="167"/>
    </row>
    <row r="269" spans="4:9" x14ac:dyDescent="0.25">
      <c r="D269" s="130"/>
      <c r="H269" s="157"/>
      <c r="I269" s="167"/>
    </row>
    <row r="270" spans="4:9" x14ac:dyDescent="0.25">
      <c r="D270" s="130"/>
      <c r="H270" s="157"/>
      <c r="I270" s="167"/>
    </row>
    <row r="271" spans="4:9" x14ac:dyDescent="0.25">
      <c r="D271" s="130"/>
      <c r="H271" s="157"/>
      <c r="I271" s="167"/>
    </row>
    <row r="272" spans="4:9" x14ac:dyDescent="0.25">
      <c r="D272" s="130"/>
      <c r="H272" s="157"/>
      <c r="I272" s="167"/>
    </row>
    <row r="273" spans="4:9" x14ac:dyDescent="0.25">
      <c r="D273" s="130"/>
      <c r="H273" s="157"/>
      <c r="I273" s="167"/>
    </row>
    <row r="274" spans="4:9" x14ac:dyDescent="0.25">
      <c r="D274" s="131"/>
      <c r="H274" s="157"/>
      <c r="I274" s="167"/>
    </row>
    <row r="275" spans="4:9" x14ac:dyDescent="0.25">
      <c r="D275" s="131"/>
      <c r="H275" s="157"/>
      <c r="I275" s="167"/>
    </row>
    <row r="276" spans="4:9" x14ac:dyDescent="0.25">
      <c r="D276" s="131"/>
      <c r="H276" s="157"/>
      <c r="I276" s="167"/>
    </row>
    <row r="277" spans="4:9" x14ac:dyDescent="0.25">
      <c r="D277" s="131"/>
      <c r="H277" s="157"/>
      <c r="I277" s="167"/>
    </row>
    <row r="278" spans="4:9" x14ac:dyDescent="0.25">
      <c r="D278" s="131"/>
      <c r="H278" s="157"/>
      <c r="I278" s="167"/>
    </row>
    <row r="279" spans="4:9" x14ac:dyDescent="0.25">
      <c r="D279" s="131"/>
      <c r="H279" s="157"/>
      <c r="I279" s="167"/>
    </row>
    <row r="280" spans="4:9" x14ac:dyDescent="0.25">
      <c r="D280" s="131"/>
      <c r="H280" s="157"/>
      <c r="I280" s="167"/>
    </row>
    <row r="281" spans="4:9" x14ac:dyDescent="0.25">
      <c r="D281" s="131"/>
      <c r="H281" s="157"/>
      <c r="I281" s="167"/>
    </row>
    <row r="282" spans="4:9" x14ac:dyDescent="0.25">
      <c r="D282" s="131"/>
      <c r="H282" s="157"/>
      <c r="I282" s="167"/>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tabSelected="1" zoomScale="90" zoomScaleNormal="90" zoomScalePageLayoutView="90" workbookViewId="0">
      <pane xSplit="1" ySplit="4" topLeftCell="B5" activePane="bottomRight" state="frozen"/>
      <selection pane="topRight"/>
      <selection pane="bottomLeft"/>
      <selection pane="bottomRight" activeCell="G58" sqref="G58"/>
    </sheetView>
  </sheetViews>
  <sheetFormatPr defaultColWidth="0" defaultRowHeight="15" zeroHeight="1" x14ac:dyDescent="0.25"/>
  <cols>
    <col min="1" max="1" width="27.42578125" style="170" customWidth="1"/>
    <col min="2" max="2" width="1.85546875" style="5" customWidth="1"/>
    <col min="3" max="3" width="13.140625" style="151" customWidth="1"/>
    <col min="4" max="4" width="16.28515625" style="151" customWidth="1"/>
    <col min="5" max="5" width="29.42578125" style="5" customWidth="1"/>
    <col min="6" max="6" width="21.42578125" style="5" bestFit="1" customWidth="1"/>
    <col min="7" max="7" width="33.7109375" style="5" customWidth="1"/>
    <col min="8" max="8" width="34.7109375" style="5" customWidth="1"/>
    <col min="9" max="9" width="19" style="5" customWidth="1"/>
    <col min="10" max="10" width="20.7109375" style="5" bestFit="1" customWidth="1"/>
    <col min="11" max="11" width="18.5703125" style="5"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71"/>
      <c r="C1" s="86" t="s">
        <v>281</v>
      </c>
      <c r="D1" s="86"/>
      <c r="E1" s="86"/>
      <c r="F1" s="149">
        <f>'Configurações Básicas'!$E$5</f>
        <v>2017</v>
      </c>
      <c r="G1" s="86"/>
      <c r="H1" s="86"/>
      <c r="I1" s="86"/>
      <c r="J1" s="86"/>
      <c r="K1" s="86"/>
      <c r="L1" s="86"/>
      <c r="M1" s="86"/>
      <c r="N1" s="86"/>
      <c r="O1" s="86"/>
      <c r="P1" s="86"/>
      <c r="R1" s="108"/>
      <c r="S1" s="108"/>
      <c r="T1" s="108"/>
      <c r="U1" s="108"/>
      <c r="V1" s="108"/>
      <c r="W1" s="109"/>
      <c r="X1" s="108"/>
      <c r="Y1" s="106"/>
      <c r="Z1" s="106"/>
      <c r="AA1" s="106"/>
      <c r="AB1" s="106"/>
    </row>
    <row r="2" spans="1:28" s="8" customFormat="1" ht="37.5" customHeight="1" thickBot="1" x14ac:dyDescent="0.3">
      <c r="A2" s="171"/>
      <c r="C2" s="105"/>
      <c r="D2" s="105"/>
      <c r="E2" s="105"/>
      <c r="F2" s="105"/>
      <c r="G2" s="105"/>
      <c r="H2" s="105"/>
      <c r="I2" s="105"/>
      <c r="J2" s="105"/>
      <c r="K2" s="105"/>
      <c r="L2" s="105"/>
      <c r="M2" s="105"/>
      <c r="N2" s="105"/>
      <c r="O2" s="105"/>
      <c r="P2" s="105"/>
      <c r="Q2" s="105"/>
      <c r="R2" s="108"/>
      <c r="S2" s="108"/>
      <c r="T2" s="108"/>
      <c r="U2" s="108"/>
      <c r="V2" s="108"/>
      <c r="W2" s="109"/>
      <c r="X2" s="108"/>
      <c r="Y2" s="106"/>
      <c r="Z2" s="106"/>
      <c r="AA2" s="106"/>
      <c r="AB2" s="106"/>
    </row>
    <row r="3" spans="1:28" ht="21.75" customHeight="1" thickTop="1" thickBot="1" x14ac:dyDescent="0.3">
      <c r="A3" s="171"/>
      <c r="C3" s="5"/>
      <c r="D3" s="5"/>
      <c r="F3" s="10"/>
      <c r="G3" s="24"/>
      <c r="H3" s="10"/>
      <c r="I3" s="10"/>
    </row>
    <row r="4" spans="1:28"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8" ht="19.5" customHeight="1" thickTop="1" thickBot="1" x14ac:dyDescent="0.3">
      <c r="A5" s="171"/>
      <c r="C5" s="150">
        <v>2</v>
      </c>
      <c r="D5" s="152" t="str">
        <f>IF(C5&lt;&gt;"",TEXT(C5,"00")&amp;"/01/"&amp;'Configurações Básicas'!$E$5,"")</f>
        <v>02/01/2017</v>
      </c>
      <c r="E5" s="43" t="s">
        <v>1339</v>
      </c>
      <c r="F5" s="152" t="s">
        <v>1515</v>
      </c>
      <c r="G5" s="43" t="s">
        <v>1486</v>
      </c>
      <c r="H5" s="152" t="s">
        <v>1441</v>
      </c>
      <c r="I5" s="152"/>
      <c r="J5" s="44"/>
      <c r="K5" s="142" t="s">
        <v>1516</v>
      </c>
      <c r="L5" s="45" t="s">
        <v>1368</v>
      </c>
      <c r="M5" s="45"/>
      <c r="N5" s="41">
        <f>Q5+IF(AND(L5="Pago",OR(E5='PC Receitas'!O4,E5='PC Receitas'!O5,E5='PC Receitas'!O6)),J5,IF(AND(L5="Pago",OR(E5='PC Receitas'!O7,E5='PC Receitas'!O8,E5='PC Receitas'!O9,E5='PC Receitas'!O10,E5='PC Receitas'!O11,E5='PC Receitas'!O12,E5='PC Receitas'!O13,E5='PC Receitas'!O14)),-J5,0))</f>
        <v>12927.7</v>
      </c>
      <c r="P5" s="233" t="s">
        <v>27</v>
      </c>
      <c r="Q5" s="232">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71"/>
      <c r="C6" s="150">
        <v>2</v>
      </c>
      <c r="D6" s="152" t="str">
        <f>IF(C6&lt;&gt;"",TEXT(C6,"00")&amp;"/01/"&amp;'Configurações Básicas'!$E$5,"")</f>
        <v>02/01/2017</v>
      </c>
      <c r="E6" s="43" t="s">
        <v>1339</v>
      </c>
      <c r="F6" s="152" t="s">
        <v>1517</v>
      </c>
      <c r="G6" s="43" t="s">
        <v>1486</v>
      </c>
      <c r="H6" s="152" t="s">
        <v>1441</v>
      </c>
      <c r="I6" s="152"/>
      <c r="J6" s="44"/>
      <c r="K6" s="142" t="s">
        <v>1518</v>
      </c>
      <c r="L6" s="128" t="s">
        <v>1368</v>
      </c>
      <c r="M6" s="45"/>
      <c r="N6" s="41">
        <f>N5+IF(AND(L6="Pago",OR(E6='PC Receitas'!$O$4,E6='PC Receitas'!$O$5,E6='PC Receitas'!$O$6)),J6,IF(AND(L6="Pago",OR(E6='PC Receitas'!$O$7,E6='PC Receitas'!$O$8,E6='PC Receitas'!$O$9,E6='PC Receitas'!$O$10,E6='PC Receitas'!$O$11,E6='PC Receitas'!$O$12,E6='PC Receitas'!$O$13,E6='PC Receitas'!$O$14)),-J6,0))</f>
        <v>12927.7</v>
      </c>
      <c r="P6" s="234"/>
      <c r="Q6" s="232"/>
      <c r="R6" s="136"/>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8" ht="19.5" customHeight="1" thickTop="1" thickBot="1" x14ac:dyDescent="0.3">
      <c r="A7" s="171"/>
      <c r="C7" s="150">
        <v>2</v>
      </c>
      <c r="D7" s="152" t="str">
        <f>IF(C7&lt;&gt;"",TEXT(C7,"00")&amp;"/01/"&amp;'Configurações Básicas'!$E$5,"")</f>
        <v>02/01/2017</v>
      </c>
      <c r="E7" s="43" t="s">
        <v>1335</v>
      </c>
      <c r="F7" s="152" t="s">
        <v>1519</v>
      </c>
      <c r="G7" s="43" t="s">
        <v>1489</v>
      </c>
      <c r="H7" s="152" t="s">
        <v>1443</v>
      </c>
      <c r="I7" s="152"/>
      <c r="J7" s="44"/>
      <c r="K7" s="142" t="s">
        <v>1520</v>
      </c>
      <c r="L7" s="128" t="s">
        <v>1368</v>
      </c>
      <c r="M7" s="45"/>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37"/>
      <c r="S7" s="113" t="str">
        <f t="shared" si="0"/>
        <v>Despesa</v>
      </c>
      <c r="T7" s="110" t="str">
        <f t="shared" si="1"/>
        <v/>
      </c>
      <c r="U7" s="110" t="str">
        <f t="shared" si="2"/>
        <v/>
      </c>
      <c r="V7" s="110" t="str">
        <f t="shared" si="3"/>
        <v>Despesa</v>
      </c>
      <c r="W7" s="114" t="str">
        <f>VLOOKUP(E7,'PC Receitas'!$O$4:$P$14,2,FALSE)</f>
        <v>Impostos</v>
      </c>
    </row>
    <row r="8" spans="1:28" ht="19.5" customHeight="1" thickTop="1" thickBot="1" x14ac:dyDescent="0.3">
      <c r="A8" s="171"/>
      <c r="C8" s="150">
        <v>1</v>
      </c>
      <c r="D8" s="152" t="str">
        <f>IF(C8&lt;&gt;"",TEXT(C8,"00")&amp;"/01/"&amp;'Configurações Básicas'!$E$5,"")</f>
        <v>01/01/2017</v>
      </c>
      <c r="E8" s="43" t="s">
        <v>1339</v>
      </c>
      <c r="F8" s="152" t="s">
        <v>1521</v>
      </c>
      <c r="G8" s="43" t="s">
        <v>1491</v>
      </c>
      <c r="H8" s="152" t="s">
        <v>1441</v>
      </c>
      <c r="I8" s="152"/>
      <c r="J8" s="44"/>
      <c r="K8" s="142" t="s">
        <v>1522</v>
      </c>
      <c r="L8" s="128" t="s">
        <v>1368</v>
      </c>
      <c r="M8" s="45"/>
      <c r="N8" s="41">
        <f>N7+IF(AND(L8="Pago",OR(E8='PC Receitas'!$O$4,E8='PC Receitas'!$O$5,E8='PC Receitas'!$O$6)),J8,IF(AND(L8="Pago",OR(E8='PC Receitas'!$O$7,E8='PC Receitas'!$O$8,E8='PC Receitas'!$O$9,E8='PC Receitas'!$O$10,E8='PC Receitas'!$O$11,E8='PC Receitas'!$O$12,E8='PC Receitas'!$O$13,E8='PC Receitas'!$O$14)),-J8,0))</f>
        <v>12927.7</v>
      </c>
      <c r="P8" s="225"/>
      <c r="Q8" s="229"/>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71"/>
      <c r="C9" s="150">
        <v>2</v>
      </c>
      <c r="D9" s="152" t="str">
        <f>IF(C9&lt;&gt;"",TEXT(C9,"00")&amp;"/01/"&amp;'Configurações Básicas'!$E$5,"")</f>
        <v>02/01/2017</v>
      </c>
      <c r="E9" s="43" t="s">
        <v>1339</v>
      </c>
      <c r="F9" s="152" t="s">
        <v>1523</v>
      </c>
      <c r="G9" s="43" t="s">
        <v>1491</v>
      </c>
      <c r="H9" s="152" t="s">
        <v>1441</v>
      </c>
      <c r="I9" s="152"/>
      <c r="J9" s="44"/>
      <c r="K9" s="142" t="s">
        <v>1522</v>
      </c>
      <c r="L9" s="128" t="s">
        <v>1368</v>
      </c>
      <c r="M9" s="45"/>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71"/>
      <c r="C10" s="150">
        <v>30</v>
      </c>
      <c r="D10" s="152" t="str">
        <f>IF(C10&lt;&gt;"",TEXT(C10,"00")&amp;"/01/"&amp;'Configurações Básicas'!$E$5,"")</f>
        <v>30/01/2017</v>
      </c>
      <c r="E10" s="43" t="s">
        <v>1339</v>
      </c>
      <c r="F10" s="152" t="s">
        <v>1524</v>
      </c>
      <c r="G10" s="43" t="s">
        <v>1491</v>
      </c>
      <c r="H10" s="152" t="s">
        <v>1441</v>
      </c>
      <c r="I10" s="152"/>
      <c r="J10" s="44"/>
      <c r="K10" s="142" t="s">
        <v>1522</v>
      </c>
      <c r="L10" s="128" t="s">
        <v>1368</v>
      </c>
      <c r="M10" s="45"/>
      <c r="N10" s="41">
        <f>N9+IF(AND(L10="Pago",OR(E10='PC Receitas'!$O$4,E10='PC Receitas'!$O$5,E10='PC Receitas'!$O$6)),J10,IF(AND(L10="Pago",OR(E10='PC Receitas'!$O$7,E10='PC Receitas'!$O$8,E10='PC Receitas'!$O$9,E10='PC Receitas'!$O$10,E10='PC Receitas'!$O$11,E10='PC Receitas'!$O$12,E10='PC Receitas'!$O$13,E10='PC Receitas'!$O$14)),-J10,0))</f>
        <v>12927.7</v>
      </c>
      <c r="P10" s="225"/>
      <c r="Q10" s="227"/>
      <c r="R10" s="137"/>
      <c r="S10" s="113" t="str">
        <f t="shared" si="0"/>
        <v>Despesa</v>
      </c>
      <c r="T10" s="110" t="str">
        <f t="shared" si="1"/>
        <v/>
      </c>
      <c r="U10" s="110" t="str">
        <f t="shared" si="2"/>
        <v/>
      </c>
      <c r="V10" s="110" t="str">
        <f t="shared" si="3"/>
        <v>Despesa</v>
      </c>
      <c r="W10" s="114" t="str">
        <f>VLOOKUP(E10,'PC Receitas'!$O$4:$P$14,2,FALSE)</f>
        <v>Despesas_Operacionais</v>
      </c>
    </row>
    <row r="11" spans="1:28" ht="19.5" customHeight="1" thickTop="1" thickBot="1" x14ac:dyDescent="0.3">
      <c r="A11" s="171"/>
      <c r="C11" s="150">
        <v>2</v>
      </c>
      <c r="D11" s="152" t="str">
        <f>IF(C11&lt;&gt;"",TEXT(C11,"00")&amp;"/01/"&amp;'Configurações Básicas'!$E$5,"")</f>
        <v>02/01/2017</v>
      </c>
      <c r="E11" s="43" t="s">
        <v>1339</v>
      </c>
      <c r="F11" s="152" t="s">
        <v>1525</v>
      </c>
      <c r="G11" s="43" t="s">
        <v>1491</v>
      </c>
      <c r="H11" s="152" t="s">
        <v>1441</v>
      </c>
      <c r="I11" s="152"/>
      <c r="J11" s="44"/>
      <c r="K11" s="142" t="s">
        <v>1522</v>
      </c>
      <c r="L11" s="128" t="s">
        <v>1368</v>
      </c>
      <c r="M11" s="45"/>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37"/>
      <c r="S11" s="113" t="str">
        <f t="shared" si="0"/>
        <v>Despesa</v>
      </c>
      <c r="T11" s="110" t="str">
        <f t="shared" si="1"/>
        <v/>
      </c>
      <c r="U11" s="110" t="str">
        <f t="shared" si="2"/>
        <v/>
      </c>
      <c r="V11" s="110" t="str">
        <f t="shared" si="3"/>
        <v>Despesa</v>
      </c>
      <c r="W11" s="114" t="str">
        <f>VLOOKUP(E11,'PC Receitas'!$O$4:$P$14,2,FALSE)</f>
        <v>Despesas_Operacionais</v>
      </c>
    </row>
    <row r="12" spans="1:28" ht="19.5" customHeight="1" thickTop="1" thickBot="1" x14ac:dyDescent="0.3">
      <c r="A12" s="171"/>
      <c r="C12" s="150">
        <v>30</v>
      </c>
      <c r="D12" s="152" t="str">
        <f>IF(C12&lt;&gt;"",TEXT(C12,"00")&amp;"/01/"&amp;'Configurações Básicas'!$E$5,"")</f>
        <v>30/01/2017</v>
      </c>
      <c r="E12" s="43" t="s">
        <v>1339</v>
      </c>
      <c r="F12" s="152">
        <v>14517</v>
      </c>
      <c r="G12" s="43" t="s">
        <v>1491</v>
      </c>
      <c r="H12" s="152" t="s">
        <v>1441</v>
      </c>
      <c r="I12" s="152"/>
      <c r="J12" s="44"/>
      <c r="K12" s="142" t="s">
        <v>1522</v>
      </c>
      <c r="L12" s="45" t="s">
        <v>1368</v>
      </c>
      <c r="M12" s="45"/>
      <c r="N12" s="41">
        <f>N11+IF(AND(L12="Pago",OR(E12='PC Receitas'!$O$4,E12='PC Receitas'!$O$5,E12='PC Receitas'!$O$6)),J12,IF(AND(L12="Pago",OR(E12='PC Receitas'!$O$7,E12='PC Receitas'!$O$8,E12='PC Receitas'!$O$9,E12='PC Receitas'!$O$10,E12='PC Receitas'!$O$11,E12='PC Receitas'!$O$12,E12='PC Receitas'!$O$13,E12='PC Receitas'!$O$14)),-J12,0))</f>
        <v>12927.7</v>
      </c>
      <c r="P12" s="225"/>
      <c r="Q12" s="227"/>
      <c r="R12" s="137"/>
      <c r="S12" s="113" t="str">
        <f t="shared" si="0"/>
        <v>Despesa</v>
      </c>
      <c r="T12" s="110" t="str">
        <f t="shared" si="1"/>
        <v/>
      </c>
      <c r="U12" s="110" t="str">
        <f t="shared" si="2"/>
        <v/>
      </c>
      <c r="V12" s="110" t="str">
        <f t="shared" si="3"/>
        <v>Despesa</v>
      </c>
      <c r="W12" s="114" t="str">
        <f>VLOOKUP(E12,'PC Receitas'!$O$4:$P$14,2,FALSE)</f>
        <v>Despesas_Operacionais</v>
      </c>
    </row>
    <row r="13" spans="1:28" ht="19.5" customHeight="1" thickTop="1" thickBot="1" x14ac:dyDescent="0.3">
      <c r="A13" s="171"/>
      <c r="C13" s="150">
        <v>2</v>
      </c>
      <c r="D13" s="152" t="str">
        <f>IF(C13&lt;&gt;"",TEXT(C13,"00")&amp;"/01/"&amp;'Configurações Básicas'!$E$5,"")</f>
        <v>02/01/2017</v>
      </c>
      <c r="E13" s="43" t="s">
        <v>1339</v>
      </c>
      <c r="F13" s="152">
        <v>14521</v>
      </c>
      <c r="G13" s="43" t="s">
        <v>1491</v>
      </c>
      <c r="H13" s="152" t="s">
        <v>1441</v>
      </c>
      <c r="I13" s="152"/>
      <c r="J13" s="44"/>
      <c r="K13" s="142" t="s">
        <v>1522</v>
      </c>
      <c r="L13" s="128" t="s">
        <v>1368</v>
      </c>
      <c r="M13" s="45"/>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37"/>
      <c r="S13" s="113" t="str">
        <f t="shared" si="0"/>
        <v>Despesa</v>
      </c>
      <c r="T13" s="110" t="str">
        <f t="shared" si="1"/>
        <v/>
      </c>
      <c r="U13" s="110" t="str">
        <f t="shared" si="2"/>
        <v/>
      </c>
      <c r="V13" s="110" t="str">
        <f t="shared" si="3"/>
        <v>Despesa</v>
      </c>
      <c r="W13" s="114" t="str">
        <f>VLOOKUP(E13,'PC Receitas'!$O$4:$P$14,2,FALSE)</f>
        <v>Despesas_Operacionais</v>
      </c>
    </row>
    <row r="14" spans="1:28" ht="19.5" customHeight="1" thickTop="1" thickBot="1" x14ac:dyDescent="0.3">
      <c r="A14" s="171"/>
      <c r="C14" s="150">
        <v>2</v>
      </c>
      <c r="D14" s="152" t="str">
        <f>IF(C14&lt;&gt;"",TEXT(C14,"00")&amp;"/01/"&amp;'Configurações Básicas'!$E$5,"")</f>
        <v>02/01/2017</v>
      </c>
      <c r="E14" s="43" t="s">
        <v>1339</v>
      </c>
      <c r="F14" s="152">
        <v>14524</v>
      </c>
      <c r="G14" s="43" t="s">
        <v>1491</v>
      </c>
      <c r="H14" s="152" t="s">
        <v>1441</v>
      </c>
      <c r="I14" s="152"/>
      <c r="J14" s="44"/>
      <c r="K14" s="142" t="s">
        <v>1522</v>
      </c>
      <c r="L14" s="128" t="s">
        <v>1368</v>
      </c>
      <c r="M14" s="45"/>
      <c r="N14" s="41">
        <f>N13+IF(AND(L14="Pago",OR(E14='PC Receitas'!$O$4,E14='PC Receitas'!$O$5,E14='PC Receitas'!$O$6)),J14,IF(AND(L14="Pago",OR(E14='PC Receitas'!$O$7,E14='PC Receitas'!$O$8,E14='PC Receitas'!$O$9,E14='PC Receitas'!$O$10,E14='PC Receitas'!$O$11,E14='PC Receitas'!$O$12,E14='PC Receitas'!$O$13,E14='PC Receitas'!$O$14)),-J14,0))</f>
        <v>12927.7</v>
      </c>
      <c r="P14" s="225"/>
      <c r="Q14" s="230"/>
      <c r="R14" s="137"/>
      <c r="S14" s="113" t="str">
        <f t="shared" si="0"/>
        <v>Despesa</v>
      </c>
      <c r="T14" s="110" t="str">
        <f t="shared" si="1"/>
        <v/>
      </c>
      <c r="U14" s="110" t="str">
        <f t="shared" si="2"/>
        <v/>
      </c>
      <c r="V14" s="110" t="str">
        <f t="shared" si="3"/>
        <v>Despesa</v>
      </c>
      <c r="W14" s="114" t="str">
        <f>VLOOKUP(E14,'PC Receitas'!$O$4:$P$14,2,FALSE)</f>
        <v>Despesas_Operacionais</v>
      </c>
    </row>
    <row r="15" spans="1:28" ht="19.5" customHeight="1" thickTop="1" thickBot="1" x14ac:dyDescent="0.3">
      <c r="A15" s="171"/>
      <c r="C15" s="150">
        <v>31</v>
      </c>
      <c r="D15" s="152" t="str">
        <f>IF(C15&lt;&gt;"",TEXT(C15,"00")&amp;"/01/"&amp;'Configurações Básicas'!$E$5,"")</f>
        <v>31/01/2017</v>
      </c>
      <c r="E15" s="43" t="s">
        <v>1339</v>
      </c>
      <c r="F15" s="152" t="s">
        <v>1526</v>
      </c>
      <c r="G15" s="43" t="s">
        <v>1491</v>
      </c>
      <c r="H15" s="152" t="s">
        <v>1441</v>
      </c>
      <c r="I15" s="152"/>
      <c r="J15" s="44"/>
      <c r="K15" s="142" t="s">
        <v>1522</v>
      </c>
      <c r="L15" s="128" t="s">
        <v>1368</v>
      </c>
      <c r="M15" s="45"/>
      <c r="N15" s="41">
        <f>N14+IF(AND(L15="Pago",OR(E15='PC Receitas'!$O$4,E15='PC Receitas'!$O$5,E15='PC Receitas'!$O$6)),J15,IF(AND(L15="Pago",OR(E15='PC Receitas'!$O$7,E15='PC Receitas'!$O$8,E15='PC Receitas'!$O$9,E15='PC Receitas'!$O$10,E15='PC Receitas'!$O$11,E15='PC Receitas'!$O$12,E15='PC Receitas'!$O$13,E15='PC Receitas'!$O$14)),-J15,0))</f>
        <v>12927.7</v>
      </c>
      <c r="S15" s="113" t="str">
        <f t="shared" si="0"/>
        <v>Despesa</v>
      </c>
      <c r="T15" s="110" t="str">
        <f t="shared" si="1"/>
        <v/>
      </c>
      <c r="U15" s="110" t="str">
        <f t="shared" si="2"/>
        <v/>
      </c>
      <c r="V15" s="110" t="str">
        <f t="shared" si="3"/>
        <v>Despesa</v>
      </c>
      <c r="W15" s="114" t="str">
        <f>VLOOKUP(E15,'PC Receitas'!$O$4:$P$14,2,FALSE)</f>
        <v>Despesas_Operacionais</v>
      </c>
    </row>
    <row r="16" spans="1:28" ht="19.5" customHeight="1" thickTop="1" thickBot="1" x14ac:dyDescent="0.3">
      <c r="A16" s="171"/>
      <c r="C16" s="150">
        <v>31</v>
      </c>
      <c r="D16" s="152" t="str">
        <f>IF(C16&lt;&gt;"",TEXT(C16,"00")&amp;"/01/"&amp;'Configurações Básicas'!$E$5,"")</f>
        <v>31/01/2017</v>
      </c>
      <c r="E16" s="43" t="s">
        <v>1339</v>
      </c>
      <c r="F16" s="152">
        <v>14515</v>
      </c>
      <c r="G16" s="43" t="s">
        <v>1491</v>
      </c>
      <c r="H16" s="152" t="s">
        <v>1441</v>
      </c>
      <c r="I16" s="152"/>
      <c r="J16" s="44"/>
      <c r="K16" s="142" t="s">
        <v>1522</v>
      </c>
      <c r="L16" s="45" t="s">
        <v>1368</v>
      </c>
      <c r="M16" s="45"/>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71"/>
      <c r="C17" s="150">
        <v>31</v>
      </c>
      <c r="D17" s="152" t="str">
        <f>IF(C17&lt;&gt;"",TEXT(C17,"00")&amp;"/01/"&amp;'Configurações Básicas'!$E$5,"")</f>
        <v>31/01/2017</v>
      </c>
      <c r="E17" s="43" t="s">
        <v>1339</v>
      </c>
      <c r="F17" s="152">
        <v>14649</v>
      </c>
      <c r="G17" s="43" t="s">
        <v>1491</v>
      </c>
      <c r="H17" s="152" t="s">
        <v>1441</v>
      </c>
      <c r="I17" s="152"/>
      <c r="J17" s="44"/>
      <c r="K17" s="142" t="s">
        <v>1522</v>
      </c>
      <c r="L17" s="128" t="s">
        <v>1368</v>
      </c>
      <c r="M17" s="45"/>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71"/>
      <c r="C18" s="150">
        <v>5</v>
      </c>
      <c r="D18" s="152" t="str">
        <f>IF(C18&lt;&gt;"",TEXT(C18,"00")&amp;"/01/"&amp;'Configurações Básicas'!$E$5,"")</f>
        <v>05/01/2017</v>
      </c>
      <c r="E18" s="43" t="s">
        <v>150</v>
      </c>
      <c r="F18" s="43" t="s">
        <v>1527</v>
      </c>
      <c r="G18" s="43" t="s">
        <v>1492</v>
      </c>
      <c r="H18" s="152" t="s">
        <v>1442</v>
      </c>
      <c r="I18" s="152"/>
      <c r="J18" s="44"/>
      <c r="K18" s="142" t="s">
        <v>1528</v>
      </c>
      <c r="L18" s="128" t="s">
        <v>1368</v>
      </c>
      <c r="M18" s="45"/>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71"/>
      <c r="C19" s="150">
        <v>5</v>
      </c>
      <c r="D19" s="152" t="str">
        <f>IF(C19&lt;&gt;"",TEXT(C19,"00")&amp;"/01/"&amp;'Configurações Básicas'!$E$5,"")</f>
        <v>05/01/2017</v>
      </c>
      <c r="E19" s="43" t="s">
        <v>150</v>
      </c>
      <c r="F19" s="152" t="s">
        <v>1529</v>
      </c>
      <c r="G19" s="43" t="s">
        <v>1492</v>
      </c>
      <c r="H19" s="152" t="s">
        <v>1442</v>
      </c>
      <c r="I19" s="152"/>
      <c r="J19" s="44"/>
      <c r="K19" s="142" t="s">
        <v>1530</v>
      </c>
      <c r="L19" s="128" t="s">
        <v>1368</v>
      </c>
      <c r="M19" s="45"/>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Despesas_com_RH</v>
      </c>
    </row>
    <row r="20" spans="1:23" ht="19.5" customHeight="1" thickTop="1" thickBot="1" x14ac:dyDescent="0.3">
      <c r="A20" s="171"/>
      <c r="C20" s="150">
        <v>3</v>
      </c>
      <c r="D20" s="152" t="str">
        <f>IF(C20&lt;&gt;"",TEXT(C20,"00")&amp;"/01/"&amp;'Configurações Básicas'!$E$5,"")</f>
        <v>03/01/2017</v>
      </c>
      <c r="E20" s="43" t="s">
        <v>150</v>
      </c>
      <c r="F20" s="152" t="s">
        <v>1531</v>
      </c>
      <c r="G20" s="43" t="s">
        <v>1492</v>
      </c>
      <c r="H20" s="152" t="s">
        <v>1442</v>
      </c>
      <c r="I20" s="152"/>
      <c r="J20" s="44"/>
      <c r="K20" s="142">
        <v>57</v>
      </c>
      <c r="L20" s="128" t="s">
        <v>1368</v>
      </c>
      <c r="M20" s="45"/>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Despesas_com_RH</v>
      </c>
    </row>
    <row r="21" spans="1:23" ht="19.5" customHeight="1" thickTop="1" thickBot="1" x14ac:dyDescent="0.3">
      <c r="A21" s="171"/>
      <c r="C21" s="150">
        <v>5</v>
      </c>
      <c r="D21" s="152" t="str">
        <f>IF(C21&lt;&gt;"",TEXT(C21,"00")&amp;"/01/"&amp;'Configurações Básicas'!$E$5,"")</f>
        <v>05/01/2017</v>
      </c>
      <c r="E21" s="43" t="s">
        <v>150</v>
      </c>
      <c r="F21" s="154" t="s">
        <v>1532</v>
      </c>
      <c r="G21" s="43" t="s">
        <v>1492</v>
      </c>
      <c r="H21" s="152" t="s">
        <v>1442</v>
      </c>
      <c r="I21" s="152"/>
      <c r="J21" s="44"/>
      <c r="K21" s="142" t="s">
        <v>1533</v>
      </c>
      <c r="L21" s="128" t="s">
        <v>1368</v>
      </c>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71"/>
      <c r="C22" s="150">
        <v>3</v>
      </c>
      <c r="D22" s="152" t="str">
        <f>IF(C22&lt;&gt;"",TEXT(C22,"00")&amp;"/01/"&amp;'Configurações Básicas'!$E$5,"")</f>
        <v>03/01/2017</v>
      </c>
      <c r="E22" s="43" t="s">
        <v>150</v>
      </c>
      <c r="F22" s="154" t="s">
        <v>1534</v>
      </c>
      <c r="G22" s="43" t="s">
        <v>1492</v>
      </c>
      <c r="H22" s="152" t="s">
        <v>1442</v>
      </c>
      <c r="I22" s="152"/>
      <c r="J22" s="44"/>
      <c r="K22" s="142" t="s">
        <v>1535</v>
      </c>
      <c r="L22" s="45" t="s">
        <v>1368</v>
      </c>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71"/>
      <c r="C23" s="150">
        <v>3</v>
      </c>
      <c r="D23" s="152" t="str">
        <f>IF(C23&lt;&gt;"",TEXT(C23,"00")&amp;"/01/"&amp;'Configurações Básicas'!$E$5,"")</f>
        <v>03/01/2017</v>
      </c>
      <c r="E23" s="43" t="s">
        <v>150</v>
      </c>
      <c r="F23" s="154" t="s">
        <v>1536</v>
      </c>
      <c r="G23" s="43" t="s">
        <v>1492</v>
      </c>
      <c r="H23" s="152" t="s">
        <v>1442</v>
      </c>
      <c r="I23" s="152"/>
      <c r="J23" s="44"/>
      <c r="K23" s="142" t="s">
        <v>1537</v>
      </c>
      <c r="L23" s="128" t="s">
        <v>1368</v>
      </c>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71"/>
      <c r="C24" s="150">
        <v>3</v>
      </c>
      <c r="D24" s="152" t="str">
        <f>IF(C24&lt;&gt;"",TEXT(C24,"00")&amp;"/01/"&amp;'Configurações Básicas'!$E$5,"")</f>
        <v>03/01/2017</v>
      </c>
      <c r="E24" s="43" t="s">
        <v>150</v>
      </c>
      <c r="F24" s="154" t="s">
        <v>1538</v>
      </c>
      <c r="G24" s="43" t="s">
        <v>1492</v>
      </c>
      <c r="H24" s="152" t="s">
        <v>1442</v>
      </c>
      <c r="I24" s="152"/>
      <c r="J24" s="44"/>
      <c r="K24" s="142" t="s">
        <v>1539</v>
      </c>
      <c r="L24" s="128" t="s">
        <v>1368</v>
      </c>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Despesas_com_RH</v>
      </c>
    </row>
    <row r="25" spans="1:23" ht="19.5" customHeight="1" thickTop="1" thickBot="1" x14ac:dyDescent="0.3">
      <c r="A25" s="171"/>
      <c r="C25" s="150">
        <v>5</v>
      </c>
      <c r="D25" s="152" t="str">
        <f>IF(C25&lt;&gt;"",TEXT(C25,"00")&amp;"/01/"&amp;'Configurações Básicas'!$E$5,"")</f>
        <v>05/01/2017</v>
      </c>
      <c r="E25" s="43" t="s">
        <v>150</v>
      </c>
      <c r="F25" s="154" t="s">
        <v>1540</v>
      </c>
      <c r="G25" s="43" t="s">
        <v>1492</v>
      </c>
      <c r="H25" s="43" t="s">
        <v>1442</v>
      </c>
      <c r="I25" s="43"/>
      <c r="J25" s="44"/>
      <c r="K25" s="142" t="s">
        <v>1541</v>
      </c>
      <c r="L25" s="128" t="s">
        <v>1368</v>
      </c>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71"/>
      <c r="C26" s="150">
        <v>3</v>
      </c>
      <c r="D26" s="152" t="str">
        <f>IF(C26&lt;&gt;"",TEXT(C26,"00")&amp;"/01/"&amp;'Configurações Básicas'!$E$5,"")</f>
        <v>03/01/2017</v>
      </c>
      <c r="E26" s="43" t="s">
        <v>1339</v>
      </c>
      <c r="F26" s="154">
        <v>14489</v>
      </c>
      <c r="G26" s="43" t="s">
        <v>1491</v>
      </c>
      <c r="H26" s="152" t="s">
        <v>1441</v>
      </c>
      <c r="I26" s="152"/>
      <c r="J26" s="44"/>
      <c r="K26" s="142" t="s">
        <v>1522</v>
      </c>
      <c r="L26" s="128" t="s">
        <v>1368</v>
      </c>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71"/>
      <c r="C27" s="150">
        <v>5</v>
      </c>
      <c r="D27" s="152" t="str">
        <f>IF(C27&lt;&gt;"",TEXT(C27,"00")&amp;"/01/"&amp;'Configurações Básicas'!$E$5,"")</f>
        <v>05/01/2017</v>
      </c>
      <c r="E27" s="43" t="s">
        <v>150</v>
      </c>
      <c r="F27" s="154" t="s">
        <v>1542</v>
      </c>
      <c r="G27" s="43" t="s">
        <v>1492</v>
      </c>
      <c r="H27" s="152" t="s">
        <v>1442</v>
      </c>
      <c r="I27" s="152"/>
      <c r="J27" s="44"/>
      <c r="K27" s="142" t="s">
        <v>1543</v>
      </c>
      <c r="L27" s="45" t="s">
        <v>1368</v>
      </c>
      <c r="M27" s="128"/>
      <c r="N27" s="41">
        <f>N26+IF(AND(L27="Pago",OR(E27='PC Receitas'!$O$4,E27='PC Receitas'!$O$5,E27='PC Receitas'!$O$6)),J27,IF(AND(L27="Pago",OR(E27='PC Receitas'!$O$7,E27='PC Receitas'!$O$8,E27='PC Receitas'!$O$9,E27='PC Receitas'!$O$10,E27='PC Receitas'!$O$11,E27='PC Receitas'!$O$12,E27='PC Receitas'!$O$13,E27='PC Receitas'!$O$14)),-J27,0))</f>
        <v>12927.7</v>
      </c>
      <c r="S27" s="113" t="str">
        <f t="shared" si="0"/>
        <v>Despesa</v>
      </c>
      <c r="T27" s="110" t="str">
        <f t="shared" si="1"/>
        <v/>
      </c>
      <c r="U27" s="110" t="str">
        <f t="shared" si="2"/>
        <v/>
      </c>
      <c r="V27" s="110" t="str">
        <f t="shared" si="3"/>
        <v>Despesa</v>
      </c>
      <c r="W27" s="114" t="str">
        <f>VLOOKUP(E27,'PC Receitas'!$O$4:$P$14,2,FALSE)</f>
        <v>Despesas_com_RH</v>
      </c>
    </row>
    <row r="28" spans="1:23" ht="19.5" customHeight="1" thickTop="1" thickBot="1" x14ac:dyDescent="0.3">
      <c r="A28" s="171"/>
      <c r="C28" s="150">
        <v>6</v>
      </c>
      <c r="D28" s="152" t="str">
        <f>IF(C28&lt;&gt;"",TEXT(C28,"00")&amp;"/01/"&amp;'Configurações Básicas'!$E$5,"")</f>
        <v>06/01/2017</v>
      </c>
      <c r="E28" s="43" t="s">
        <v>1338</v>
      </c>
      <c r="F28" s="154">
        <v>20404</v>
      </c>
      <c r="G28" s="43" t="s">
        <v>1500</v>
      </c>
      <c r="H28" s="43" t="s">
        <v>1443</v>
      </c>
      <c r="I28" s="43"/>
      <c r="J28" s="44"/>
      <c r="K28" s="142" t="s">
        <v>1544</v>
      </c>
      <c r="L28" s="128" t="s">
        <v>1368</v>
      </c>
      <c r="M28" s="128"/>
      <c r="N28" s="41">
        <f>N27+IF(AND(L28="Pago",OR(E28='PC Receitas'!$O$4,E28='PC Receitas'!$O$5,E28='PC Receitas'!$O$6)),J28,IF(AND(L28="Pago",OR(E28='PC Receitas'!$O$7,E28='PC Receitas'!$O$8,E28='PC Receitas'!$O$9,E28='PC Receitas'!$O$10,E28='PC Receitas'!$O$11,E28='PC Receitas'!$O$12,E28='PC Receitas'!$O$13,E28='PC Receitas'!$O$14)),-J28,0))</f>
        <v>12927.7</v>
      </c>
      <c r="S28" s="113" t="str">
        <f t="shared" si="0"/>
        <v/>
      </c>
      <c r="T28" s="110" t="str">
        <f t="shared" si="1"/>
        <v>Despesa</v>
      </c>
      <c r="U28" s="110" t="str">
        <f t="shared" si="2"/>
        <v/>
      </c>
      <c r="V28" s="110" t="str">
        <f t="shared" si="3"/>
        <v>Despesa</v>
      </c>
      <c r="W28" s="114" t="str">
        <f>VLOOKUP(E28,'PC Receitas'!$O$4:$P$14,2,FALSE)</f>
        <v>Despesas_com_Produtos</v>
      </c>
    </row>
    <row r="29" spans="1:23" ht="19.5" customHeight="1" thickTop="1" thickBot="1" x14ac:dyDescent="0.3">
      <c r="A29" s="171"/>
      <c r="C29" s="150">
        <v>4</v>
      </c>
      <c r="D29" s="152" t="str">
        <f>IF(C29&lt;&gt;"",TEXT(C29,"00")&amp;"/01/"&amp;'Configurações Básicas'!$E$5,"")</f>
        <v>04/01/2017</v>
      </c>
      <c r="E29" s="43" t="s">
        <v>1338</v>
      </c>
      <c r="F29" s="154" t="s">
        <v>1545</v>
      </c>
      <c r="G29" s="43" t="s">
        <v>1500</v>
      </c>
      <c r="H29" s="43" t="s">
        <v>1442</v>
      </c>
      <c r="I29" s="43"/>
      <c r="J29" s="44"/>
      <c r="K29" s="142">
        <v>84</v>
      </c>
      <c r="L29" s="128" t="s">
        <v>1368</v>
      </c>
      <c r="M29" s="128"/>
      <c r="N29" s="41">
        <f>N28+IF(AND(L29="Pago",OR(E29='PC Receitas'!$O$4,E29='PC Receitas'!$O$5,E29='PC Receitas'!$O$6)),J29,IF(AND(L29="Pago",OR(E29='PC Receitas'!$O$7,E29='PC Receitas'!$O$8,E29='PC Receitas'!$O$9,E29='PC Receitas'!$O$10,E29='PC Receitas'!$O$11,E29='PC Receitas'!$O$12,E29='PC Receitas'!$O$13,E29='PC Receitas'!$O$14)),-J29,0))</f>
        <v>12927.7</v>
      </c>
      <c r="S29" s="113" t="str">
        <f t="shared" si="0"/>
        <v/>
      </c>
      <c r="T29" s="110" t="str">
        <f t="shared" si="1"/>
        <v>Despesa</v>
      </c>
      <c r="U29" s="110" t="str">
        <f t="shared" si="2"/>
        <v/>
      </c>
      <c r="V29" s="110" t="str">
        <f t="shared" si="3"/>
        <v>Despesa</v>
      </c>
      <c r="W29" s="114" t="str">
        <f>VLOOKUP(E29,'PC Receitas'!$O$4:$P$14,2,FALSE)</f>
        <v>Despesas_com_Produtos</v>
      </c>
    </row>
    <row r="30" spans="1:23" ht="19.5" customHeight="1" thickTop="1" thickBot="1" x14ac:dyDescent="0.3">
      <c r="A30" s="171"/>
      <c r="C30" s="150">
        <v>7</v>
      </c>
      <c r="D30" s="152" t="str">
        <f>IF(C30&lt;&gt;"",TEXT(C30,"00")&amp;"/01/"&amp;'Configurações Básicas'!$E$5,"")</f>
        <v>07/01/2017</v>
      </c>
      <c r="E30" s="43" t="s">
        <v>150</v>
      </c>
      <c r="F30" s="154" t="s">
        <v>1546</v>
      </c>
      <c r="G30" s="43" t="s">
        <v>1355</v>
      </c>
      <c r="H30" s="43" t="s">
        <v>1441</v>
      </c>
      <c r="I30" s="43"/>
      <c r="J30" s="44"/>
      <c r="K30" s="142" t="s">
        <v>1547</v>
      </c>
      <c r="L30" s="128" t="s">
        <v>1368</v>
      </c>
      <c r="M30" s="128"/>
      <c r="N30" s="41">
        <f>N29+IF(AND(L30="Pago",OR(E30='PC Receitas'!$O$4,E30='PC Receitas'!$O$5,E30='PC Receitas'!$O$6)),J30,IF(AND(L30="Pago",OR(E30='PC Receitas'!$O$7,E30='PC Receitas'!$O$8,E30='PC Receitas'!$O$9,E30='PC Receitas'!$O$10,E30='PC Receitas'!$O$11,E30='PC Receitas'!$O$12,E30='PC Receitas'!$O$13,E30='PC Receitas'!$O$14)),-J30,0))</f>
        <v>12927.7</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71"/>
      <c r="C31" s="150">
        <v>10</v>
      </c>
      <c r="D31" s="152" t="str">
        <f>IF(C31&lt;&gt;"",TEXT(C31,"00")&amp;"/01/"&amp;'Configurações Básicas'!$E$5,"")</f>
        <v>10/01/2017</v>
      </c>
      <c r="E31" s="43" t="s">
        <v>1339</v>
      </c>
      <c r="F31" s="154" t="s">
        <v>1548</v>
      </c>
      <c r="G31" s="43" t="s">
        <v>1502</v>
      </c>
      <c r="H31" s="43" t="s">
        <v>1441</v>
      </c>
      <c r="I31" s="43"/>
      <c r="J31" s="44"/>
      <c r="K31" s="142" t="s">
        <v>1549</v>
      </c>
      <c r="L31" s="128" t="s">
        <v>1368</v>
      </c>
      <c r="M31" s="128"/>
      <c r="N31" s="41">
        <f>N30+IF(AND(L31="Pago",OR(E31='PC Receitas'!$O$4,E31='PC Receitas'!$O$5,E31='PC Receitas'!$O$6)),J31,IF(AND(L31="Pago",OR(E31='PC Receitas'!$O$7,E31='PC Receitas'!$O$8,E31='PC Receitas'!$O$9,E31='PC Receitas'!$O$10,E31='PC Receitas'!$O$11,E31='PC Receitas'!$O$12,E31='PC Receitas'!$O$13,E31='PC Receitas'!$O$14)),-J31,0))</f>
        <v>12927.7</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71"/>
      <c r="C32" s="150">
        <v>10</v>
      </c>
      <c r="D32" s="152" t="str">
        <f>IF(C32&lt;&gt;"",TEXT(C32,"00")&amp;"/01/"&amp;'Configurações Básicas'!$E$5,"")</f>
        <v>10/01/2017</v>
      </c>
      <c r="E32" s="43" t="s">
        <v>1338</v>
      </c>
      <c r="F32" s="154">
        <v>5721</v>
      </c>
      <c r="G32" s="43" t="s">
        <v>1504</v>
      </c>
      <c r="H32" s="43" t="s">
        <v>1443</v>
      </c>
      <c r="I32" s="43"/>
      <c r="J32" s="44"/>
      <c r="K32" s="142" t="s">
        <v>1550</v>
      </c>
      <c r="L32" s="128" t="s">
        <v>1368</v>
      </c>
      <c r="M32" s="128"/>
      <c r="N32" s="41">
        <f>N31+IF(AND(L32="Pago",OR(E32='PC Receitas'!$O$4,E32='PC Receitas'!$O$5,E32='PC Receitas'!$O$6)),J32,IF(AND(L32="Pago",OR(E32='PC Receitas'!$O$7,E32='PC Receitas'!$O$8,E32='PC Receitas'!$O$9,E32='PC Receitas'!$O$10,E32='PC Receitas'!$O$11,E32='PC Receitas'!$O$12,E32='PC Receitas'!$O$13,E32='PC Receitas'!$O$14)),-J32,0))</f>
        <v>12927.7</v>
      </c>
      <c r="S32" s="113" t="str">
        <f t="shared" si="0"/>
        <v/>
      </c>
      <c r="T32" s="110" t="str">
        <f t="shared" si="1"/>
        <v>Despesa</v>
      </c>
      <c r="U32" s="110" t="str">
        <f t="shared" si="2"/>
        <v/>
      </c>
      <c r="V32" s="110" t="str">
        <f t="shared" si="3"/>
        <v>Despesa</v>
      </c>
      <c r="W32" s="114" t="str">
        <f>VLOOKUP(E32,'PC Receitas'!$O$4:$P$14,2,FALSE)</f>
        <v>Despesas_com_Produtos</v>
      </c>
    </row>
    <row r="33" spans="1:23" ht="19.5" customHeight="1" thickTop="1" thickBot="1" x14ac:dyDescent="0.3">
      <c r="A33" s="171"/>
      <c r="C33" s="150">
        <v>27</v>
      </c>
      <c r="D33" s="152" t="str">
        <f>IF(C33&lt;&gt;"",TEXT(C33,"00")&amp;"/01/"&amp;'Configurações Básicas'!$E$5,"")</f>
        <v>27/01/2017</v>
      </c>
      <c r="E33" s="43" t="s">
        <v>1339</v>
      </c>
      <c r="F33" s="154">
        <v>14494</v>
      </c>
      <c r="G33" s="43" t="s">
        <v>1491</v>
      </c>
      <c r="H33" s="43" t="s">
        <v>1441</v>
      </c>
      <c r="I33" s="43"/>
      <c r="J33" s="44"/>
      <c r="K33" s="142" t="s">
        <v>1522</v>
      </c>
      <c r="L33" s="128" t="s">
        <v>1368</v>
      </c>
      <c r="M33" s="128"/>
      <c r="N33" s="41">
        <f>N32+IF(AND(L33="Pago",OR(E33='PC Receitas'!$O$4,E33='PC Receitas'!$O$5,E33='PC Receitas'!$O$6)),J33,IF(AND(L33="Pago",OR(E33='PC Receitas'!$O$7,E33='PC Receitas'!$O$8,E33='PC Receitas'!$O$9,E33='PC Receitas'!$O$10,E33='PC Receitas'!$O$11,E33='PC Receitas'!$O$12,E33='PC Receitas'!$O$13,E33='PC Receitas'!$O$14)),-J33,0))</f>
        <v>12927.7</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71"/>
      <c r="C34" s="150">
        <v>5</v>
      </c>
      <c r="D34" s="152" t="str">
        <f>IF(C34&lt;&gt;"",TEXT(C34,"00")&amp;"/01/"&amp;'Configurações Básicas'!$E$5,"")</f>
        <v>05/01/2017</v>
      </c>
      <c r="E34" s="43" t="s">
        <v>1339</v>
      </c>
      <c r="F34" s="154">
        <v>14540</v>
      </c>
      <c r="G34" s="43" t="s">
        <v>1491</v>
      </c>
      <c r="H34" s="43" t="s">
        <v>1441</v>
      </c>
      <c r="I34" s="43"/>
      <c r="J34" s="44"/>
      <c r="K34" s="142" t="s">
        <v>1522</v>
      </c>
      <c r="L34" s="45" t="s">
        <v>1368</v>
      </c>
      <c r="M34" s="128"/>
      <c r="N34" s="41">
        <f>N33+IF(AND(L34="Pago",OR(E34='PC Receitas'!$O$4,E34='PC Receitas'!$O$5,E34='PC Receitas'!$O$6)),J34,IF(AND(L34="Pago",OR(E34='PC Receitas'!$O$7,E34='PC Receitas'!$O$8,E34='PC Receitas'!$O$9,E34='PC Receitas'!$O$10,E34='PC Receitas'!$O$11,E34='PC Receitas'!$O$12,E34='PC Receitas'!$O$13,E34='PC Receitas'!$O$14)),-J34,0))</f>
        <v>12927.7</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71"/>
      <c r="C35" s="150">
        <v>4</v>
      </c>
      <c r="D35" s="152" t="str">
        <f>IF(C35&lt;&gt;"",TEXT(C35,"00")&amp;"/01/"&amp;'Configurações Básicas'!$E$5,"")</f>
        <v>04/01/2017</v>
      </c>
      <c r="E35" s="43" t="s">
        <v>1339</v>
      </c>
      <c r="F35" s="154">
        <v>14533</v>
      </c>
      <c r="G35" s="43" t="s">
        <v>1491</v>
      </c>
      <c r="H35" s="43" t="s">
        <v>1442</v>
      </c>
      <c r="I35" s="43"/>
      <c r="J35" s="44"/>
      <c r="K35" s="142" t="s">
        <v>1522</v>
      </c>
      <c r="L35" s="128" t="s">
        <v>1368</v>
      </c>
      <c r="M35" s="128"/>
      <c r="N35" s="41">
        <f>N34+IF(AND(L35="Pago",OR(E35='PC Receitas'!$O$4,E35='PC Receitas'!$O$5,E35='PC Receitas'!$O$6)),J35,IF(AND(L35="Pago",OR(E35='PC Receitas'!$O$7,E35='PC Receitas'!$O$8,E35='PC Receitas'!$O$9,E35='PC Receitas'!$O$10,E35='PC Receitas'!$O$11,E35='PC Receitas'!$O$12,E35='PC Receitas'!$O$13,E35='PC Receitas'!$O$14)),-J35,0))</f>
        <v>12927.7</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71"/>
      <c r="C36" s="150">
        <v>12</v>
      </c>
      <c r="D36" s="152"/>
      <c r="E36" s="43" t="s">
        <v>1339</v>
      </c>
      <c r="F36" s="154">
        <v>14613</v>
      </c>
      <c r="G36" s="43" t="s">
        <v>1491</v>
      </c>
      <c r="H36" s="43" t="s">
        <v>1441</v>
      </c>
      <c r="I36" s="43"/>
      <c r="J36" s="44"/>
      <c r="K36" s="142" t="s">
        <v>1522</v>
      </c>
      <c r="L36" s="128" t="s">
        <v>1368</v>
      </c>
      <c r="M36" s="128"/>
      <c r="N36" s="41">
        <f>N35+IF(AND(L36="Pago",OR(E36='PC Receitas'!$O$4,E36='PC Receitas'!$O$5,E36='PC Receitas'!$O$6)),J36,IF(AND(L36="Pago",OR(E36='PC Receitas'!$O$7,E36='PC Receitas'!$O$8,E36='PC Receitas'!$O$9,E36='PC Receitas'!$O$10,E36='PC Receitas'!$O$11,E36='PC Receitas'!$O$12,E36='PC Receitas'!$O$13,E36='PC Receitas'!$O$14)),-J36,0))</f>
        <v>12927.7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71"/>
      <c r="C37" s="150">
        <v>1</v>
      </c>
      <c r="D37" s="152"/>
      <c r="E37" s="43"/>
      <c r="F37" s="154"/>
      <c r="G37" s="43"/>
      <c r="H37" s="43"/>
      <c r="I37" s="43"/>
      <c r="J37" s="44">
        <v>0</v>
      </c>
      <c r="K37" s="142"/>
      <c r="L37" s="128" t="s">
        <v>1416</v>
      </c>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150">
        <v>1</v>
      </c>
      <c r="D38" s="152"/>
      <c r="E38" s="43"/>
      <c r="F38" s="154"/>
      <c r="G38" s="43"/>
      <c r="H38" s="43"/>
      <c r="I38" s="43"/>
      <c r="J38" s="44">
        <v>0</v>
      </c>
      <c r="K38" s="142"/>
      <c r="L38" s="128" t="s">
        <v>1416</v>
      </c>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150">
        <v>1</v>
      </c>
      <c r="D39" s="152"/>
      <c r="E39" s="43"/>
      <c r="F39" s="154"/>
      <c r="G39" s="43"/>
      <c r="H39" s="43"/>
      <c r="I39" s="43"/>
      <c r="J39" s="44">
        <v>0</v>
      </c>
      <c r="K39" s="142"/>
      <c r="L39" s="128" t="s">
        <v>1416</v>
      </c>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150">
        <v>3</v>
      </c>
      <c r="D40" s="152"/>
      <c r="E40" s="43" t="s">
        <v>1339</v>
      </c>
      <c r="F40" s="154" t="s">
        <v>1551</v>
      </c>
      <c r="G40" s="43" t="s">
        <v>1506</v>
      </c>
      <c r="H40" s="43" t="s">
        <v>1443</v>
      </c>
      <c r="I40" s="43"/>
      <c r="J40" s="44"/>
      <c r="K40" s="142">
        <v>30</v>
      </c>
      <c r="L40" s="128" t="s">
        <v>1368</v>
      </c>
      <c r="M40" s="128"/>
      <c r="N40" s="41">
        <f>N39+IF(AND(L40="Pago",OR(E40='PC Receitas'!$O$4,E40='PC Receitas'!$O$5,E40='PC Receitas'!$O$6)),J40,IF(AND(L40="Pago",OR(E40='PC Receitas'!$O$7,E40='PC Receitas'!$O$8,E40='PC Receitas'!$O$9,E40='PC Receitas'!$O$10,E40='PC Receitas'!$O$11,E40='PC Receitas'!$O$12,E40='PC Receitas'!$O$13,E40='PC Receitas'!$O$14)),-J40,0))</f>
        <v>12927.7</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71"/>
      <c r="C41" s="150">
        <v>5</v>
      </c>
      <c r="D41" s="152"/>
      <c r="E41" s="43" t="s">
        <v>150</v>
      </c>
      <c r="F41" s="154" t="s">
        <v>1552</v>
      </c>
      <c r="G41" s="43" t="s">
        <v>1492</v>
      </c>
      <c r="H41" s="43" t="s">
        <v>1441</v>
      </c>
      <c r="I41" s="43"/>
      <c r="J41" s="44"/>
      <c r="K41" s="142" t="s">
        <v>1553</v>
      </c>
      <c r="L41" s="128" t="s">
        <v>1368</v>
      </c>
      <c r="M41" s="128"/>
      <c r="N41" s="41">
        <f>N40+IF(AND(L41="Pago",OR(E41='PC Receitas'!$O$4,E41='PC Receitas'!$O$5,E41='PC Receitas'!$O$6)),J41,IF(AND(L41="Pago",OR(E41='PC Receitas'!$O$7,E41='PC Receitas'!$O$8,E41='PC Receitas'!$O$9,E41='PC Receitas'!$O$10,E41='PC Receitas'!$O$11,E41='PC Receitas'!$O$12,E41='PC Receitas'!$O$13,E41='PC Receitas'!$O$14)),-J41,0))</f>
        <v>12927.7</v>
      </c>
      <c r="S41" s="113" t="str">
        <f t="shared" si="0"/>
        <v>Despesa</v>
      </c>
      <c r="T41" s="110" t="str">
        <f t="shared" si="1"/>
        <v/>
      </c>
      <c r="U41" s="110" t="str">
        <f t="shared" si="2"/>
        <v/>
      </c>
      <c r="V41" s="110" t="str">
        <f t="shared" si="3"/>
        <v>Despesa</v>
      </c>
      <c r="W41" s="114" t="str">
        <f>VLOOKUP(E41,'PC Receitas'!$O$4:$P$14,2,FALSE)</f>
        <v>Despesas_com_RH</v>
      </c>
    </row>
    <row r="42" spans="1:23" ht="19.5" customHeight="1" thickTop="1" thickBot="1" x14ac:dyDescent="0.3">
      <c r="A42" s="171"/>
      <c r="C42" s="150">
        <v>5</v>
      </c>
      <c r="D42" s="152"/>
      <c r="E42" s="43" t="s">
        <v>1339</v>
      </c>
      <c r="F42" s="154" t="s">
        <v>1554</v>
      </c>
      <c r="G42" s="43" t="s">
        <v>1509</v>
      </c>
      <c r="H42" s="43" t="s">
        <v>1442</v>
      </c>
      <c r="I42" s="43"/>
      <c r="J42" s="44"/>
      <c r="K42" s="142" t="s">
        <v>1555</v>
      </c>
      <c r="L42" s="128" t="s">
        <v>1368</v>
      </c>
      <c r="M42" s="128"/>
      <c r="N42" s="41">
        <f>N41+IF(AND(L42="Pago",OR(E42='PC Receitas'!$O$4,E42='PC Receitas'!$O$5,E42='PC Receitas'!$O$6)),J42,IF(AND(L42="Pago",OR(E42='PC Receitas'!$O$7,E42='PC Receitas'!$O$8,E42='PC Receitas'!$O$9,E42='PC Receitas'!$O$10,E42='PC Receitas'!$O$11,E42='PC Receitas'!$O$12,E42='PC Receitas'!$O$13,E42='PC Receitas'!$O$14)),-J42,0))</f>
        <v>12927.7</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71"/>
      <c r="C43" s="150">
        <v>5</v>
      </c>
      <c r="D43" s="152"/>
      <c r="E43" s="43" t="s">
        <v>1339</v>
      </c>
      <c r="F43" s="154">
        <v>14528</v>
      </c>
      <c r="G43" s="43" t="s">
        <v>1491</v>
      </c>
      <c r="H43" s="43" t="s">
        <v>1441</v>
      </c>
      <c r="I43" s="43"/>
      <c r="J43" s="44"/>
      <c r="K43" s="142" t="s">
        <v>1522</v>
      </c>
      <c r="L43" s="128" t="s">
        <v>1368</v>
      </c>
      <c r="M43" s="128"/>
      <c r="N43" s="41">
        <f>N42+IF(AND(L43="Pago",OR(E43='PC Receitas'!$O$4,E43='PC Receitas'!$O$5,E43='PC Receitas'!$O$6)),J43,IF(AND(L43="Pago",OR(E43='PC Receitas'!$O$7,E43='PC Receitas'!$O$8,E43='PC Receitas'!$O$9,E43='PC Receitas'!$O$10,E43='PC Receitas'!$O$11,E43='PC Receitas'!$O$12,E43='PC Receitas'!$O$13,E43='PC Receitas'!$O$14)),-J43,0))</f>
        <v>12927.7</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71"/>
      <c r="C44" s="150">
        <v>5</v>
      </c>
      <c r="D44" s="152"/>
      <c r="E44" s="43" t="s">
        <v>1339</v>
      </c>
      <c r="F44" s="154">
        <v>14531</v>
      </c>
      <c r="G44" s="43" t="s">
        <v>1491</v>
      </c>
      <c r="H44" s="43" t="s">
        <v>1441</v>
      </c>
      <c r="I44" s="43"/>
      <c r="J44" s="44"/>
      <c r="K44" s="142" t="s">
        <v>1522</v>
      </c>
      <c r="L44" s="128" t="s">
        <v>1368</v>
      </c>
      <c r="M44" s="128"/>
      <c r="N44" s="41">
        <f>N43+IF(AND(L44="Pago",OR(E44='PC Receitas'!$O$4,E44='PC Receitas'!$O$5,E44='PC Receitas'!$O$6)),J44,IF(AND(L44="Pago",OR(E44='PC Receitas'!$O$7,E44='PC Receitas'!$O$8,E44='PC Receitas'!$O$9,E44='PC Receitas'!$O$10,E44='PC Receitas'!$O$11,E44='PC Receitas'!$O$12,E44='PC Receitas'!$O$13,E44='PC Receitas'!$O$14)),-J44,0))</f>
        <v>12927.7</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71"/>
      <c r="C45" s="150">
        <v>5</v>
      </c>
      <c r="D45" s="152"/>
      <c r="E45" s="43" t="s">
        <v>1339</v>
      </c>
      <c r="F45" s="154">
        <v>14534</v>
      </c>
      <c r="G45" s="43" t="s">
        <v>1491</v>
      </c>
      <c r="H45" s="43" t="s">
        <v>1441</v>
      </c>
      <c r="I45" s="43"/>
      <c r="J45" s="44"/>
      <c r="K45" s="142" t="s">
        <v>1522</v>
      </c>
      <c r="L45" s="128" t="s">
        <v>1368</v>
      </c>
      <c r="M45" s="128"/>
      <c r="N45" s="41">
        <f>N44+IF(AND(L45="Pago",OR(E45='PC Receitas'!$O$4,E45='PC Receitas'!$O$5,E45='PC Receitas'!$O$6)),J45,IF(AND(L45="Pago",OR(E45='PC Receitas'!$O$7,E45='PC Receitas'!$O$8,E45='PC Receitas'!$O$9,E45='PC Receitas'!$O$10,E45='PC Receitas'!$O$11,E45='PC Receitas'!$O$12,E45='PC Receitas'!$O$13,E45='PC Receitas'!$O$14)),-J45,0))</f>
        <v>12927.7</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71"/>
      <c r="C46" s="150">
        <v>5</v>
      </c>
      <c r="D46" s="152"/>
      <c r="E46" s="43" t="s">
        <v>1339</v>
      </c>
      <c r="F46" s="154">
        <v>14544</v>
      </c>
      <c r="G46" s="43" t="s">
        <v>1491</v>
      </c>
      <c r="H46" s="43" t="s">
        <v>1441</v>
      </c>
      <c r="I46" s="43"/>
      <c r="J46" s="44"/>
      <c r="K46" s="142" t="s">
        <v>1522</v>
      </c>
      <c r="L46" s="128" t="s">
        <v>1368</v>
      </c>
      <c r="M46" s="128"/>
      <c r="N46" s="41">
        <f>N45+IF(AND(L46="Pago",OR(E46='PC Receitas'!$O$4,E46='PC Receitas'!$O$5,E46='PC Receitas'!$O$6)),J46,IF(AND(L46="Pago",OR(E46='PC Receitas'!$O$7,E46='PC Receitas'!$O$8,E46='PC Receitas'!$O$9,E46='PC Receitas'!$O$10,E46='PC Receitas'!$O$11,E46='PC Receitas'!$O$12,E46='PC Receitas'!$O$13,E46='PC Receitas'!$O$14)),-J46,0))</f>
        <v>12927.7</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71"/>
      <c r="C47" s="150">
        <v>5</v>
      </c>
      <c r="D47" s="152"/>
      <c r="E47" s="43" t="s">
        <v>1339</v>
      </c>
      <c r="F47" s="154" t="s">
        <v>1556</v>
      </c>
      <c r="G47" s="43" t="s">
        <v>1491</v>
      </c>
      <c r="H47" s="43" t="s">
        <v>1441</v>
      </c>
      <c r="I47" s="43"/>
      <c r="J47" s="44"/>
      <c r="K47" s="142" t="s">
        <v>1522</v>
      </c>
      <c r="L47" s="128" t="s">
        <v>1368</v>
      </c>
      <c r="M47" s="128"/>
      <c r="N47" s="41">
        <f>N46+IF(AND(L47="Pago",OR(E47='PC Receitas'!$O$4,E47='PC Receitas'!$O$5,E47='PC Receitas'!$O$6)),J47,IF(AND(L47="Pago",OR(E47='PC Receitas'!$O$7,E47='PC Receitas'!$O$8,E47='PC Receitas'!$O$9,E47='PC Receitas'!$O$10,E47='PC Receitas'!$O$11,E47='PC Receitas'!$O$12,E47='PC Receitas'!$O$13,E47='PC Receitas'!$O$14)),-J47,0))</f>
        <v>12927.7</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71"/>
      <c r="C48" s="150">
        <v>5</v>
      </c>
      <c r="D48" s="152"/>
      <c r="E48" s="43" t="s">
        <v>1339</v>
      </c>
      <c r="F48" s="154">
        <v>14467</v>
      </c>
      <c r="G48" s="43" t="s">
        <v>1491</v>
      </c>
      <c r="H48" s="43" t="s">
        <v>1441</v>
      </c>
      <c r="I48" s="43"/>
      <c r="J48" s="44"/>
      <c r="K48" s="142" t="s">
        <v>1522</v>
      </c>
      <c r="L48" s="128" t="s">
        <v>1368</v>
      </c>
      <c r="M48" s="128"/>
      <c r="N48" s="41">
        <f>N47+IF(AND(L48="Pago",OR(E48='PC Receitas'!$O$4,E48='PC Receitas'!$O$5,E48='PC Receitas'!$O$6)),J48,IF(AND(L48="Pago",OR(E48='PC Receitas'!$O$7,E48='PC Receitas'!$O$8,E48='PC Receitas'!$O$9,E48='PC Receitas'!$O$10,E48='PC Receitas'!$O$11,E48='PC Receitas'!$O$12,E48='PC Receitas'!$O$13,E48='PC Receitas'!$O$14)),-J48,0))</f>
        <v>12927.7</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71"/>
      <c r="C49" s="150">
        <v>5</v>
      </c>
      <c r="D49" s="152"/>
      <c r="E49" s="43" t="s">
        <v>1339</v>
      </c>
      <c r="F49" s="154" t="s">
        <v>1557</v>
      </c>
      <c r="G49" s="43" t="s">
        <v>1491</v>
      </c>
      <c r="H49" s="43" t="s">
        <v>1441</v>
      </c>
      <c r="I49" s="43"/>
      <c r="J49" s="44"/>
      <c r="K49" s="142" t="s">
        <v>1522</v>
      </c>
      <c r="L49" s="128" t="s">
        <v>1368</v>
      </c>
      <c r="M49" s="128"/>
      <c r="N49" s="41">
        <f>N48+IF(AND(L49="Pago",OR(E49='PC Receitas'!$O$4,E49='PC Receitas'!$O$5,E49='PC Receitas'!$O$6)),J49,IF(AND(L49="Pago",OR(E49='PC Receitas'!$O$7,E49='PC Receitas'!$O$8,E49='PC Receitas'!$O$9,E49='PC Receitas'!$O$10,E49='PC Receitas'!$O$11,E49='PC Receitas'!$O$12,E49='PC Receitas'!$O$13,E49='PC Receitas'!$O$14)),-J49,0))</f>
        <v>12927.7</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71"/>
      <c r="C50" s="150">
        <v>6</v>
      </c>
      <c r="D50" s="152"/>
      <c r="E50" s="43" t="s">
        <v>1339</v>
      </c>
      <c r="F50" s="154">
        <v>775091</v>
      </c>
      <c r="G50" s="43" t="s">
        <v>1512</v>
      </c>
      <c r="H50" s="43" t="s">
        <v>1443</v>
      </c>
      <c r="I50" s="43"/>
      <c r="J50" s="44"/>
      <c r="K50" s="142" t="s">
        <v>1558</v>
      </c>
      <c r="L50" s="128" t="s">
        <v>1368</v>
      </c>
      <c r="M50" s="128"/>
      <c r="N50" s="41">
        <f>N49+IF(AND(L50="Pago",OR(E50='PC Receitas'!$O$4,E50='PC Receitas'!$O$5,E50='PC Receitas'!$O$6)),J50,IF(AND(L50="Pago",OR(E50='PC Receitas'!$O$7,E50='PC Receitas'!$O$8,E50='PC Receitas'!$O$9,E50='PC Receitas'!$O$10,E50='PC Receitas'!$O$11,E50='PC Receitas'!$O$12,E50='PC Receitas'!$O$13,E50='PC Receitas'!$O$14)),-J50,0))</f>
        <v>12927.7</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71"/>
      <c r="C51" s="150">
        <v>6</v>
      </c>
      <c r="D51" s="152"/>
      <c r="E51" s="43" t="s">
        <v>1339</v>
      </c>
      <c r="F51" s="154">
        <v>14650</v>
      </c>
      <c r="G51" s="43" t="s">
        <v>1491</v>
      </c>
      <c r="H51" s="43" t="s">
        <v>1441</v>
      </c>
      <c r="I51" s="43"/>
      <c r="J51" s="44"/>
      <c r="K51" s="142" t="s">
        <v>1522</v>
      </c>
      <c r="L51" s="128" t="s">
        <v>1368</v>
      </c>
      <c r="M51" s="128"/>
      <c r="N51" s="41">
        <f>N50+IF(AND(L51="Pago",OR(E51='PC Receitas'!$O$4,E51='PC Receitas'!$O$5,E51='PC Receitas'!$O$6)),J51,IF(AND(L51="Pago",OR(E51='PC Receitas'!$O$7,E51='PC Receitas'!$O$8,E51='PC Receitas'!$O$9,E51='PC Receitas'!$O$10,E51='PC Receitas'!$O$11,E51='PC Receitas'!$O$12,E51='PC Receitas'!$O$13,E51='PC Receitas'!$O$14)),-J51,0))</f>
        <v>12927.7</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71"/>
      <c r="C52" s="150">
        <v>23</v>
      </c>
      <c r="D52" s="152"/>
      <c r="E52" s="43" t="s">
        <v>1339</v>
      </c>
      <c r="F52" s="154">
        <v>14627</v>
      </c>
      <c r="G52" s="43" t="s">
        <v>1491</v>
      </c>
      <c r="H52" s="43" t="s">
        <v>1441</v>
      </c>
      <c r="I52" s="43"/>
      <c r="J52" s="44"/>
      <c r="K52" s="142" t="s">
        <v>1522</v>
      </c>
      <c r="L52" s="128" t="s">
        <v>1368</v>
      </c>
      <c r="M52" s="128"/>
      <c r="N52" s="41">
        <f>N51+IF(AND(L52="Pago",OR(E52='PC Receitas'!$O$4,E52='PC Receitas'!$O$5,E52='PC Receitas'!$O$6)),J52,IF(AND(L52="Pago",OR(E52='PC Receitas'!$O$7,E52='PC Receitas'!$O$8,E52='PC Receitas'!$O$9,E52='PC Receitas'!$O$10,E52='PC Receitas'!$O$11,E52='PC Receitas'!$O$12,E52='PC Receitas'!$O$13,E52='PC Receitas'!$O$14)),-J52,0))</f>
        <v>12927.7</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71"/>
      <c r="C53" s="150">
        <v>3</v>
      </c>
      <c r="D53" s="152"/>
      <c r="E53" s="43" t="s">
        <v>1339</v>
      </c>
      <c r="F53" s="154">
        <v>14527</v>
      </c>
      <c r="G53" s="43" t="s">
        <v>1491</v>
      </c>
      <c r="H53" s="43" t="s">
        <v>1441</v>
      </c>
      <c r="I53" s="43"/>
      <c r="J53" s="44"/>
      <c r="K53" s="142" t="s">
        <v>1522</v>
      </c>
      <c r="L53" s="128" t="s">
        <v>1368</v>
      </c>
      <c r="M53" s="128"/>
      <c r="N53" s="41">
        <f>N52+IF(AND(L53="Pago",OR(E53='PC Receitas'!$O$4,E53='PC Receitas'!$O$5,E53='PC Receitas'!$O$6)),J53,IF(AND(L53="Pago",OR(E53='PC Receitas'!$O$7,E53='PC Receitas'!$O$8,E53='PC Receitas'!$O$9,E53='PC Receitas'!$O$10,E53='PC Receitas'!$O$11,E53='PC Receitas'!$O$12,E53='PC Receitas'!$O$13,E53='PC Receitas'!$O$14)),-J53,0))</f>
        <v>12927.7</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71"/>
      <c r="C54" s="150">
        <v>9</v>
      </c>
      <c r="D54" s="152"/>
      <c r="E54" s="43" t="s">
        <v>1339</v>
      </c>
      <c r="F54" s="154">
        <v>14520</v>
      </c>
      <c r="G54" s="43" t="s">
        <v>1491</v>
      </c>
      <c r="H54" s="43" t="s">
        <v>1441</v>
      </c>
      <c r="I54" s="43"/>
      <c r="J54" s="44"/>
      <c r="K54" s="142" t="s">
        <v>1522</v>
      </c>
      <c r="L54" s="128" t="s">
        <v>1368</v>
      </c>
      <c r="M54" s="128"/>
      <c r="N54" s="41">
        <f>N53+IF(AND(L54="Pago",OR(E54='PC Receitas'!$O$4,E54='PC Receitas'!$O$5,E54='PC Receitas'!$O$6)),J54,IF(AND(L54="Pago",OR(E54='PC Receitas'!$O$7,E54='PC Receitas'!$O$8,E54='PC Receitas'!$O$9,E54='PC Receitas'!$O$10,E54='PC Receitas'!$O$11,E54='PC Receitas'!$O$12,E54='PC Receitas'!$O$13,E54='PC Receitas'!$O$14)),-J54,0))</f>
        <v>12927.7</v>
      </c>
      <c r="S54" s="113" t="str">
        <f t="shared" si="0"/>
        <v>Despesa</v>
      </c>
      <c r="T54" s="110" t="str">
        <f t="shared" si="1"/>
        <v/>
      </c>
      <c r="U54" s="110" t="str">
        <f t="shared" si="2"/>
        <v/>
      </c>
      <c r="V54" s="110" t="str">
        <f t="shared" si="3"/>
        <v>Despesa</v>
      </c>
      <c r="W54" s="114" t="str">
        <f>VLOOKUP(E54,'PC Receitas'!$O$4:$P$14,2,FALSE)</f>
        <v>Despesas_Operacionais</v>
      </c>
    </row>
    <row r="55" spans="1:23" ht="19.5" customHeight="1" thickTop="1" thickBot="1" x14ac:dyDescent="0.3">
      <c r="A55" s="171"/>
      <c r="C55" s="150">
        <v>16</v>
      </c>
      <c r="D55" s="152"/>
      <c r="E55" s="43" t="s">
        <v>1339</v>
      </c>
      <c r="F55" s="154">
        <v>14592</v>
      </c>
      <c r="G55" s="43" t="s">
        <v>1491</v>
      </c>
      <c r="H55" s="43" t="s">
        <v>1441</v>
      </c>
      <c r="I55" s="43"/>
      <c r="J55" s="44"/>
      <c r="K55" s="142" t="s">
        <v>1522</v>
      </c>
      <c r="L55" s="128" t="s">
        <v>1368</v>
      </c>
      <c r="M55" s="128"/>
      <c r="N55" s="41">
        <f>N54+IF(AND(L55="Pago",OR(E55='PC Receitas'!$O$4,E55='PC Receitas'!$O$5,E55='PC Receitas'!$O$6)),J55,IF(AND(L55="Pago",OR(E55='PC Receitas'!$O$7,E55='PC Receitas'!$O$8,E55='PC Receitas'!$O$9,E55='PC Receitas'!$O$10,E55='PC Receitas'!$O$11,E55='PC Receitas'!$O$12,E55='PC Receitas'!$O$13,E55='PC Receitas'!$O$14)),-J55,0))</f>
        <v>12927.7</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71"/>
      <c r="C56" s="150">
        <v>9</v>
      </c>
      <c r="D56" s="152"/>
      <c r="E56" s="43" t="s">
        <v>1339</v>
      </c>
      <c r="F56" s="154">
        <v>14557</v>
      </c>
      <c r="G56" s="43" t="s">
        <v>1491</v>
      </c>
      <c r="H56" s="43" t="s">
        <v>1441</v>
      </c>
      <c r="I56" s="43"/>
      <c r="J56" s="44"/>
      <c r="K56" s="142" t="s">
        <v>1522</v>
      </c>
      <c r="L56" s="128" t="s">
        <v>1368</v>
      </c>
      <c r="M56" s="128"/>
      <c r="N56" s="41">
        <f>N55+IF(AND(L56="Pago",OR(E56='PC Receitas'!$O$4,E56='PC Receitas'!$O$5,E56='PC Receitas'!$O$6)),J56,IF(AND(L56="Pago",OR(E56='PC Receitas'!$O$7,E56='PC Receitas'!$O$8,E56='PC Receitas'!$O$9,E56='PC Receitas'!$O$10,E56='PC Receitas'!$O$11,E56='PC Receitas'!$O$12,E56='PC Receitas'!$O$13,E56='PC Receitas'!$O$14)),-J56,0))</f>
        <v>12927.7</v>
      </c>
      <c r="S56" s="113" t="str">
        <f t="shared" si="0"/>
        <v>Despesa</v>
      </c>
      <c r="T56" s="110" t="str">
        <f t="shared" si="1"/>
        <v/>
      </c>
      <c r="U56" s="110" t="str">
        <f t="shared" si="2"/>
        <v/>
      </c>
      <c r="V56" s="110" t="str">
        <f t="shared" si="3"/>
        <v>Despesa</v>
      </c>
      <c r="W56" s="114" t="str">
        <f>VLOOKUP(E56,'PC Receitas'!$O$4:$P$14,2,FALSE)</f>
        <v>Despesas_Operacionais</v>
      </c>
    </row>
    <row r="57" spans="1:23" ht="19.5" customHeight="1" thickTop="1" thickBot="1" x14ac:dyDescent="0.3">
      <c r="A57" s="171"/>
      <c r="C57" s="150">
        <v>9</v>
      </c>
      <c r="D57" s="152"/>
      <c r="E57" s="43" t="s">
        <v>150</v>
      </c>
      <c r="F57" s="154" t="s">
        <v>1559</v>
      </c>
      <c r="G57" s="43" t="s">
        <v>1492</v>
      </c>
      <c r="H57" s="43" t="s">
        <v>1442</v>
      </c>
      <c r="I57" s="43"/>
      <c r="J57" s="44"/>
      <c r="K57" s="142" t="s">
        <v>1560</v>
      </c>
      <c r="L57" s="128" t="s">
        <v>1368</v>
      </c>
      <c r="M57" s="128"/>
      <c r="N57" s="41">
        <f>N56+IF(AND(L57="Pago",OR(E57='PC Receitas'!$O$4,E57='PC Receitas'!$O$5,E57='PC Receitas'!$O$6)),J57,IF(AND(L57="Pago",OR(E57='PC Receitas'!$O$7,E57='PC Receitas'!$O$8,E57='PC Receitas'!$O$9,E57='PC Receitas'!$O$10,E57='PC Receitas'!$O$11,E57='PC Receitas'!$O$12,E57='PC Receitas'!$O$13,E57='PC Receitas'!$O$14)),-J57,0))</f>
        <v>12927.7</v>
      </c>
      <c r="S57" s="113" t="str">
        <f t="shared" si="0"/>
        <v>Despesa</v>
      </c>
      <c r="T57" s="110" t="str">
        <f t="shared" si="1"/>
        <v/>
      </c>
      <c r="U57" s="110" t="str">
        <f t="shared" si="2"/>
        <v/>
      </c>
      <c r="V57" s="110" t="str">
        <f t="shared" si="3"/>
        <v>Despesa</v>
      </c>
      <c r="W57" s="114" t="str">
        <f>VLOOKUP(E57,'PC Receitas'!$O$4:$P$14,2,FALSE)</f>
        <v>Despesas_com_RH</v>
      </c>
    </row>
    <row r="58" spans="1:23" ht="19.5" customHeight="1" thickTop="1" thickBot="1" x14ac:dyDescent="0.3">
      <c r="A58" s="171"/>
      <c r="C58" s="150">
        <v>10</v>
      </c>
      <c r="D58" s="152"/>
      <c r="E58" s="43" t="s">
        <v>1338</v>
      </c>
      <c r="F58" s="154">
        <v>19760</v>
      </c>
      <c r="G58" s="43" t="s">
        <v>1504</v>
      </c>
      <c r="H58" s="43" t="s">
        <v>1441</v>
      </c>
      <c r="I58" s="43"/>
      <c r="J58" s="44"/>
      <c r="K58" s="142" t="s">
        <v>1561</v>
      </c>
      <c r="L58" s="128" t="s">
        <v>1368</v>
      </c>
      <c r="M58" s="128"/>
      <c r="N58" s="41">
        <f>N57+IF(AND(L58="Pago",OR(E58='PC Receitas'!$O$4,E58='PC Receitas'!$O$5,E58='PC Receitas'!$O$6)),J58,IF(AND(L58="Pago",OR(E58='PC Receitas'!$O$7,E58='PC Receitas'!$O$8,E58='PC Receitas'!$O$9,E58='PC Receitas'!$O$10,E58='PC Receitas'!$O$11,E58='PC Receitas'!$O$12,E58='PC Receitas'!$O$13,E58='PC Receitas'!$O$14)),-J58,0))</f>
        <v>12927.7</v>
      </c>
      <c r="S58" s="113" t="str">
        <f t="shared" si="0"/>
        <v/>
      </c>
      <c r="T58" s="110" t="str">
        <f t="shared" si="1"/>
        <v>Despesa</v>
      </c>
      <c r="U58" s="110" t="str">
        <f t="shared" si="2"/>
        <v/>
      </c>
      <c r="V58" s="110" t="str">
        <f t="shared" si="3"/>
        <v>Despesa</v>
      </c>
      <c r="W58" s="114" t="str">
        <f>VLOOKUP(E58,'PC Receitas'!$O$4:$P$14,2,FALSE)</f>
        <v>Despesas_com_Produtos</v>
      </c>
    </row>
    <row r="59" spans="1:23" ht="19.5" customHeight="1" thickTop="1" thickBot="1" x14ac:dyDescent="0.3">
      <c r="A59" s="171"/>
      <c r="C59" s="150"/>
      <c r="D59" s="152"/>
      <c r="E59" s="43"/>
      <c r="F59" s="154"/>
      <c r="G59" s="43"/>
      <c r="H59" s="43"/>
      <c r="I59" s="43"/>
      <c r="J59" s="44"/>
      <c r="K59" s="142"/>
      <c r="L59" s="128" t="s">
        <v>1416</v>
      </c>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150"/>
      <c r="D60" s="152"/>
      <c r="E60" s="43"/>
      <c r="F60" s="154"/>
      <c r="G60" s="43"/>
      <c r="H60" s="43"/>
      <c r="I60" s="43"/>
      <c r="J60" s="44"/>
      <c r="K60" s="142"/>
      <c r="L60" s="128" t="s">
        <v>1416</v>
      </c>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150"/>
      <c r="D61" s="152"/>
      <c r="E61" s="43"/>
      <c r="F61" s="154"/>
      <c r="G61" s="43"/>
      <c r="H61" s="43"/>
      <c r="I61" s="43"/>
      <c r="J61" s="44"/>
      <c r="K61" s="142"/>
      <c r="L61" s="128" t="s">
        <v>1416</v>
      </c>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150"/>
      <c r="D62" s="152"/>
      <c r="E62" s="43"/>
      <c r="F62" s="154"/>
      <c r="G62" s="43"/>
      <c r="H62" s="43"/>
      <c r="I62" s="43"/>
      <c r="J62" s="44"/>
      <c r="K62" s="142"/>
      <c r="L62" s="128" t="s">
        <v>1416</v>
      </c>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150"/>
      <c r="D63" s="152"/>
      <c r="E63" s="43"/>
      <c r="F63" s="154"/>
      <c r="G63" s="43"/>
      <c r="H63" s="43"/>
      <c r="I63" s="43"/>
      <c r="J63" s="44"/>
      <c r="K63" s="142"/>
      <c r="L63" s="128" t="s">
        <v>1416</v>
      </c>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150"/>
      <c r="D64" s="152"/>
      <c r="E64" s="43"/>
      <c r="F64" s="154"/>
      <c r="G64" s="43"/>
      <c r="H64" s="43"/>
      <c r="I64" s="43"/>
      <c r="J64" s="44"/>
      <c r="K64" s="142"/>
      <c r="L64" s="128" t="s">
        <v>1416</v>
      </c>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150"/>
      <c r="D65" s="152"/>
      <c r="E65" s="43"/>
      <c r="F65" s="154"/>
      <c r="G65" s="43"/>
      <c r="H65" s="43"/>
      <c r="I65" s="43"/>
      <c r="J65" s="44"/>
      <c r="K65" s="142"/>
      <c r="L65" s="128" t="s">
        <v>1416</v>
      </c>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150"/>
      <c r="D66" s="152"/>
      <c r="E66" s="43"/>
      <c r="F66" s="154"/>
      <c r="G66" s="43"/>
      <c r="H66" s="43"/>
      <c r="I66" s="43"/>
      <c r="J66" s="44"/>
      <c r="K66" s="142"/>
      <c r="L66" s="128" t="s">
        <v>1416</v>
      </c>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150"/>
      <c r="D67" s="152"/>
      <c r="E67" s="43"/>
      <c r="F67" s="23"/>
      <c r="G67" s="43"/>
      <c r="H67" s="43"/>
      <c r="I67" s="43"/>
      <c r="J67" s="44"/>
      <c r="K67" s="142"/>
      <c r="L67" s="128" t="s">
        <v>1416</v>
      </c>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150"/>
      <c r="D68" s="152"/>
      <c r="E68" s="43"/>
      <c r="F68" s="23"/>
      <c r="G68" s="43"/>
      <c r="H68" s="43"/>
      <c r="I68" s="43"/>
      <c r="J68" s="44"/>
      <c r="K68" s="142"/>
      <c r="L68" s="128" t="s">
        <v>1416</v>
      </c>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150"/>
      <c r="D69" s="152"/>
      <c r="E69" s="43"/>
      <c r="F69" s="23"/>
      <c r="G69" s="43"/>
      <c r="H69" s="43"/>
      <c r="I69" s="43"/>
      <c r="J69" s="44"/>
      <c r="K69" s="142"/>
      <c r="L69" s="128" t="s">
        <v>1416</v>
      </c>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150"/>
      <c r="D70" s="152"/>
      <c r="E70" s="43"/>
      <c r="F70" s="23"/>
      <c r="G70" s="43"/>
      <c r="H70" s="43"/>
      <c r="I70" s="43"/>
      <c r="J70" s="44"/>
      <c r="K70" s="142"/>
      <c r="L70" s="128" t="s">
        <v>1416</v>
      </c>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150"/>
      <c r="D71" s="152"/>
      <c r="E71" s="43"/>
      <c r="F71" s="23"/>
      <c r="G71" s="43"/>
      <c r="H71" s="43"/>
      <c r="I71" s="43"/>
      <c r="J71" s="44"/>
      <c r="K71" s="142"/>
      <c r="L71" s="128" t="s">
        <v>1416</v>
      </c>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150"/>
      <c r="D72" s="152"/>
      <c r="E72" s="43"/>
      <c r="F72" s="23"/>
      <c r="G72" s="43"/>
      <c r="H72" s="43"/>
      <c r="I72" s="43"/>
      <c r="J72" s="44"/>
      <c r="K72" s="142"/>
      <c r="L72" s="128" t="s">
        <v>1416</v>
      </c>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150"/>
      <c r="D73" s="152"/>
      <c r="E73" s="43"/>
      <c r="F73" s="23"/>
      <c r="G73" s="43"/>
      <c r="H73" s="43"/>
      <c r="I73" s="43"/>
      <c r="J73" s="44"/>
      <c r="K73" s="142"/>
      <c r="L73" s="128" t="s">
        <v>1416</v>
      </c>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150"/>
      <c r="D74" s="152"/>
      <c r="E74" s="43"/>
      <c r="F74" s="23"/>
      <c r="G74" s="43"/>
      <c r="H74" s="43"/>
      <c r="I74" s="43"/>
      <c r="J74" s="44"/>
      <c r="K74" s="142"/>
      <c r="L74" s="128" t="s">
        <v>1416</v>
      </c>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150"/>
      <c r="D75" s="152"/>
      <c r="E75" s="43"/>
      <c r="F75" s="154"/>
      <c r="G75" s="43"/>
      <c r="H75" s="43"/>
      <c r="I75" s="43"/>
      <c r="J75" s="44"/>
      <c r="K75" s="142"/>
      <c r="L75" s="128" t="s">
        <v>1416</v>
      </c>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150"/>
      <c r="D76" s="152"/>
      <c r="E76" s="43"/>
      <c r="F76" s="154"/>
      <c r="G76" s="43"/>
      <c r="H76" s="43"/>
      <c r="I76" s="43"/>
      <c r="J76" s="44"/>
      <c r="K76" s="142"/>
      <c r="L76" s="128" t="s">
        <v>1416</v>
      </c>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150"/>
      <c r="D77" s="152"/>
      <c r="E77" s="43"/>
      <c r="F77" s="23"/>
      <c r="G77" s="43"/>
      <c r="H77" s="43"/>
      <c r="I77" s="43"/>
      <c r="J77" s="44"/>
      <c r="K77" s="142"/>
      <c r="L77" s="128" t="s">
        <v>1416</v>
      </c>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150"/>
      <c r="D78" s="152"/>
      <c r="E78" s="43"/>
      <c r="F78" s="23"/>
      <c r="G78" s="43"/>
      <c r="H78" s="43"/>
      <c r="I78" s="43"/>
      <c r="J78" s="44"/>
      <c r="K78" s="142"/>
      <c r="L78" s="128" t="s">
        <v>1416</v>
      </c>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150"/>
      <c r="D79" s="152"/>
      <c r="E79" s="43"/>
      <c r="F79" s="23"/>
      <c r="G79" s="43"/>
      <c r="H79" s="43"/>
      <c r="I79" s="43"/>
      <c r="J79" s="44"/>
      <c r="K79" s="142"/>
      <c r="L79" s="128" t="s">
        <v>1416</v>
      </c>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150"/>
      <c r="D80" s="152"/>
      <c r="E80" s="43"/>
      <c r="F80" s="23"/>
      <c r="G80" s="43"/>
      <c r="H80" s="43"/>
      <c r="I80" s="43"/>
      <c r="J80" s="44"/>
      <c r="K80" s="142"/>
      <c r="L80" s="128" t="s">
        <v>1416</v>
      </c>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150"/>
      <c r="D81" s="152"/>
      <c r="E81" s="43"/>
      <c r="F81" s="23"/>
      <c r="G81" s="43"/>
      <c r="H81" s="43"/>
      <c r="I81" s="43"/>
      <c r="J81" s="44"/>
      <c r="K81" s="142"/>
      <c r="L81" s="128" t="s">
        <v>1416</v>
      </c>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150"/>
      <c r="D82" s="152"/>
      <c r="E82" s="43"/>
      <c r="F82" s="23"/>
      <c r="G82" s="43"/>
      <c r="H82" s="43"/>
      <c r="I82" s="43"/>
      <c r="J82" s="44"/>
      <c r="K82" s="142"/>
      <c r="L82" s="128" t="s">
        <v>1416</v>
      </c>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150"/>
      <c r="D83" s="152"/>
      <c r="E83" s="43"/>
      <c r="F83" s="23"/>
      <c r="G83" s="43"/>
      <c r="H83" s="43"/>
      <c r="I83" s="43"/>
      <c r="J83" s="44"/>
      <c r="K83" s="142"/>
      <c r="L83" s="128" t="s">
        <v>1416</v>
      </c>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150"/>
      <c r="D84" s="152"/>
      <c r="E84" s="43"/>
      <c r="F84" s="23"/>
      <c r="G84" s="43"/>
      <c r="H84" s="43"/>
      <c r="I84" s="43"/>
      <c r="J84" s="44"/>
      <c r="K84" s="142"/>
      <c r="L84" s="128" t="s">
        <v>1416</v>
      </c>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150"/>
      <c r="D85" s="152"/>
      <c r="E85" s="43"/>
      <c r="F85" s="23"/>
      <c r="G85" s="43"/>
      <c r="H85" s="43"/>
      <c r="I85" s="43"/>
      <c r="J85" s="44"/>
      <c r="K85" s="142"/>
      <c r="L85" s="128" t="s">
        <v>1416</v>
      </c>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150"/>
      <c r="D86" s="152"/>
      <c r="E86" s="43"/>
      <c r="F86" s="23"/>
      <c r="G86" s="43"/>
      <c r="H86" s="43"/>
      <c r="I86" s="43"/>
      <c r="J86" s="44"/>
      <c r="K86" s="142"/>
      <c r="L86" s="128" t="s">
        <v>1416</v>
      </c>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150"/>
      <c r="D87" s="152"/>
      <c r="E87" s="43"/>
      <c r="F87" s="23"/>
      <c r="G87" s="43"/>
      <c r="H87" s="43"/>
      <c r="I87" s="43"/>
      <c r="J87" s="44"/>
      <c r="K87" s="142"/>
      <c r="L87" s="128" t="s">
        <v>1416</v>
      </c>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150"/>
      <c r="D88" s="152"/>
      <c r="E88" s="43"/>
      <c r="F88" s="23"/>
      <c r="G88" s="43"/>
      <c r="H88" s="43"/>
      <c r="I88" s="43"/>
      <c r="J88" s="44"/>
      <c r="K88" s="142"/>
      <c r="L88" s="128" t="s">
        <v>1416</v>
      </c>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150"/>
      <c r="D89" s="152"/>
      <c r="E89" s="43"/>
      <c r="F89" s="23"/>
      <c r="G89" s="43"/>
      <c r="H89" s="43"/>
      <c r="I89" s="43"/>
      <c r="J89" s="44"/>
      <c r="K89" s="142"/>
      <c r="L89" s="128" t="s">
        <v>1416</v>
      </c>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150"/>
      <c r="D90" s="152"/>
      <c r="E90" s="43"/>
      <c r="F90" s="23"/>
      <c r="G90" s="43"/>
      <c r="H90" s="43"/>
      <c r="I90" s="43"/>
      <c r="J90" s="44"/>
      <c r="K90" s="142"/>
      <c r="L90" s="128" t="s">
        <v>1416</v>
      </c>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150"/>
      <c r="D91" s="152"/>
      <c r="E91" s="43"/>
      <c r="F91" s="23"/>
      <c r="G91" s="43"/>
      <c r="H91" s="43"/>
      <c r="I91" s="43"/>
      <c r="J91" s="44"/>
      <c r="K91" s="142"/>
      <c r="L91" s="128" t="s">
        <v>1416</v>
      </c>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150"/>
      <c r="D92" s="152"/>
      <c r="E92" s="43"/>
      <c r="F92" s="23"/>
      <c r="G92" s="43"/>
      <c r="H92" s="43"/>
      <c r="I92" s="43"/>
      <c r="J92" s="44"/>
      <c r="K92" s="142"/>
      <c r="L92" s="128" t="s">
        <v>1416</v>
      </c>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150"/>
      <c r="D93" s="152"/>
      <c r="E93" s="43"/>
      <c r="F93" s="23"/>
      <c r="G93" s="43"/>
      <c r="H93" s="43"/>
      <c r="I93" s="43"/>
      <c r="J93" s="44"/>
      <c r="K93" s="142"/>
      <c r="L93" s="128" t="s">
        <v>1416</v>
      </c>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150"/>
      <c r="D94" s="152"/>
      <c r="E94" s="43"/>
      <c r="F94" s="23"/>
      <c r="G94" s="43"/>
      <c r="H94" s="43"/>
      <c r="I94" s="43"/>
      <c r="J94" s="44"/>
      <c r="K94" s="142"/>
      <c r="L94" s="128" t="s">
        <v>1416</v>
      </c>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150"/>
      <c r="D95" s="152"/>
      <c r="E95" s="43"/>
      <c r="F95" s="23"/>
      <c r="G95" s="43"/>
      <c r="H95" s="43"/>
      <c r="I95" s="43"/>
      <c r="J95" s="44"/>
      <c r="K95" s="142"/>
      <c r="L95" s="128" t="s">
        <v>1416</v>
      </c>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150"/>
      <c r="D96" s="152"/>
      <c r="E96" s="43"/>
      <c r="F96" s="23"/>
      <c r="G96" s="43"/>
      <c r="H96" s="43"/>
      <c r="I96" s="43"/>
      <c r="J96" s="44"/>
      <c r="K96" s="142"/>
      <c r="L96" s="128" t="s">
        <v>1416</v>
      </c>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150"/>
      <c r="D97" s="152"/>
      <c r="E97" s="43"/>
      <c r="F97" s="23"/>
      <c r="G97" s="43"/>
      <c r="H97" s="43"/>
      <c r="I97" s="43"/>
      <c r="J97" s="44"/>
      <c r="K97" s="142"/>
      <c r="L97" s="128" t="s">
        <v>1416</v>
      </c>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150"/>
      <c r="D98" s="152"/>
      <c r="E98" s="43"/>
      <c r="F98" s="23"/>
      <c r="G98" s="43"/>
      <c r="H98" s="43"/>
      <c r="I98" s="43"/>
      <c r="J98" s="44"/>
      <c r="K98" s="142"/>
      <c r="L98" s="128" t="s">
        <v>1416</v>
      </c>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150"/>
      <c r="D99" s="152"/>
      <c r="E99" s="43"/>
      <c r="F99" s="23"/>
      <c r="G99" s="43"/>
      <c r="H99" s="43"/>
      <c r="I99" s="43"/>
      <c r="J99" s="44"/>
      <c r="K99" s="142"/>
      <c r="L99" s="128" t="s">
        <v>1416</v>
      </c>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150"/>
      <c r="D100" s="152"/>
      <c r="E100" s="43"/>
      <c r="F100" s="43"/>
      <c r="G100" s="43"/>
      <c r="H100" s="43"/>
      <c r="I100" s="43"/>
      <c r="J100" s="44"/>
      <c r="K100" s="142"/>
      <c r="L100" s="128" t="s">
        <v>1416</v>
      </c>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150"/>
      <c r="D101" s="152"/>
      <c r="E101" s="43"/>
      <c r="F101" s="43"/>
      <c r="G101" s="43"/>
      <c r="H101" s="43"/>
      <c r="I101" s="43"/>
      <c r="J101" s="44"/>
      <c r="K101" s="142"/>
      <c r="L101" s="128" t="s">
        <v>1416</v>
      </c>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150"/>
      <c r="D102" s="152"/>
      <c r="E102" s="43"/>
      <c r="F102" s="43"/>
      <c r="G102" s="43"/>
      <c r="H102" s="43"/>
      <c r="I102" s="43"/>
      <c r="J102" s="44"/>
      <c r="K102" s="142"/>
      <c r="L102" s="128" t="s">
        <v>1416</v>
      </c>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150"/>
      <c r="D103" s="152"/>
      <c r="E103" s="43"/>
      <c r="F103" s="43"/>
      <c r="G103" s="43"/>
      <c r="H103" s="43"/>
      <c r="I103" s="43"/>
      <c r="J103" s="44"/>
      <c r="K103" s="142"/>
      <c r="L103" s="128" t="s">
        <v>1416</v>
      </c>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150"/>
      <c r="D104" s="152"/>
      <c r="E104" s="43"/>
      <c r="F104" s="43"/>
      <c r="G104" s="43"/>
      <c r="H104" s="43"/>
      <c r="I104" s="43"/>
      <c r="J104" s="44"/>
      <c r="K104" s="142"/>
      <c r="L104" s="128" t="s">
        <v>1416</v>
      </c>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150"/>
      <c r="D105" s="152"/>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150"/>
      <c r="D106" s="152"/>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150"/>
      <c r="D107" s="152"/>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150"/>
      <c r="D108" s="152"/>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150"/>
      <c r="D109" s="152"/>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150"/>
      <c r="D110" s="152"/>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150"/>
      <c r="D111" s="152"/>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150"/>
      <c r="D112" s="152"/>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150"/>
      <c r="D113" s="152"/>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150"/>
      <c r="D114" s="152"/>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150"/>
      <c r="D115" s="152"/>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150"/>
      <c r="D116" s="152"/>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150"/>
      <c r="D117" s="152"/>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150"/>
      <c r="D118" s="152"/>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150"/>
      <c r="D119" s="152"/>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150"/>
      <c r="D120" s="152"/>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150"/>
      <c r="D121" s="152"/>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150"/>
      <c r="D122" s="152"/>
      <c r="E122" s="43"/>
      <c r="F122" s="152"/>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150"/>
      <c r="D123" s="152"/>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150"/>
      <c r="D124" s="152"/>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150"/>
      <c r="D125" s="152"/>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150"/>
      <c r="D126" s="152"/>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150"/>
      <c r="D127" s="152"/>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150"/>
      <c r="D128" s="152"/>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150"/>
      <c r="D129" s="152"/>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150"/>
      <c r="D130" s="152"/>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150"/>
      <c r="D131" s="152"/>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150"/>
      <c r="D132" s="152"/>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150"/>
      <c r="D133" s="152"/>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150"/>
      <c r="D134" s="152"/>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150"/>
      <c r="D135" s="152"/>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150"/>
      <c r="D136" s="152"/>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150"/>
      <c r="D137" s="152"/>
      <c r="E137" s="43"/>
      <c r="F137" s="152"/>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150"/>
      <c r="D138" s="152"/>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150"/>
      <c r="D139" s="152"/>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150"/>
      <c r="D140" s="152"/>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150"/>
      <c r="D141" s="152"/>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150"/>
      <c r="D142" s="152"/>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150"/>
      <c r="D143" s="152"/>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150"/>
      <c r="D144" s="152"/>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150"/>
      <c r="D145" s="152"/>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150"/>
      <c r="D146" s="152"/>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150"/>
      <c r="D147" s="152"/>
      <c r="E147" s="43"/>
      <c r="F147" s="152"/>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150"/>
      <c r="D148" s="152"/>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150"/>
      <c r="D149" s="152"/>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150"/>
      <c r="D150" s="152"/>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150"/>
      <c r="D151" s="152"/>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150"/>
      <c r="D152" s="152"/>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150"/>
      <c r="D153" s="152"/>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150"/>
      <c r="D154" s="152"/>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150"/>
      <c r="D155" s="152"/>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150"/>
      <c r="D156" s="152"/>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150"/>
      <c r="D157" s="152"/>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150"/>
      <c r="D158" s="152"/>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150"/>
      <c r="D159" s="152"/>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150"/>
      <c r="D160" s="152"/>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150"/>
      <c r="D161" s="152"/>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150"/>
      <c r="D162" s="152"/>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150"/>
      <c r="D163" s="152"/>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150"/>
      <c r="D164" s="152"/>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150"/>
      <c r="D165" s="152"/>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150"/>
      <c r="D166" s="152"/>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150"/>
      <c r="D167" s="152"/>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150"/>
      <c r="D168" s="152"/>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150"/>
      <c r="D169" s="152"/>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150"/>
      <c r="D170" s="152"/>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150"/>
      <c r="D171" s="152"/>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150"/>
      <c r="D172" s="152"/>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150"/>
      <c r="D173" s="152"/>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150"/>
      <c r="D174" s="152"/>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150"/>
      <c r="D175" s="152"/>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150"/>
      <c r="D176" s="152"/>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150"/>
      <c r="D177" s="152"/>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150"/>
      <c r="D178" s="152"/>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150"/>
      <c r="D179" s="152"/>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150"/>
      <c r="D180" s="152"/>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150"/>
      <c r="D181" s="152"/>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150"/>
      <c r="D182" s="152"/>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150"/>
      <c r="D183" s="152"/>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150"/>
      <c r="D184" s="152"/>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150"/>
      <c r="D185" s="152"/>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150"/>
      <c r="D186" s="152"/>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150"/>
      <c r="D187" s="152"/>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150"/>
      <c r="D188" s="152"/>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150"/>
      <c r="D189" s="152"/>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150"/>
      <c r="D190" s="152"/>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150"/>
      <c r="D191" s="152"/>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150"/>
      <c r="D192" s="152"/>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150"/>
      <c r="D193" s="152"/>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150"/>
      <c r="D194" s="152"/>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150"/>
      <c r="D195" s="152"/>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150"/>
      <c r="D196" s="152"/>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150"/>
      <c r="D197" s="152"/>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150"/>
      <c r="D198" s="152"/>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150"/>
      <c r="D199" s="152"/>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150"/>
      <c r="D200" s="152"/>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150"/>
      <c r="D201" s="152"/>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150"/>
      <c r="D202" s="152"/>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150"/>
      <c r="D203" s="152"/>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150"/>
      <c r="D204" s="152"/>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150"/>
      <c r="D205" s="152"/>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150"/>
      <c r="D206" s="152"/>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150"/>
      <c r="D207" s="152"/>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150"/>
      <c r="D208" s="152"/>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150"/>
      <c r="D209" s="152"/>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150"/>
      <c r="D210" s="152"/>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150"/>
      <c r="D211" s="152"/>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150"/>
      <c r="D212" s="152"/>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150"/>
      <c r="D213" s="152"/>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150"/>
      <c r="D214" s="152"/>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150"/>
      <c r="D215" s="152"/>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150"/>
      <c r="D216" s="152"/>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150"/>
      <c r="D217" s="152"/>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150"/>
      <c r="D218" s="152"/>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150"/>
      <c r="D219" s="152"/>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150"/>
      <c r="D220" s="152"/>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150"/>
      <c r="D221" s="152"/>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150"/>
      <c r="D222" s="152"/>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150"/>
      <c r="D223" s="152"/>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150"/>
      <c r="D224" s="152"/>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150"/>
      <c r="D225" s="152"/>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150"/>
      <c r="D226" s="152"/>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150"/>
      <c r="D227" s="152"/>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150"/>
      <c r="D228" s="152"/>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150"/>
      <c r="D229" s="152"/>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150"/>
      <c r="D230" s="152"/>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150"/>
      <c r="D231" s="152"/>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150"/>
      <c r="D232" s="152"/>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150"/>
      <c r="D233" s="152"/>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150"/>
      <c r="D234" s="152"/>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150"/>
      <c r="D235" s="152"/>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150"/>
      <c r="D236" s="152"/>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150"/>
      <c r="D237" s="152"/>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150"/>
      <c r="D238" s="152"/>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150"/>
      <c r="D239" s="152"/>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150"/>
      <c r="D240" s="152"/>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150"/>
      <c r="D241" s="152"/>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150"/>
      <c r="D242" s="152"/>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150"/>
      <c r="D243" s="152"/>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150"/>
      <c r="D244" s="152"/>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150"/>
      <c r="D245" s="152"/>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150"/>
      <c r="D246" s="152"/>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150"/>
      <c r="D247" s="152"/>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150"/>
      <c r="D248" s="152"/>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150"/>
      <c r="D249" s="152"/>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150"/>
      <c r="D250" s="152"/>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150"/>
      <c r="D251" s="152"/>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150"/>
      <c r="D252" s="152"/>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150"/>
      <c r="D253" s="152"/>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150"/>
      <c r="D254" s="152"/>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150"/>
      <c r="D255" s="152"/>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150"/>
      <c r="D256" s="152"/>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150"/>
      <c r="D257" s="152"/>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150"/>
      <c r="D258" s="152"/>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150"/>
      <c r="D259" s="152"/>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150"/>
      <c r="D260" s="152" t="str">
        <f>IF(C260&lt;&gt;"",TEXT(C260,"00")&amp;"/01/"&amp;'Configurações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150"/>
      <c r="D261" s="152" t="str">
        <f>IF(C261&lt;&gt;"",TEXT(C261,"00")&amp;"/01/"&amp;'Configurações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150"/>
      <c r="D262" s="152" t="str">
        <f>IF(C262&lt;&gt;"",TEXT(C262,"00")&amp;"/01/"&amp;'Configurações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150"/>
      <c r="D263" s="152" t="str">
        <f>IF(C263&lt;&gt;"",TEXT(C263,"00")&amp;"/01/"&amp;'Configurações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150"/>
      <c r="D264" s="152" t="str">
        <f>IF(C264&lt;&gt;"",TEXT(C264,"00")&amp;"/01/"&amp;'Configurações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150"/>
      <c r="D265" s="152" t="str">
        <f>IF(C265&lt;&gt;"",TEXT(C265,"00")&amp;"/01/"&amp;'Configurações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150"/>
      <c r="D266" s="152" t="str">
        <f>IF(C266&lt;&gt;"",TEXT(C266,"00")&amp;"/01/"&amp;'Configurações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150"/>
      <c r="D267" s="152" t="str">
        <f>IF(C267&lt;&gt;"",TEXT(C267,"00")&amp;"/01/"&amp;'Configurações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150"/>
      <c r="D268" s="152" t="str">
        <f>IF(C268&lt;&gt;"",TEXT(C268,"00")&amp;"/01/"&amp;'Configurações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150"/>
      <c r="D269" s="152" t="str">
        <f>IF(C269&lt;&gt;"",TEXT(C269,"00")&amp;"/01/"&amp;'Configurações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150"/>
      <c r="D270" s="152" t="str">
        <f>IF(C270&lt;&gt;"",TEXT(C270,"00")&amp;"/01/"&amp;'Configurações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150"/>
      <c r="D271" s="152" t="str">
        <f>IF(C271&lt;&gt;"",TEXT(C271,"00")&amp;"/01/"&amp;'Configurações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150"/>
      <c r="D272" s="152" t="str">
        <f>IF(C272&lt;&gt;"",TEXT(C272,"00")&amp;"/01/"&amp;'Configurações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150"/>
      <c r="D273" s="152" t="str">
        <f>IF(C273&lt;&gt;"",TEXT(C273,"00")&amp;"/01/"&amp;'Configurações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150"/>
      <c r="D274" s="152" t="str">
        <f>IF(C274&lt;&gt;"",TEXT(C274,"00")&amp;"/01/"&amp;'Configurações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150"/>
      <c r="D275" s="152" t="str">
        <f>IF(C275&lt;&gt;"",TEXT(C275,"00")&amp;"/01/"&amp;'Configurações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150"/>
      <c r="D276" s="152" t="str">
        <f>IF(C276&lt;&gt;"",TEXT(C276,"00")&amp;"/01/"&amp;'Configurações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150"/>
      <c r="D277" s="152" t="str">
        <f>IF(C277&lt;&gt;"",TEXT(C277,"00")&amp;"/01/"&amp;'Configurações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150"/>
      <c r="D278" s="152" t="str">
        <f>IF(C278&lt;&gt;"",TEXT(C278,"00")&amp;"/01/"&amp;'Configurações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150"/>
      <c r="D279" s="152" t="str">
        <f>IF(C279&lt;&gt;"",TEXT(C279,"00")&amp;"/01/"&amp;'Configurações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150"/>
      <c r="D280" s="152" t="str">
        <f>IF(C280&lt;&gt;"",TEXT(C280,"00")&amp;"/01/"&amp;'Configurações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150"/>
      <c r="D281" s="152" t="str">
        <f>IF(C281&lt;&gt;"",TEXT(C281,"00")&amp;"/01/"&amp;'Configurações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150"/>
      <c r="D282" s="152" t="str">
        <f>IF(C282&lt;&gt;"",TEXT(C282,"00")&amp;"/01/"&amp;'Configurações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150"/>
      <c r="D283" s="152" t="str">
        <f>IF(C283&lt;&gt;"",TEXT(C283,"00")&amp;"/01/"&amp;'Configurações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150"/>
      <c r="D284" s="152" t="str">
        <f>IF(C284&lt;&gt;"",TEXT(C284,"00")&amp;"/01/"&amp;'Configurações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150"/>
      <c r="D285" s="152" t="str">
        <f>IF(C285&lt;&gt;"",TEXT(C285,"00")&amp;"/01/"&amp;'Configurações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150"/>
      <c r="D286" s="152" t="str">
        <f>IF(C286&lt;&gt;"",TEXT(C286,"00")&amp;"/01/"&amp;'Configurações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150"/>
      <c r="D287" s="152" t="str">
        <f>IF(C287&lt;&gt;"",TEXT(C287,"00")&amp;"/01/"&amp;'Configurações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150"/>
      <c r="D288" s="152" t="str">
        <f>IF(C288&lt;&gt;"",TEXT(C288,"00")&amp;"/01/"&amp;'Configurações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150"/>
      <c r="D289" s="152" t="str">
        <f>IF(C289&lt;&gt;"",TEXT(C289,"00")&amp;"/01/"&amp;'Configurações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150"/>
      <c r="D290" s="152" t="str">
        <f>IF(C290&lt;&gt;"",TEXT(C290,"00")&amp;"/01/"&amp;'Configurações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150"/>
      <c r="D291" s="152" t="str">
        <f>IF(C291&lt;&gt;"",TEXT(C291,"00")&amp;"/01/"&amp;'Configurações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150"/>
      <c r="D292" s="152" t="str">
        <f>IF(C292&lt;&gt;"",TEXT(C292,"00")&amp;"/01/"&amp;'Configurações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150"/>
      <c r="D293" s="152" t="str">
        <f>IF(C293&lt;&gt;"",TEXT(C293,"00")&amp;"/01/"&amp;'Configurações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150"/>
      <c r="D294" s="152" t="str">
        <f>IF(C294&lt;&gt;"",TEXT(C294,"00")&amp;"/01/"&amp;'Configurações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150"/>
      <c r="D295" s="152" t="str">
        <f>IF(C295&lt;&gt;"",TEXT(C295,"00")&amp;"/01/"&amp;'Configurações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150"/>
      <c r="D296" s="152" t="str">
        <f>IF(C296&lt;&gt;"",TEXT(C296,"00")&amp;"/01/"&amp;'Configurações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150"/>
      <c r="D297" s="152" t="str">
        <f>IF(C297&lt;&gt;"",TEXT(C297,"00")&amp;"/01/"&amp;'Configurações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150"/>
      <c r="D298" s="152" t="str">
        <f>IF(C298&lt;&gt;"",TEXT(C298,"00")&amp;"/01/"&amp;'Configurações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150"/>
      <c r="D299" s="152" t="str">
        <f>IF(C299&lt;&gt;"",TEXT(C299,"00")&amp;"/01/"&amp;'Configurações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150"/>
      <c r="D300" s="152" t="str">
        <f>IF(C300&lt;&gt;"",TEXT(C300,"00")&amp;"/01/"&amp;'Configurações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150"/>
      <c r="D301" s="152" t="str">
        <f>IF(C301&lt;&gt;"",TEXT(C301,"00")&amp;"/01/"&amp;'Configurações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150"/>
      <c r="D302" s="152" t="str">
        <f>IF(C302&lt;&gt;"",TEXT(C302,"00")&amp;"/01/"&amp;'Configurações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150"/>
      <c r="D303" s="152" t="str">
        <f>IF(C303&lt;&gt;"",TEXT(C303,"00")&amp;"/01/"&amp;'Configurações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150"/>
      <c r="D304" s="152" t="str">
        <f>IF(C304&lt;&gt;"",TEXT(C304,"00")&amp;"/01/"&amp;'Configurações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150"/>
      <c r="D305" s="152" t="str">
        <f>IF(C305&lt;&gt;"",TEXT(C305,"00")&amp;"/01/"&amp;'Configurações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150"/>
      <c r="D306" s="152" t="str">
        <f>IF(C306&lt;&gt;"",TEXT(C306,"00")&amp;"/01/"&amp;'Configurações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150"/>
      <c r="D307" s="152" t="str">
        <f>IF(C307&lt;&gt;"",TEXT(C307,"00")&amp;"/01/"&amp;'Configurações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150"/>
      <c r="D308" s="152" t="str">
        <f>IF(C308&lt;&gt;"",TEXT(C308,"00")&amp;"/01/"&amp;'Configurações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150"/>
      <c r="D309" s="152" t="str">
        <f>IF(C309&lt;&gt;"",TEXT(C309,"00")&amp;"/01/"&amp;'Configurações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150"/>
      <c r="D310" s="152" t="str">
        <f>IF(C310&lt;&gt;"",TEXT(C310,"00")&amp;"/01/"&amp;'Configurações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150"/>
      <c r="D311" s="152" t="str">
        <f>IF(C311&lt;&gt;"",TEXT(C311,"00")&amp;"/01/"&amp;'Configurações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150"/>
      <c r="D312" s="152" t="str">
        <f>IF(C312&lt;&gt;"",TEXT(C312,"00")&amp;"/01/"&amp;'Configurações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150"/>
      <c r="D313" s="152" t="str">
        <f>IF(C313&lt;&gt;"",TEXT(C313,"00")&amp;"/01/"&amp;'Configurações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150"/>
      <c r="D314" s="152" t="str">
        <f>IF(C314&lt;&gt;"",TEXT(C314,"00")&amp;"/01/"&amp;'Configurações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150"/>
      <c r="D315" s="152" t="str">
        <f>IF(C315&lt;&gt;"",TEXT(C315,"00")&amp;"/01/"&amp;'Configurações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150"/>
      <c r="D316" s="152" t="str">
        <f>IF(C316&lt;&gt;"",TEXT(C316,"00")&amp;"/01/"&amp;'Configurações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150"/>
      <c r="D317" s="152" t="str">
        <f>IF(C317&lt;&gt;"",TEXT(C317,"00")&amp;"/01/"&amp;'Configurações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150"/>
      <c r="D318" s="152" t="str">
        <f>IF(C318&lt;&gt;"",TEXT(C318,"00")&amp;"/01/"&amp;'Configurações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150"/>
      <c r="D319" s="152" t="str">
        <f>IF(C319&lt;&gt;"",TEXT(C319,"00")&amp;"/01/"&amp;'Configurações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150"/>
      <c r="D320" s="152" t="str">
        <f>IF(C320&lt;&gt;"",TEXT(C320,"00")&amp;"/01/"&amp;'Configurações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150"/>
      <c r="D321" s="152" t="str">
        <f>IF(C321&lt;&gt;"",TEXT(C321,"00")&amp;"/01/"&amp;'Configurações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150"/>
      <c r="D322" s="152" t="str">
        <f>IF(C322&lt;&gt;"",TEXT(C322,"00")&amp;"/01/"&amp;'Configurações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150"/>
      <c r="D323" s="152" t="str">
        <f>IF(C323&lt;&gt;"",TEXT(C323,"00")&amp;"/01/"&amp;'Configurações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150"/>
      <c r="D324" s="152" t="str">
        <f>IF(C324&lt;&gt;"",TEXT(C324,"00")&amp;"/01/"&amp;'Configurações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150"/>
      <c r="D325" s="152" t="str">
        <f>IF(C325&lt;&gt;"",TEXT(C325,"00")&amp;"/01/"&amp;'Configurações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150"/>
      <c r="D326" s="152" t="str">
        <f>IF(C326&lt;&gt;"",TEXT(C326,"00")&amp;"/01/"&amp;'Configurações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150"/>
      <c r="D327" s="152" t="str">
        <f>IF(C327&lt;&gt;"",TEXT(C327,"00")&amp;"/01/"&amp;'Configurações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150"/>
      <c r="D328" s="152" t="str">
        <f>IF(C328&lt;&gt;"",TEXT(C328,"00")&amp;"/01/"&amp;'Configurações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150"/>
      <c r="D329" s="152" t="str">
        <f>IF(C329&lt;&gt;"",TEXT(C329,"00")&amp;"/01/"&amp;'Configurações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150"/>
      <c r="D330" s="152" t="str">
        <f>IF(C330&lt;&gt;"",TEXT(C330,"00")&amp;"/01/"&amp;'Configurações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150"/>
      <c r="D331" s="152" t="str">
        <f>IF(C331&lt;&gt;"",TEXT(C331,"00")&amp;"/01/"&amp;'Configurações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150"/>
      <c r="D332" s="152" t="str">
        <f>IF(C332&lt;&gt;"",TEXT(C332,"00")&amp;"/01/"&amp;'Configurações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150"/>
      <c r="D333" s="152" t="str">
        <f>IF(C333&lt;&gt;"",TEXT(C333,"00")&amp;"/01/"&amp;'Configurações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150"/>
      <c r="D334" s="152" t="str">
        <f>IF(C334&lt;&gt;"",TEXT(C334,"00")&amp;"/01/"&amp;'Configurações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150"/>
      <c r="D335" s="152" t="str">
        <f>IF(C335&lt;&gt;"",TEXT(C335,"00")&amp;"/01/"&amp;'Configurações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150"/>
      <c r="D336" s="152" t="str">
        <f>IF(C336&lt;&gt;"",TEXT(C336,"00")&amp;"/01/"&amp;'Configurações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150"/>
      <c r="D337" s="152" t="str">
        <f>IF(C337&lt;&gt;"",TEXT(C337,"00")&amp;"/01/"&amp;'Configurações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150"/>
      <c r="D338" s="152" t="str">
        <f>IF(C338&lt;&gt;"",TEXT(C338,"00")&amp;"/01/"&amp;'Configurações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150"/>
      <c r="D339" s="152" t="str">
        <f>IF(C339&lt;&gt;"",TEXT(C339,"00")&amp;"/01/"&amp;'Configurações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150"/>
      <c r="D340" s="152" t="str">
        <f>IF(C340&lt;&gt;"",TEXT(C340,"00")&amp;"/01/"&amp;'Configurações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150"/>
      <c r="D341" s="152" t="str">
        <f>IF(C341&lt;&gt;"",TEXT(C341,"00")&amp;"/01/"&amp;'Configurações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150"/>
      <c r="D342" s="152" t="str">
        <f>IF(C342&lt;&gt;"",TEXT(C342,"00")&amp;"/01/"&amp;'Configurações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150"/>
      <c r="D343" s="152" t="str">
        <f>IF(C343&lt;&gt;"",TEXT(C343,"00")&amp;"/01/"&amp;'Configurações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150"/>
      <c r="D344" s="152" t="str">
        <f>IF(C344&lt;&gt;"",TEXT(C344,"00")&amp;"/01/"&amp;'Configurações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150"/>
      <c r="D345" s="152" t="str">
        <f>IF(C345&lt;&gt;"",TEXT(C345,"00")&amp;"/01/"&amp;'Configurações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150"/>
      <c r="D346" s="152" t="str">
        <f>IF(C346&lt;&gt;"",TEXT(C346,"00")&amp;"/01/"&amp;'Configurações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150"/>
      <c r="D347" s="152" t="str">
        <f>IF(C347&lt;&gt;"",TEXT(C347,"00")&amp;"/01/"&amp;'Configurações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150"/>
      <c r="D348" s="152" t="str">
        <f>IF(C348&lt;&gt;"",TEXT(C348,"00")&amp;"/01/"&amp;'Configurações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150"/>
      <c r="D349" s="152" t="str">
        <f>IF(C349&lt;&gt;"",TEXT(C349,"00")&amp;"/01/"&amp;'Configurações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150"/>
      <c r="D350" s="152" t="str">
        <f>IF(C350&lt;&gt;"",TEXT(C350,"00")&amp;"/01/"&amp;'Configurações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150"/>
      <c r="D351" s="152" t="str">
        <f>IF(C351&lt;&gt;"",TEXT(C351,"00")&amp;"/01/"&amp;'Configurações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150"/>
      <c r="D352" s="152" t="str">
        <f>IF(C352&lt;&gt;"",TEXT(C352,"00")&amp;"/01/"&amp;'Configurações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150"/>
      <c r="D353" s="152" t="str">
        <f>IF(C353&lt;&gt;"",TEXT(C353,"00")&amp;"/01/"&amp;'Configurações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150"/>
      <c r="D354" s="152" t="str">
        <f>IF(C354&lt;&gt;"",TEXT(C354,"00")&amp;"/01/"&amp;'Configurações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150"/>
      <c r="D355" s="152" t="str">
        <f>IF(C355&lt;&gt;"",TEXT(C355,"00")&amp;"/01/"&amp;'Configurações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150"/>
      <c r="D356" s="152" t="str">
        <f>IF(C356&lt;&gt;"",TEXT(C356,"00")&amp;"/01/"&amp;'Configurações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150"/>
      <c r="D357" s="152" t="str">
        <f>IF(C357&lt;&gt;"",TEXT(C357,"00")&amp;"/01/"&amp;'Configurações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150"/>
      <c r="D358" s="152" t="str">
        <f>IF(C358&lt;&gt;"",TEXT(C358,"00")&amp;"/01/"&amp;'Configurações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150"/>
      <c r="D359" s="152" t="str">
        <f>IF(C359&lt;&gt;"",TEXT(C359,"00")&amp;"/01/"&amp;'Configurações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150"/>
      <c r="D360" s="152" t="str">
        <f>IF(C360&lt;&gt;"",TEXT(C360,"00")&amp;"/01/"&amp;'Configurações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150"/>
      <c r="D361" s="152" t="str">
        <f>IF(C361&lt;&gt;"",TEXT(C361,"00")&amp;"/01/"&amp;'Configurações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150"/>
      <c r="D362" s="152" t="str">
        <f>IF(C362&lt;&gt;"",TEXT(C362,"00")&amp;"/01/"&amp;'Configurações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150"/>
      <c r="D363" s="152" t="str">
        <f>IF(C363&lt;&gt;"",TEXT(C363,"00")&amp;"/01/"&amp;'Configurações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150"/>
      <c r="D364" s="152" t="str">
        <f>IF(C364&lt;&gt;"",TEXT(C364,"00")&amp;"/01/"&amp;'Configurações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150"/>
      <c r="D365" s="152" t="str">
        <f>IF(C365&lt;&gt;"",TEXT(C365,"00")&amp;"/01/"&amp;'Configurações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150"/>
      <c r="D366" s="152" t="str">
        <f>IF(C366&lt;&gt;"",TEXT(C366,"00")&amp;"/01/"&amp;'Configurações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150"/>
      <c r="D367" s="152" t="str">
        <f>IF(C367&lt;&gt;"",TEXT(C367,"00")&amp;"/01/"&amp;'Configurações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150"/>
      <c r="D368" s="152" t="str">
        <f>IF(C368&lt;&gt;"",TEXT(C368,"00")&amp;"/01/"&amp;'Configurações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150"/>
      <c r="D369" s="152" t="str">
        <f>IF(C369&lt;&gt;"",TEXT(C369,"00")&amp;"/01/"&amp;'Configurações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150"/>
      <c r="D370" s="152" t="str">
        <f>IF(C370&lt;&gt;"",TEXT(C370,"00")&amp;"/01/"&amp;'Configurações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150"/>
      <c r="D371" s="152" t="str">
        <f>IF(C371&lt;&gt;"",TEXT(C371,"00")&amp;"/01/"&amp;'Configurações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150"/>
      <c r="D372" s="152" t="str">
        <f>IF(C372&lt;&gt;"",TEXT(C372,"00")&amp;"/01/"&amp;'Configurações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150"/>
      <c r="D373" s="152" t="str">
        <f>IF(C373&lt;&gt;"",TEXT(C373,"00")&amp;"/01/"&amp;'Configurações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150"/>
      <c r="D374" s="152" t="str">
        <f>IF(C374&lt;&gt;"",TEXT(C374,"00")&amp;"/01/"&amp;'Configurações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150"/>
      <c r="D375" s="152" t="str">
        <f>IF(C375&lt;&gt;"",TEXT(C375,"00")&amp;"/01/"&amp;'Configurações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150"/>
      <c r="D376" s="152" t="str">
        <f>IF(C376&lt;&gt;"",TEXT(C376,"00")&amp;"/01/"&amp;'Configurações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150"/>
      <c r="D377" s="152" t="str">
        <f>IF(C377&lt;&gt;"",TEXT(C377,"00")&amp;"/01/"&amp;'Configurações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150"/>
      <c r="D378" s="152" t="str">
        <f>IF(C378&lt;&gt;"",TEXT(C378,"00")&amp;"/01/"&amp;'Configurações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150"/>
      <c r="D379" s="152" t="str">
        <f>IF(C379&lt;&gt;"",TEXT(C379,"00")&amp;"/01/"&amp;'Configurações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150"/>
      <c r="D380" s="152" t="str">
        <f>IF(C380&lt;&gt;"",TEXT(C380,"00")&amp;"/01/"&amp;'Configurações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150"/>
      <c r="D381" s="152" t="str">
        <f>IF(C381&lt;&gt;"",TEXT(C381,"00")&amp;"/01/"&amp;'Configurações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150"/>
      <c r="D382" s="152" t="str">
        <f>IF(C382&lt;&gt;"",TEXT(C382,"00")&amp;"/01/"&amp;'Configurações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150"/>
      <c r="D383" s="152" t="str">
        <f>IF(C383&lt;&gt;"",TEXT(C383,"00")&amp;"/01/"&amp;'Configurações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150"/>
      <c r="D384" s="152" t="str">
        <f>IF(C384&lt;&gt;"",TEXT(C384,"00")&amp;"/01/"&amp;'Configurações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150"/>
      <c r="D385" s="152" t="str">
        <f>IF(C385&lt;&gt;"",TEXT(C385,"00")&amp;"/01/"&amp;'Configurações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150"/>
      <c r="D386" s="152" t="str">
        <f>IF(C386&lt;&gt;"",TEXT(C386,"00")&amp;"/01/"&amp;'Configurações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150"/>
      <c r="D387" s="152" t="str">
        <f>IF(C387&lt;&gt;"",TEXT(C387,"00")&amp;"/01/"&amp;'Configurações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150"/>
      <c r="D388" s="152" t="str">
        <f>IF(C388&lt;&gt;"",TEXT(C388,"00")&amp;"/01/"&amp;'Configurações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150"/>
      <c r="D389" s="152" t="str">
        <f>IF(C389&lt;&gt;"",TEXT(C389,"00")&amp;"/01/"&amp;'Configurações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150"/>
      <c r="D390" s="152" t="str">
        <f>IF(C390&lt;&gt;"",TEXT(C390,"00")&amp;"/01/"&amp;'Configurações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150"/>
      <c r="D391" s="152" t="str">
        <f>IF(C391&lt;&gt;"",TEXT(C391,"00")&amp;"/01/"&amp;'Configurações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150"/>
      <c r="D392" s="152" t="str">
        <f>IF(C392&lt;&gt;"",TEXT(C392,"00")&amp;"/01/"&amp;'Configurações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150"/>
      <c r="D393" s="152" t="str">
        <f>IF(C393&lt;&gt;"",TEXT(C393,"00")&amp;"/01/"&amp;'Configurações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150"/>
      <c r="D394" s="152" t="str">
        <f>IF(C394&lt;&gt;"",TEXT(C394,"00")&amp;"/01/"&amp;'Configurações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150"/>
      <c r="D395" s="152" t="str">
        <f>IF(C395&lt;&gt;"",TEXT(C395,"00")&amp;"/01/"&amp;'Configurações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150"/>
      <c r="D396" s="152" t="str">
        <f>IF(C396&lt;&gt;"",TEXT(C396,"00")&amp;"/01/"&amp;'Configurações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150"/>
      <c r="D397" s="152" t="str">
        <f>IF(C397&lt;&gt;"",TEXT(C397,"00")&amp;"/01/"&amp;'Configurações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150"/>
      <c r="D398" s="152" t="str">
        <f>IF(C398&lt;&gt;"",TEXT(C398,"00")&amp;"/01/"&amp;'Configurações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150"/>
      <c r="D399" s="152" t="str">
        <f>IF(C399&lt;&gt;"",TEXT(C399,"00")&amp;"/01/"&amp;'Configurações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150"/>
      <c r="D400" s="152" t="str">
        <f>IF(C400&lt;&gt;"",TEXT(C400,"00")&amp;"/01/"&amp;'Configurações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150"/>
      <c r="D401" s="152" t="str">
        <f>IF(C401&lt;&gt;"",TEXT(C401,"00")&amp;"/01/"&amp;'Configurações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150"/>
      <c r="D402" s="152" t="str">
        <f>IF(C402&lt;&gt;"",TEXT(C402,"00")&amp;"/01/"&amp;'Configurações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150"/>
      <c r="D403" s="152" t="str">
        <f>IF(C403&lt;&gt;"",TEXT(C403,"00")&amp;"/01/"&amp;'Configurações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150"/>
      <c r="D404" s="152" t="str">
        <f>IF(C404&lt;&gt;"",TEXT(C404,"00")&amp;"/01/"&amp;'Configurações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150"/>
      <c r="D405" s="152" t="str">
        <f>IF(C405&lt;&gt;"",TEXT(C405,"00")&amp;"/01/"&amp;'Configurações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150"/>
      <c r="D406" s="152" t="str">
        <f>IF(C406&lt;&gt;"",TEXT(C406,"00")&amp;"/01/"&amp;'Configurações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150"/>
      <c r="D407" s="152" t="str">
        <f>IF(C407&lt;&gt;"",TEXT(C407,"00")&amp;"/01/"&amp;'Configurações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150"/>
      <c r="D408" s="152" t="str">
        <f>IF(C408&lt;&gt;"",TEXT(C408,"00")&amp;"/01/"&amp;'Configurações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150"/>
      <c r="D409" s="152" t="str">
        <f>IF(C409&lt;&gt;"",TEXT(C409,"00")&amp;"/01/"&amp;'Configurações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150"/>
      <c r="D410" s="152" t="str">
        <f>IF(C410&lt;&gt;"",TEXT(C410,"00")&amp;"/01/"&amp;'Configurações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150"/>
      <c r="D411" s="152" t="str">
        <f>IF(C411&lt;&gt;"",TEXT(C411,"00")&amp;"/01/"&amp;'Configurações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150"/>
      <c r="D412" s="152" t="str">
        <f>IF(C412&lt;&gt;"",TEXT(C412,"00")&amp;"/01/"&amp;'Configurações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150"/>
      <c r="D413" s="152" t="str">
        <f>IF(C413&lt;&gt;"",TEXT(C413,"00")&amp;"/01/"&amp;'Configurações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150"/>
      <c r="D414" s="152" t="str">
        <f>IF(C414&lt;&gt;"",TEXT(C414,"00")&amp;"/01/"&amp;'Configurações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150"/>
      <c r="D415" s="152" t="str">
        <f>IF(C415&lt;&gt;"",TEXT(C415,"00")&amp;"/01/"&amp;'Configurações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150"/>
      <c r="D416" s="152" t="str">
        <f>IF(C416&lt;&gt;"",TEXT(C416,"00")&amp;"/01/"&amp;'Configurações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150"/>
      <c r="D417" s="152" t="str">
        <f>IF(C417&lt;&gt;"",TEXT(C417,"00")&amp;"/01/"&amp;'Configurações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150"/>
      <c r="D418" s="152" t="str">
        <f>IF(C418&lt;&gt;"",TEXT(C418,"00")&amp;"/01/"&amp;'Configurações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150"/>
      <c r="D419" s="152" t="str">
        <f>IF(C419&lt;&gt;"",TEXT(C419,"00")&amp;"/01/"&amp;'Configurações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150"/>
      <c r="D420" s="152" t="str">
        <f>IF(C420&lt;&gt;"",TEXT(C420,"00")&amp;"/01/"&amp;'Configurações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150"/>
      <c r="D421" s="152" t="str">
        <f>IF(C421&lt;&gt;"",TEXT(C421,"00")&amp;"/01/"&amp;'Configurações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150"/>
      <c r="D422" s="152" t="str">
        <f>IF(C422&lt;&gt;"",TEXT(C422,"00")&amp;"/01/"&amp;'Configurações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150"/>
      <c r="D423" s="152" t="str">
        <f>IF(C423&lt;&gt;"",TEXT(C423,"00")&amp;"/01/"&amp;'Configurações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150"/>
      <c r="D424" s="152" t="str">
        <f>IF(C424&lt;&gt;"",TEXT(C424,"00")&amp;"/01/"&amp;'Configurações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150"/>
      <c r="D425" s="152" t="str">
        <f>IF(C425&lt;&gt;"",TEXT(C425,"00")&amp;"/01/"&amp;'Configurações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150"/>
      <c r="D426" s="152" t="str">
        <f>IF(C426&lt;&gt;"",TEXT(C426,"00")&amp;"/01/"&amp;'Configurações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150"/>
      <c r="D427" s="152" t="str">
        <f>IF(C427&lt;&gt;"",TEXT(C427,"00")&amp;"/01/"&amp;'Configurações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150"/>
      <c r="D428" s="152" t="str">
        <f>IF(C428&lt;&gt;"",TEXT(C428,"00")&amp;"/01/"&amp;'Configurações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150"/>
      <c r="D429" s="152" t="str">
        <f>IF(C429&lt;&gt;"",TEXT(C429,"00")&amp;"/01/"&amp;'Configurações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150"/>
      <c r="D430" s="152" t="str">
        <f>IF(C430&lt;&gt;"",TEXT(C430,"00")&amp;"/01/"&amp;'Configurações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150"/>
      <c r="D431" s="152" t="str">
        <f>IF(C431&lt;&gt;"",TEXT(C431,"00")&amp;"/01/"&amp;'Configurações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150"/>
      <c r="D432" s="152" t="str">
        <f>IF(C432&lt;&gt;"",TEXT(C432,"00")&amp;"/01/"&amp;'Configurações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150"/>
      <c r="D433" s="152" t="str">
        <f>IF(C433&lt;&gt;"",TEXT(C433,"00")&amp;"/01/"&amp;'Configurações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150"/>
      <c r="D434" s="152" t="str">
        <f>IF(C434&lt;&gt;"",TEXT(C434,"00")&amp;"/01/"&amp;'Configurações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150"/>
      <c r="D435" s="152" t="str">
        <f>IF(C435&lt;&gt;"",TEXT(C435,"00")&amp;"/01/"&amp;'Configurações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150"/>
      <c r="D436" s="152" t="str">
        <f>IF(C436&lt;&gt;"",TEXT(C436,"00")&amp;"/01/"&amp;'Configurações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150"/>
      <c r="D437" s="152" t="str">
        <f>IF(C437&lt;&gt;"",TEXT(C437,"00")&amp;"/01/"&amp;'Configurações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150"/>
      <c r="D438" s="152" t="str">
        <f>IF(C438&lt;&gt;"",TEXT(C438,"00")&amp;"/01/"&amp;'Configurações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150"/>
      <c r="D439" s="152" t="str">
        <f>IF(C439&lt;&gt;"",TEXT(C439,"00")&amp;"/01/"&amp;'Configurações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150"/>
      <c r="D440" s="152" t="str">
        <f>IF(C440&lt;&gt;"",TEXT(C440,"00")&amp;"/01/"&amp;'Configurações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150"/>
      <c r="D441" s="152" t="str">
        <f>IF(C441&lt;&gt;"",TEXT(C441,"00")&amp;"/01/"&amp;'Configurações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150"/>
      <c r="D442" s="152" t="str">
        <f>IF(C442&lt;&gt;"",TEXT(C442,"00")&amp;"/01/"&amp;'Configurações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150"/>
      <c r="D443" s="152" t="str">
        <f>IF(C443&lt;&gt;"",TEXT(C443,"00")&amp;"/01/"&amp;'Configurações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150"/>
      <c r="D444" s="152" t="str">
        <f>IF(C444&lt;&gt;"",TEXT(C444,"00")&amp;"/01/"&amp;'Configurações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150"/>
      <c r="D445" s="152" t="str">
        <f>IF(C445&lt;&gt;"",TEXT(C445,"00")&amp;"/01/"&amp;'Configurações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150"/>
      <c r="D446" s="152" t="str">
        <f>IF(C446&lt;&gt;"",TEXT(C446,"00")&amp;"/01/"&amp;'Configurações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150"/>
      <c r="D447" s="152" t="str">
        <f>IF(C447&lt;&gt;"",TEXT(C447,"00")&amp;"/01/"&amp;'Configurações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150"/>
      <c r="D448" s="152" t="str">
        <f>IF(C448&lt;&gt;"",TEXT(C448,"00")&amp;"/01/"&amp;'Configurações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150"/>
      <c r="D449" s="152" t="str">
        <f>IF(C449&lt;&gt;"",TEXT(C449,"00")&amp;"/01/"&amp;'Configurações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150"/>
      <c r="D450" s="152" t="str">
        <f>IF(C450&lt;&gt;"",TEXT(C450,"00")&amp;"/01/"&amp;'Configurações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150"/>
      <c r="D451" s="152" t="str">
        <f>IF(C451&lt;&gt;"",TEXT(C451,"00")&amp;"/01/"&amp;'Configurações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150"/>
      <c r="D452" s="152" t="str">
        <f>IF(C452&lt;&gt;"",TEXT(C452,"00")&amp;"/01/"&amp;'Configurações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150"/>
      <c r="D453" s="152" t="str">
        <f>IF(C453&lt;&gt;"",TEXT(C453,"00")&amp;"/01/"&amp;'Configurações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150"/>
      <c r="D454" s="152" t="str">
        <f>IF(C454&lt;&gt;"",TEXT(C454,"00")&amp;"/01/"&amp;'Configurações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150"/>
      <c r="D455" s="152" t="str">
        <f>IF(C455&lt;&gt;"",TEXT(C455,"00")&amp;"/01/"&amp;'Configurações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150"/>
      <c r="D456" s="152" t="str">
        <f>IF(C456&lt;&gt;"",TEXT(C456,"00")&amp;"/01/"&amp;'Configurações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150"/>
      <c r="D457" s="152" t="str">
        <f>IF(C457&lt;&gt;"",TEXT(C457,"00")&amp;"/01/"&amp;'Configurações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150"/>
      <c r="D458" s="152" t="str">
        <f>IF(C458&lt;&gt;"",TEXT(C458,"00")&amp;"/01/"&amp;'Configurações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150"/>
      <c r="D459" s="152" t="str">
        <f>IF(C459&lt;&gt;"",TEXT(C459,"00")&amp;"/01/"&amp;'Configurações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150"/>
      <c r="D460" s="152" t="str">
        <f>IF(C460&lt;&gt;"",TEXT(C460,"00")&amp;"/01/"&amp;'Configurações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150"/>
      <c r="D461" s="152" t="str">
        <f>IF(C461&lt;&gt;"",TEXT(C461,"00")&amp;"/01/"&amp;'Configurações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150"/>
      <c r="D462" s="152" t="str">
        <f>IF(C462&lt;&gt;"",TEXT(C462,"00")&amp;"/01/"&amp;'Configurações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150"/>
      <c r="D463" s="152" t="str">
        <f>IF(C463&lt;&gt;"",TEXT(C463,"00")&amp;"/01/"&amp;'Configurações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150"/>
      <c r="D464" s="152" t="str">
        <f>IF(C464&lt;&gt;"",TEXT(C464,"00")&amp;"/01/"&amp;'Configurações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150"/>
      <c r="D465" s="152" t="str">
        <f>IF(C465&lt;&gt;"",TEXT(C465,"00")&amp;"/01/"&amp;'Configurações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150"/>
      <c r="D466" s="152" t="str">
        <f>IF(C466&lt;&gt;"",TEXT(C466,"00")&amp;"/01/"&amp;'Configurações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150"/>
      <c r="D467" s="152" t="str">
        <f>IF(C467&lt;&gt;"",TEXT(C467,"00")&amp;"/01/"&amp;'Configurações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150"/>
      <c r="D468" s="152" t="str">
        <f>IF(C468&lt;&gt;"",TEXT(C468,"00")&amp;"/01/"&amp;'Configurações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150"/>
      <c r="D469" s="152" t="str">
        <f>IF(C469&lt;&gt;"",TEXT(C469,"00")&amp;"/01/"&amp;'Configurações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150"/>
      <c r="D470" s="152" t="str">
        <f>IF(C470&lt;&gt;"",TEXT(C470,"00")&amp;"/01/"&amp;'Configurações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150"/>
      <c r="D471" s="152" t="str">
        <f>IF(C471&lt;&gt;"",TEXT(C471,"00")&amp;"/01/"&amp;'Configurações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150"/>
      <c r="D472" s="152" t="str">
        <f>IF(C472&lt;&gt;"",TEXT(C472,"00")&amp;"/01/"&amp;'Configurações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150"/>
      <c r="D473" s="152" t="str">
        <f>IF(C473&lt;&gt;"",TEXT(C473,"00")&amp;"/01/"&amp;'Configurações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150"/>
      <c r="D474" s="152" t="str">
        <f>IF(C474&lt;&gt;"",TEXT(C474,"00")&amp;"/01/"&amp;'Configurações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150"/>
      <c r="D475" s="152" t="str">
        <f>IF(C475&lt;&gt;"",TEXT(C475,"00")&amp;"/01/"&amp;'Configurações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150"/>
      <c r="D476" s="152" t="str">
        <f>IF(C476&lt;&gt;"",TEXT(C476,"00")&amp;"/01/"&amp;'Configurações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150"/>
      <c r="D477" s="152" t="str">
        <f>IF(C477&lt;&gt;"",TEXT(C477,"00")&amp;"/01/"&amp;'Configurações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150"/>
      <c r="D478" s="152" t="str">
        <f>IF(C478&lt;&gt;"",TEXT(C478,"00")&amp;"/01/"&amp;'Configurações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150"/>
      <c r="D479" s="152" t="str">
        <f>IF(C479&lt;&gt;"",TEXT(C479,"00")&amp;"/01/"&amp;'Configurações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150"/>
      <c r="D480" s="152" t="str">
        <f>IF(C480&lt;&gt;"",TEXT(C480,"00")&amp;"/01/"&amp;'Configurações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150"/>
      <c r="D481" s="152" t="str">
        <f>IF(C481&lt;&gt;"",TEXT(C481,"00")&amp;"/01/"&amp;'Configurações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150"/>
      <c r="D482" s="152" t="str">
        <f>IF(C482&lt;&gt;"",TEXT(C482,"00")&amp;"/01/"&amp;'Configurações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150"/>
      <c r="D483" s="152" t="str">
        <f>IF(C483&lt;&gt;"",TEXT(C483,"00")&amp;"/01/"&amp;'Configurações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150"/>
      <c r="D484" s="152" t="str">
        <f>IF(C484&lt;&gt;"",TEXT(C484,"00")&amp;"/01/"&amp;'Configurações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150"/>
      <c r="D485" s="152" t="str">
        <f>IF(C485&lt;&gt;"",TEXT(C485,"00")&amp;"/01/"&amp;'Configurações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150"/>
      <c r="D486" s="152" t="str">
        <f>IF(C486&lt;&gt;"",TEXT(C486,"00")&amp;"/01/"&amp;'Configurações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150"/>
      <c r="D487" s="152" t="str">
        <f>IF(C487&lt;&gt;"",TEXT(C487,"00")&amp;"/01/"&amp;'Configurações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150"/>
      <c r="D488" s="152" t="str">
        <f>IF(C488&lt;&gt;"",TEXT(C488,"00")&amp;"/01/"&amp;'Configurações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150"/>
      <c r="D489" s="152" t="str">
        <f>IF(C489&lt;&gt;"",TEXT(C489,"00")&amp;"/01/"&amp;'Configurações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150"/>
      <c r="D490" s="152" t="str">
        <f>IF(C490&lt;&gt;"",TEXT(C490,"00")&amp;"/01/"&amp;'Configurações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150"/>
      <c r="D491" s="152" t="str">
        <f>IF(C491&lt;&gt;"",TEXT(C491,"00")&amp;"/01/"&amp;'Configurações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150"/>
      <c r="D492" s="152" t="str">
        <f>IF(C492&lt;&gt;"",TEXT(C492,"00")&amp;"/01/"&amp;'Configurações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150"/>
      <c r="D493" s="152" t="str">
        <f>IF(C493&lt;&gt;"",TEXT(C493,"00")&amp;"/01/"&amp;'Configurações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150"/>
      <c r="D494" s="152" t="str">
        <f>IF(C494&lt;&gt;"",TEXT(C494,"00")&amp;"/01/"&amp;'Configurações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150"/>
      <c r="D495" s="152" t="str">
        <f>IF(C495&lt;&gt;"",TEXT(C495,"00")&amp;"/01/"&amp;'Configurações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150"/>
      <c r="D496" s="152" t="str">
        <f>IF(C496&lt;&gt;"",TEXT(C496,"00")&amp;"/01/"&amp;'Configurações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150"/>
      <c r="D497" s="152" t="str">
        <f>IF(C497&lt;&gt;"",TEXT(C497,"00")&amp;"/01/"&amp;'Configurações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150"/>
      <c r="D498" s="152" t="str">
        <f>IF(C498&lt;&gt;"",TEXT(C498,"00")&amp;"/01/"&amp;'Configurações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150"/>
      <c r="D499" s="152" t="str">
        <f>IF(C499&lt;&gt;"",TEXT(C499,"00")&amp;"/01/"&amp;'Configurações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150"/>
      <c r="D500" s="152" t="str">
        <f>IF(C500&lt;&gt;"",TEXT(C500,"00")&amp;"/01/"&amp;'Configurações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150"/>
      <c r="D501" s="152" t="str">
        <f>IF(C501&lt;&gt;"",TEXT(C501,"00")&amp;"/01/"&amp;'Configurações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150"/>
      <c r="D502" s="152" t="str">
        <f>IF(C502&lt;&gt;"",TEXT(C502,"00")&amp;"/01/"&amp;'Configurações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150"/>
      <c r="D503" s="152" t="str">
        <f>IF(C503&lt;&gt;"",TEXT(C503,"00")&amp;"/01/"&amp;'Configurações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150"/>
      <c r="D504" s="152" t="str">
        <f>IF(C504&lt;&gt;"",TEXT(C504,"00")&amp;"/01/"&amp;'Configurações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150"/>
      <c r="D505" s="152" t="str">
        <f>IF(C505&lt;&gt;"",TEXT(C505,"00")&amp;"/01/"&amp;'Configurações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150"/>
      <c r="D506" s="152" t="str">
        <f>IF(C506&lt;&gt;"",TEXT(C506,"00")&amp;"/01/"&amp;'Configurações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150"/>
      <c r="D507" s="152" t="str">
        <f>IF(C507&lt;&gt;"",TEXT(C507,"00")&amp;"/01/"&amp;'Configurações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150"/>
      <c r="D508" s="152" t="str">
        <f>IF(C508&lt;&gt;"",TEXT(C508,"00")&amp;"/01/"&amp;'Configurações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150"/>
      <c r="D509" s="152" t="str">
        <f>IF(C509&lt;&gt;"",TEXT(C509,"00")&amp;"/01/"&amp;'Configurações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150"/>
      <c r="D510" s="152" t="str">
        <f>IF(C510&lt;&gt;"",TEXT(C510,"00")&amp;"/01/"&amp;'Configurações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150"/>
      <c r="D511" s="152" t="str">
        <f>IF(C511&lt;&gt;"",TEXT(C511,"00")&amp;"/01/"&amp;'Configurações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150"/>
      <c r="D512" s="152" t="str">
        <f>IF(C512&lt;&gt;"",TEXT(C512,"00")&amp;"/01/"&amp;'Configurações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150"/>
      <c r="D513" s="152" t="str">
        <f>IF(C513&lt;&gt;"",TEXT(C513,"00")&amp;"/01/"&amp;'Configurações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150"/>
      <c r="D514" s="152" t="str">
        <f>IF(C514&lt;&gt;"",TEXT(C514,"00")&amp;"/01/"&amp;'Configurações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150"/>
      <c r="D515" s="152" t="str">
        <f>IF(C515&lt;&gt;"",TEXT(C515,"00")&amp;"/01/"&amp;'Configurações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150"/>
      <c r="D516" s="152" t="str">
        <f>IF(C516&lt;&gt;"",TEXT(C516,"00")&amp;"/01/"&amp;'Configurações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150"/>
      <c r="D517" s="152" t="str">
        <f>IF(C517&lt;&gt;"",TEXT(C517,"00")&amp;"/01/"&amp;'Configurações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150"/>
      <c r="D518" s="152" t="str">
        <f>IF(C518&lt;&gt;"",TEXT(C518,"00")&amp;"/01/"&amp;'Configurações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150"/>
      <c r="D519" s="152" t="str">
        <f>IF(C519&lt;&gt;"",TEXT(C519,"00")&amp;"/01/"&amp;'Configurações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150"/>
      <c r="D520" s="152" t="str">
        <f>IF(C520&lt;&gt;"",TEXT(C520,"00")&amp;"/01/"&amp;'Configurações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150"/>
      <c r="D521" s="152" t="str">
        <f>IF(C521&lt;&gt;"",TEXT(C521,"00")&amp;"/01/"&amp;'Configurações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150"/>
      <c r="D522" s="152" t="str">
        <f>IF(C522&lt;&gt;"",TEXT(C522,"00")&amp;"/01/"&amp;'Configurações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150"/>
      <c r="D523" s="152" t="str">
        <f>IF(C523&lt;&gt;"",TEXT(C523,"00")&amp;"/01/"&amp;'Configurações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150"/>
      <c r="D524" s="152" t="str">
        <f>IF(C524&lt;&gt;"",TEXT(C524,"00")&amp;"/01/"&amp;'Configurações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150"/>
      <c r="D525" s="152" t="str">
        <f>IF(C525&lt;&gt;"",TEXT(C525,"00")&amp;"/01/"&amp;'Configurações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150"/>
      <c r="D526" s="152" t="str">
        <f>IF(C526&lt;&gt;"",TEXT(C526,"00")&amp;"/01/"&amp;'Configurações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150"/>
      <c r="D527" s="152" t="str">
        <f>IF(C527&lt;&gt;"",TEXT(C527,"00")&amp;"/01/"&amp;'Configurações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150"/>
      <c r="D528" s="152" t="str">
        <f>IF(C528&lt;&gt;"",TEXT(C528,"00")&amp;"/01/"&amp;'Configurações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150"/>
      <c r="D529" s="152" t="str">
        <f>IF(C529&lt;&gt;"",TEXT(C529,"00")&amp;"/01/"&amp;'Configurações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150"/>
      <c r="D530" s="152" t="str">
        <f>IF(C530&lt;&gt;"",TEXT(C530,"00")&amp;"/01/"&amp;'Configurações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150"/>
      <c r="D531" s="152" t="str">
        <f>IF(C531&lt;&gt;"",TEXT(C531,"00")&amp;"/01/"&amp;'Configurações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150"/>
      <c r="D532" s="152" t="str">
        <f>IF(C532&lt;&gt;"",TEXT(C532,"00")&amp;"/01/"&amp;'Configurações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150"/>
      <c r="D533" s="152" t="str">
        <f>IF(C533&lt;&gt;"",TEXT(C533,"00")&amp;"/01/"&amp;'Configurações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150"/>
      <c r="D534" s="152" t="str">
        <f>IF(C534&lt;&gt;"",TEXT(C534,"00")&amp;"/01/"&amp;'Configurações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150"/>
      <c r="D535" s="152" t="str">
        <f>IF(C535&lt;&gt;"",TEXT(C535,"00")&amp;"/01/"&amp;'Configurações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150"/>
      <c r="D536" s="152" t="str">
        <f>IF(C536&lt;&gt;"",TEXT(C536,"00")&amp;"/01/"&amp;'Configurações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150"/>
      <c r="D537" s="152" t="str">
        <f>IF(C537&lt;&gt;"",TEXT(C537,"00")&amp;"/01/"&amp;'Configurações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150"/>
      <c r="D538" s="152" t="str">
        <f>IF(C538&lt;&gt;"",TEXT(C538,"00")&amp;"/01/"&amp;'Configurações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150"/>
      <c r="D539" s="152" t="str">
        <f>IF(C539&lt;&gt;"",TEXT(C539,"00")&amp;"/01/"&amp;'Configurações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150"/>
      <c r="D540" s="152" t="str">
        <f>IF(C540&lt;&gt;"",TEXT(C540,"00")&amp;"/01/"&amp;'Configurações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150"/>
      <c r="D541" s="152" t="str">
        <f>IF(C541&lt;&gt;"",TEXT(C541,"00")&amp;"/01/"&amp;'Configurações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150"/>
      <c r="D542" s="152" t="str">
        <f>IF(C542&lt;&gt;"",TEXT(C542,"00")&amp;"/01/"&amp;'Configurações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150"/>
      <c r="D543" s="152" t="str">
        <f>IF(C543&lt;&gt;"",TEXT(C543,"00")&amp;"/01/"&amp;'Configurações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150"/>
      <c r="D544" s="152" t="str">
        <f>IF(C544&lt;&gt;"",TEXT(C544,"00")&amp;"/01/"&amp;'Configurações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150"/>
      <c r="D545" s="152" t="str">
        <f>IF(C545&lt;&gt;"",TEXT(C545,"00")&amp;"/01/"&amp;'Configurações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150"/>
      <c r="D546" s="152" t="str">
        <f>IF(C546&lt;&gt;"",TEXT(C546,"00")&amp;"/01/"&amp;'Configurações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150"/>
      <c r="D547" s="152" t="str">
        <f>IF(C547&lt;&gt;"",TEXT(C547,"00")&amp;"/01/"&amp;'Configurações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150"/>
      <c r="D548" s="152" t="str">
        <f>IF(C548&lt;&gt;"",TEXT(C548,"00")&amp;"/01/"&amp;'Configurações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150"/>
      <c r="D549" s="152" t="str">
        <f>IF(C549&lt;&gt;"",TEXT(C549,"00")&amp;"/01/"&amp;'Configurações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150"/>
      <c r="D550" s="152" t="str">
        <f>IF(C550&lt;&gt;"",TEXT(C550,"00")&amp;"/01/"&amp;'Configurações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150"/>
      <c r="D551" s="152" t="str">
        <f>IF(C551&lt;&gt;"",TEXT(C551,"00")&amp;"/01/"&amp;'Configurações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150"/>
      <c r="D552" s="152" t="str">
        <f>IF(C552&lt;&gt;"",TEXT(C552,"00")&amp;"/01/"&amp;'Configurações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150"/>
      <c r="D553" s="152" t="str">
        <f>IF(C553&lt;&gt;"",TEXT(C553,"00")&amp;"/01/"&amp;'Configurações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150"/>
      <c r="D554" s="152" t="str">
        <f>IF(C554&lt;&gt;"",TEXT(C554,"00")&amp;"/01/"&amp;'Configurações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150"/>
      <c r="D555" s="152" t="str">
        <f>IF(C555&lt;&gt;"",TEXT(C555,"00")&amp;"/01/"&amp;'Configurações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150"/>
      <c r="D556" s="152" t="str">
        <f>IF(C556&lt;&gt;"",TEXT(C556,"00")&amp;"/01/"&amp;'Configurações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150"/>
      <c r="D557" s="152" t="str">
        <f>IF(C557&lt;&gt;"",TEXT(C557,"00")&amp;"/01/"&amp;'Configurações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150"/>
      <c r="D558" s="152" t="str">
        <f>IF(C558&lt;&gt;"",TEXT(C558,"00")&amp;"/01/"&amp;'Configurações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150"/>
      <c r="D559" s="152" t="str">
        <f>IF(C559&lt;&gt;"",TEXT(C559,"00")&amp;"/01/"&amp;'Configurações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150"/>
      <c r="D560" s="152" t="str">
        <f>IF(C560&lt;&gt;"",TEXT(C560,"00")&amp;"/01/"&amp;'Configurações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150"/>
      <c r="D561" s="152" t="str">
        <f>IF(C561&lt;&gt;"",TEXT(C561,"00")&amp;"/01/"&amp;'Configurações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150"/>
      <c r="D562" s="152" t="str">
        <f>IF(C562&lt;&gt;"",TEXT(C562,"00")&amp;"/01/"&amp;'Configurações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150"/>
      <c r="D563" s="152" t="str">
        <f>IF(C563&lt;&gt;"",TEXT(C563,"00")&amp;"/01/"&amp;'Configurações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150"/>
      <c r="D564" s="152" t="str">
        <f>IF(C564&lt;&gt;"",TEXT(C564,"00")&amp;"/01/"&amp;'Configurações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150"/>
      <c r="D565" s="152" t="str">
        <f>IF(C565&lt;&gt;"",TEXT(C565,"00")&amp;"/01/"&amp;'Configurações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150"/>
      <c r="D566" s="152" t="str">
        <f>IF(C566&lt;&gt;"",TEXT(C566,"00")&amp;"/01/"&amp;'Configurações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150"/>
      <c r="D567" s="152" t="str">
        <f>IF(C567&lt;&gt;"",TEXT(C567,"00")&amp;"/01/"&amp;'Configurações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150"/>
      <c r="D568" s="152" t="str">
        <f>IF(C568&lt;&gt;"",TEXT(C568,"00")&amp;"/01/"&amp;'Configurações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150"/>
      <c r="D569" s="152" t="str">
        <f>IF(C569&lt;&gt;"",TEXT(C569,"00")&amp;"/01/"&amp;'Configurações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150"/>
      <c r="D570" s="152" t="str">
        <f>IF(C570&lt;&gt;"",TEXT(C570,"00")&amp;"/01/"&amp;'Configurações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150"/>
      <c r="D571" s="152" t="str">
        <f>IF(C571&lt;&gt;"",TEXT(C571,"00")&amp;"/01/"&amp;'Configurações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150"/>
      <c r="D572" s="152" t="str">
        <f>IF(C572&lt;&gt;"",TEXT(C572,"00")&amp;"/01/"&amp;'Configurações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150"/>
      <c r="D573" s="152" t="str">
        <f>IF(C573&lt;&gt;"",TEXT(C573,"00")&amp;"/01/"&amp;'Configurações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150"/>
      <c r="D574" s="152" t="str">
        <f>IF(C574&lt;&gt;"",TEXT(C574,"00")&amp;"/01/"&amp;'Configurações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150"/>
      <c r="D575" s="152" t="str">
        <f>IF(C575&lt;&gt;"",TEXT(C575,"00")&amp;"/01/"&amp;'Configurações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150"/>
      <c r="D576" s="152" t="str">
        <f>IF(C576&lt;&gt;"",TEXT(C576,"00")&amp;"/01/"&amp;'Configurações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150"/>
      <c r="D577" s="152" t="str">
        <f>IF(C577&lt;&gt;"",TEXT(C577,"00")&amp;"/01/"&amp;'Configurações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150"/>
      <c r="D578" s="152" t="str">
        <f>IF(C578&lt;&gt;"",TEXT(C578,"00")&amp;"/01/"&amp;'Configurações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150"/>
      <c r="D579" s="152" t="str">
        <f>IF(C579&lt;&gt;"",TEXT(C579,"00")&amp;"/01/"&amp;'Configurações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150"/>
      <c r="D580" s="152" t="str">
        <f>IF(C580&lt;&gt;"",TEXT(C580,"00")&amp;"/01/"&amp;'Configurações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150"/>
      <c r="D581" s="152" t="str">
        <f>IF(C581&lt;&gt;"",TEXT(C581,"00")&amp;"/01/"&amp;'Configurações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150"/>
      <c r="D582" s="152" t="str">
        <f>IF(C582&lt;&gt;"",TEXT(C582,"00")&amp;"/01/"&amp;'Configurações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150"/>
      <c r="D583" s="152" t="str">
        <f>IF(C583&lt;&gt;"",TEXT(C583,"00")&amp;"/01/"&amp;'Configurações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150"/>
      <c r="D584" s="152" t="str">
        <f>IF(C584&lt;&gt;"",TEXT(C584,"00")&amp;"/01/"&amp;'Configurações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150"/>
      <c r="D585" s="152" t="str">
        <f>IF(C585&lt;&gt;"",TEXT(C585,"00")&amp;"/01/"&amp;'Configurações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150"/>
      <c r="D586" s="152" t="str">
        <f>IF(C586&lt;&gt;"",TEXT(C586,"00")&amp;"/01/"&amp;'Configurações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150"/>
      <c r="D587" s="152" t="str">
        <f>IF(C587&lt;&gt;"",TEXT(C587,"00")&amp;"/01/"&amp;'Configurações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150"/>
      <c r="D588" s="152" t="str">
        <f>IF(C588&lt;&gt;"",TEXT(C588,"00")&amp;"/01/"&amp;'Configurações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150"/>
      <c r="D589" s="152" t="str">
        <f>IF(C589&lt;&gt;"",TEXT(C589,"00")&amp;"/01/"&amp;'Configurações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150"/>
      <c r="D590" s="152" t="str">
        <f>IF(C590&lt;&gt;"",TEXT(C590,"00")&amp;"/01/"&amp;'Configurações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150"/>
      <c r="D591" s="152" t="str">
        <f>IF(C591&lt;&gt;"",TEXT(C591,"00")&amp;"/01/"&amp;'Configurações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150"/>
      <c r="D592" s="152" t="str">
        <f>IF(C592&lt;&gt;"",TEXT(C592,"00")&amp;"/01/"&amp;'Configurações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150"/>
      <c r="D593" s="152" t="str">
        <f>IF(C593&lt;&gt;"",TEXT(C593,"00")&amp;"/01/"&amp;'Configurações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150"/>
      <c r="D594" s="152" t="str">
        <f>IF(C594&lt;&gt;"",TEXT(C594,"00")&amp;"/01/"&amp;'Configurações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150"/>
      <c r="D595" s="152" t="str">
        <f>IF(C595&lt;&gt;"",TEXT(C595,"00")&amp;"/01/"&amp;'Configurações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150"/>
      <c r="D596" s="152" t="str">
        <f>IF(C596&lt;&gt;"",TEXT(C596,"00")&amp;"/01/"&amp;'Configurações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150"/>
      <c r="D597" s="152" t="str">
        <f>IF(C597&lt;&gt;"",TEXT(C597,"00")&amp;"/01/"&amp;'Configurações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150"/>
      <c r="D598" s="152" t="str">
        <f>IF(C598&lt;&gt;"",TEXT(C598,"00")&amp;"/01/"&amp;'Configurações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150"/>
      <c r="D599" s="152" t="str">
        <f>IF(C599&lt;&gt;"",TEXT(C599,"00")&amp;"/01/"&amp;'Configurações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150"/>
      <c r="D600" s="152" t="str">
        <f>IF(C600&lt;&gt;"",TEXT(C600,"00")&amp;"/01/"&amp;'Configurações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150"/>
      <c r="D601" s="152" t="str">
        <f>IF(C601&lt;&gt;"",TEXT(C601,"00")&amp;"/01/"&amp;'Configurações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150"/>
      <c r="D602" s="152" t="str">
        <f>IF(C602&lt;&gt;"",TEXT(C602,"00")&amp;"/01/"&amp;'Configurações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150"/>
      <c r="D603" s="152" t="str">
        <f>IF(C603&lt;&gt;"",TEXT(C603,"00")&amp;"/01/"&amp;'Configurações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150"/>
      <c r="D604" s="152" t="str">
        <f>IF(C604&lt;&gt;"",TEXT(C604,"00")&amp;"/01/"&amp;'Configurações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150"/>
      <c r="D605" s="152" t="str">
        <f>IF(C605&lt;&gt;"",TEXT(C605,"00")&amp;"/01/"&amp;'Configurações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D606" s="5" t="str">
        <f>IF(C606&lt;&gt;"",TEXT(C606,"00")&amp;"/01/"&amp;'Configurações Básicas'!$E$5,"")</f>
        <v/>
      </c>
      <c r="F606" s="10"/>
      <c r="N606" s="28"/>
    </row>
    <row r="607" spans="1:23" x14ac:dyDescent="0.25">
      <c r="D607" s="5" t="str">
        <f>IF(C607&lt;&gt;"",TEXT(C607,"00")&amp;"/01/"&amp;'Configurações Básicas'!$E$5,"")</f>
        <v/>
      </c>
      <c r="F607" s="10"/>
      <c r="N607" s="28"/>
    </row>
    <row r="608" spans="1:23" x14ac:dyDescent="0.25">
      <c r="D608" s="5" t="str">
        <f>IF(C608&lt;&gt;"",TEXT(C608,"00")&amp;"/01/"&amp;'Configurações Básicas'!$E$5,"")</f>
        <v/>
      </c>
      <c r="N608" s="28"/>
    </row>
    <row r="609" spans="3:14" x14ac:dyDescent="0.25">
      <c r="D609" s="5" t="str">
        <f>IF(C609&lt;&gt;"",TEXT(C609,"00")&amp;"/01/"&amp;'Configurações Básicas'!$E$5,"")</f>
        <v/>
      </c>
      <c r="N609" s="28"/>
    </row>
    <row r="610" spans="3:14" hidden="1" x14ac:dyDescent="0.25">
      <c r="C610" s="151">
        <v>20</v>
      </c>
      <c r="D610" s="152" t="str">
        <f>IF(C610&lt;&gt;"",TEXT(C610,"00")&amp;"/01/"&amp;'Configurações Básicas'!$E$5,"")</f>
        <v>20/01/2017</v>
      </c>
      <c r="E610" s="5">
        <v>1</v>
      </c>
      <c r="F610" s="5" t="s">
        <v>1420</v>
      </c>
      <c r="H610" s="5" t="s">
        <v>1421</v>
      </c>
      <c r="J610" s="5">
        <v>23.4</v>
      </c>
      <c r="N610" s="28"/>
    </row>
    <row r="611" spans="3:14" hidden="1" x14ac:dyDescent="0.25">
      <c r="C611" s="151">
        <v>20</v>
      </c>
      <c r="D611" s="152" t="str">
        <f>IF(C611&lt;&gt;"",TEXT(C611,"00")&amp;"/01/"&amp;'Configurações Básicas'!$E$5,"")</f>
        <v>20/01/2017</v>
      </c>
      <c r="E611" s="5">
        <v>1</v>
      </c>
      <c r="F611" s="5" t="s">
        <v>1420</v>
      </c>
      <c r="H611" s="5" t="s">
        <v>1421</v>
      </c>
      <c r="J611" s="5">
        <v>23.4</v>
      </c>
      <c r="N611" s="28"/>
    </row>
    <row r="612" spans="3:14" hidden="1" x14ac:dyDescent="0.25">
      <c r="C612" s="151">
        <v>20</v>
      </c>
      <c r="D612" s="152" t="str">
        <f>IF(C612&lt;&gt;"",TEXT(C612,"00")&amp;"/01/"&amp;'Configurações Básicas'!$E$5,"")</f>
        <v>20/01/2017</v>
      </c>
      <c r="E612" s="5">
        <v>1</v>
      </c>
      <c r="F612" s="5" t="s">
        <v>1420</v>
      </c>
      <c r="H612" s="5" t="s">
        <v>1421</v>
      </c>
      <c r="J612" s="5">
        <v>23.4</v>
      </c>
      <c r="N612" s="28"/>
    </row>
    <row r="613" spans="3:14" hidden="1" x14ac:dyDescent="0.25">
      <c r="C613" s="151">
        <v>20</v>
      </c>
      <c r="D613" s="152" t="str">
        <f>IF(C613&lt;&gt;"",TEXT(C613,"00")&amp;"/01/"&amp;'Configurações Básicas'!$E$5,"")</f>
        <v>20/01/2017</v>
      </c>
      <c r="E613" s="5">
        <v>1</v>
      </c>
      <c r="F613" s="5" t="s">
        <v>1420</v>
      </c>
      <c r="H613" s="5" t="s">
        <v>1421</v>
      </c>
      <c r="J613" s="5">
        <v>23.4</v>
      </c>
      <c r="N613" s="28"/>
    </row>
    <row r="614" spans="3:14" hidden="1" x14ac:dyDescent="0.25">
      <c r="C614" s="151">
        <v>20</v>
      </c>
      <c r="D614" s="152" t="str">
        <f>IF(C614&lt;&gt;"",TEXT(C614,"00")&amp;"/01/"&amp;'Configurações Básicas'!$E$5,"")</f>
        <v>20/01/2017</v>
      </c>
      <c r="E614" s="5">
        <v>1</v>
      </c>
      <c r="F614" s="5" t="s">
        <v>1420</v>
      </c>
      <c r="H614" s="5" t="s">
        <v>1421</v>
      </c>
      <c r="J614" s="5">
        <v>23.4</v>
      </c>
      <c r="N614" s="28"/>
    </row>
    <row r="615" spans="3:14" hidden="1" x14ac:dyDescent="0.25">
      <c r="C615" s="151">
        <v>20</v>
      </c>
      <c r="D615" s="152" t="str">
        <f>IF(C615&lt;&gt;"",TEXT(C615,"00")&amp;"/01/"&amp;'Configurações Básicas'!$E$5,"")</f>
        <v>20/01/2017</v>
      </c>
      <c r="E615" s="5">
        <v>1</v>
      </c>
      <c r="F615" s="5" t="s">
        <v>1420</v>
      </c>
      <c r="H615" s="5" t="s">
        <v>1421</v>
      </c>
      <c r="J615" s="5">
        <v>23.4</v>
      </c>
      <c r="N615" s="28"/>
    </row>
    <row r="616" spans="3:14" hidden="1" x14ac:dyDescent="0.25">
      <c r="C616" s="151">
        <v>20</v>
      </c>
      <c r="D616" s="152" t="str">
        <f>IF(C616&lt;&gt;"",TEXT(C616,"00")&amp;"/01/"&amp;'Configurações Básicas'!$E$5,"")</f>
        <v>20/01/2017</v>
      </c>
      <c r="E616" s="5">
        <v>1</v>
      </c>
      <c r="F616" s="5" t="s">
        <v>1420</v>
      </c>
      <c r="H616" s="5" t="s">
        <v>1421</v>
      </c>
      <c r="J616" s="5">
        <v>23.4</v>
      </c>
      <c r="N616" s="28"/>
    </row>
    <row r="617" spans="3:14" hidden="1" x14ac:dyDescent="0.25">
      <c r="C617" s="151">
        <v>20</v>
      </c>
      <c r="D617" s="152" t="str">
        <f>IF(C617&lt;&gt;"",TEXT(C617,"00")&amp;"/01/"&amp;'Configurações Básicas'!$E$5,"")</f>
        <v>20/01/2017</v>
      </c>
      <c r="E617" s="5">
        <v>1</v>
      </c>
      <c r="F617" s="5" t="s">
        <v>1420</v>
      </c>
      <c r="H617" s="5" t="s">
        <v>1421</v>
      </c>
      <c r="J617" s="5">
        <v>23.4</v>
      </c>
      <c r="N617" s="28"/>
    </row>
    <row r="618" spans="3:14" hidden="1" x14ac:dyDescent="0.25">
      <c r="C618" s="151">
        <v>20</v>
      </c>
      <c r="D618" s="152" t="str">
        <f>IF(C618&lt;&gt;"",TEXT(C618,"00")&amp;"/01/"&amp;'Configurações Básicas'!$E$5,"")</f>
        <v>20/01/2017</v>
      </c>
      <c r="E618" s="5">
        <v>1</v>
      </c>
      <c r="F618" s="5" t="s">
        <v>1420</v>
      </c>
      <c r="H618" s="5" t="s">
        <v>1421</v>
      </c>
      <c r="J618" s="5">
        <v>23.4</v>
      </c>
      <c r="N618" s="28"/>
    </row>
    <row r="619" spans="3:14" hidden="1" x14ac:dyDescent="0.25">
      <c r="C619" s="151">
        <v>20</v>
      </c>
      <c r="D619" s="152" t="str">
        <f>IF(C619&lt;&gt;"",TEXT(C619,"00")&amp;"/01/"&amp;'Configurações Básicas'!$E$5,"")</f>
        <v>20/01/2017</v>
      </c>
      <c r="E619" s="5">
        <v>1</v>
      </c>
      <c r="F619" s="5" t="s">
        <v>1420</v>
      </c>
      <c r="H619" s="5" t="s">
        <v>1421</v>
      </c>
      <c r="J619" s="5">
        <v>23.4</v>
      </c>
      <c r="N619" s="28"/>
    </row>
    <row r="620" spans="3:14" hidden="1" x14ac:dyDescent="0.25">
      <c r="C620" s="151">
        <v>20</v>
      </c>
      <c r="D620" s="152" t="str">
        <f>IF(C620&lt;&gt;"",TEXT(C620,"00")&amp;"/01/"&amp;'Configurações Básicas'!$E$5,"")</f>
        <v>20/01/2017</v>
      </c>
      <c r="E620" s="5">
        <v>1</v>
      </c>
      <c r="F620" s="5" t="s">
        <v>1420</v>
      </c>
      <c r="H620" s="5" t="s">
        <v>1421</v>
      </c>
      <c r="J620" s="5">
        <v>23.4</v>
      </c>
      <c r="N620" s="28"/>
    </row>
    <row r="621" spans="3:14" hidden="1" x14ac:dyDescent="0.25">
      <c r="C621" s="151">
        <v>20</v>
      </c>
      <c r="D621" s="152" t="str">
        <f>IF(C621&lt;&gt;"",TEXT(C621,"00")&amp;"/01/"&amp;'Configurações Básicas'!$E$5,"")</f>
        <v>20/01/2017</v>
      </c>
      <c r="E621" s="5">
        <v>1</v>
      </c>
      <c r="F621" s="5" t="s">
        <v>1420</v>
      </c>
      <c r="H621" s="5" t="s">
        <v>1421</v>
      </c>
      <c r="J621" s="5">
        <v>23.4</v>
      </c>
      <c r="N621" s="28"/>
    </row>
    <row r="622" spans="3:14" hidden="1" x14ac:dyDescent="0.25">
      <c r="C622" s="151">
        <v>20</v>
      </c>
      <c r="D622" s="152" t="str">
        <f>IF(C622&lt;&gt;"",TEXT(C622,"00")&amp;"/01/"&amp;'Configurações Básicas'!$E$5,"")</f>
        <v>20/01/2017</v>
      </c>
      <c r="E622" s="5">
        <v>1</v>
      </c>
      <c r="F622" s="5" t="s">
        <v>1420</v>
      </c>
      <c r="H622" s="5" t="s">
        <v>1421</v>
      </c>
      <c r="J622" s="5">
        <v>23.4</v>
      </c>
      <c r="N622" s="28"/>
    </row>
    <row r="623" spans="3:14" hidden="1" x14ac:dyDescent="0.25">
      <c r="C623" s="151">
        <v>20</v>
      </c>
      <c r="D623" s="152" t="str">
        <f>IF(C623&lt;&gt;"",TEXT(C623,"00")&amp;"/01/"&amp;'Configurações Básicas'!$E$5,"")</f>
        <v>20/01/2017</v>
      </c>
      <c r="E623" s="5">
        <v>1</v>
      </c>
      <c r="F623" s="5" t="s">
        <v>1420</v>
      </c>
      <c r="H623" s="5" t="s">
        <v>1421</v>
      </c>
      <c r="J623" s="5">
        <v>23.4</v>
      </c>
      <c r="N623" s="28"/>
    </row>
    <row r="624" spans="3:14" hidden="1" x14ac:dyDescent="0.25">
      <c r="C624" s="151">
        <v>20</v>
      </c>
      <c r="D624" s="152" t="str">
        <f>IF(C624&lt;&gt;"",TEXT(C624,"00")&amp;"/01/"&amp;'Configurações Básicas'!$E$5,"")</f>
        <v>20/01/2017</v>
      </c>
      <c r="E624" s="5">
        <v>1</v>
      </c>
      <c r="F624" s="5" t="s">
        <v>1420</v>
      </c>
      <c r="H624" s="5" t="s">
        <v>1421</v>
      </c>
      <c r="J624" s="5">
        <v>23.4</v>
      </c>
      <c r="N624" s="28"/>
    </row>
    <row r="625" spans="3:14" hidden="1" x14ac:dyDescent="0.25">
      <c r="C625" s="151">
        <v>20</v>
      </c>
      <c r="D625" s="152" t="str">
        <f>IF(C625&lt;&gt;"",TEXT(C625,"00")&amp;"/01/"&amp;'Configurações Básicas'!$E$5,"")</f>
        <v>20/01/2017</v>
      </c>
      <c r="E625" s="5">
        <v>1</v>
      </c>
      <c r="F625" s="5" t="s">
        <v>1420</v>
      </c>
      <c r="H625" s="5" t="s">
        <v>1421</v>
      </c>
      <c r="J625" s="5">
        <v>23.4</v>
      </c>
      <c r="N625" s="28"/>
    </row>
    <row r="626" spans="3:14" hidden="1" x14ac:dyDescent="0.25">
      <c r="C626" s="151">
        <v>20</v>
      </c>
      <c r="D626" s="152" t="str">
        <f>IF(C626&lt;&gt;"",TEXT(C626,"00")&amp;"/01/"&amp;'Configurações Básicas'!$E$5,"")</f>
        <v>20/01/2017</v>
      </c>
      <c r="E626" s="5">
        <v>1</v>
      </c>
      <c r="F626" s="5" t="s">
        <v>1420</v>
      </c>
      <c r="H626" s="5" t="s">
        <v>1421</v>
      </c>
      <c r="J626" s="5">
        <v>23.4</v>
      </c>
      <c r="N626" s="28"/>
    </row>
    <row r="627" spans="3:14" hidden="1" x14ac:dyDescent="0.25">
      <c r="C627" s="151">
        <v>20</v>
      </c>
      <c r="D627" s="152" t="str">
        <f>IF(C627&lt;&gt;"",TEXT(C627,"00")&amp;"/01/"&amp;'Configurações Básicas'!$E$5,"")</f>
        <v>20/01/2017</v>
      </c>
      <c r="E627" s="5">
        <v>1</v>
      </c>
      <c r="F627" s="5" t="s">
        <v>1420</v>
      </c>
      <c r="H627" s="5" t="s">
        <v>1421</v>
      </c>
      <c r="J627" s="5">
        <v>23.4</v>
      </c>
      <c r="N627" s="28"/>
    </row>
    <row r="628" spans="3:14" hidden="1" x14ac:dyDescent="0.25">
      <c r="C628" s="151">
        <v>20</v>
      </c>
      <c r="D628" s="152" t="str">
        <f>IF(C628&lt;&gt;"",TEXT(C628,"00")&amp;"/01/"&amp;'Configurações Básicas'!$E$5,"")</f>
        <v>20/01/2017</v>
      </c>
      <c r="E628" s="5">
        <v>1</v>
      </c>
      <c r="F628" s="5" t="s">
        <v>1420</v>
      </c>
      <c r="H628" s="5" t="s">
        <v>1421</v>
      </c>
      <c r="J628" s="5">
        <v>23.4</v>
      </c>
      <c r="N628" s="28"/>
    </row>
    <row r="629" spans="3:14" hidden="1" x14ac:dyDescent="0.25">
      <c r="C629" s="151">
        <v>20</v>
      </c>
      <c r="D629" s="152" t="str">
        <f>IF(C629&lt;&gt;"",TEXT(C629,"00")&amp;"/01/"&amp;'Configurações Básicas'!$E$5,"")</f>
        <v>20/01/2017</v>
      </c>
      <c r="E629" s="5">
        <v>1</v>
      </c>
      <c r="F629" s="5" t="s">
        <v>1420</v>
      </c>
      <c r="H629" s="5" t="s">
        <v>1421</v>
      </c>
      <c r="J629" s="5">
        <v>23.4</v>
      </c>
      <c r="N629" s="28"/>
    </row>
    <row r="630" spans="3:14" hidden="1" x14ac:dyDescent="0.25">
      <c r="C630" s="151">
        <v>20</v>
      </c>
      <c r="D630" s="152" t="str">
        <f>IF(C630&lt;&gt;"",TEXT(C630,"00")&amp;"/01/"&amp;'Configurações Básicas'!$E$5,"")</f>
        <v>20/01/2017</v>
      </c>
      <c r="E630" s="5">
        <v>1</v>
      </c>
      <c r="F630" s="5" t="s">
        <v>1420</v>
      </c>
      <c r="H630" s="5" t="s">
        <v>1421</v>
      </c>
      <c r="J630" s="5">
        <v>23.4</v>
      </c>
      <c r="N630" s="28"/>
    </row>
    <row r="631" spans="3:14" hidden="1" x14ac:dyDescent="0.25">
      <c r="C631" s="151">
        <v>20</v>
      </c>
      <c r="D631" s="152" t="str">
        <f>IF(C631&lt;&gt;"",TEXT(C631,"00")&amp;"/01/"&amp;'Configurações Básicas'!$E$5,"")</f>
        <v>20/01/2017</v>
      </c>
      <c r="E631" s="5">
        <v>1</v>
      </c>
      <c r="F631" s="5" t="s">
        <v>1420</v>
      </c>
      <c r="H631" s="5" t="s">
        <v>1421</v>
      </c>
      <c r="J631" s="5">
        <v>23.4</v>
      </c>
      <c r="N631" s="28"/>
    </row>
    <row r="632" spans="3:14" hidden="1" x14ac:dyDescent="0.25">
      <c r="C632" s="151">
        <v>20</v>
      </c>
      <c r="D632" s="152" t="str">
        <f>IF(C632&lt;&gt;"",TEXT(C632,"00")&amp;"/01/"&amp;'Configurações Básicas'!$E$5,"")</f>
        <v>20/01/2017</v>
      </c>
      <c r="E632" s="5">
        <v>1</v>
      </c>
      <c r="F632" s="5" t="s">
        <v>1420</v>
      </c>
      <c r="H632" s="5" t="s">
        <v>1421</v>
      </c>
      <c r="J632" s="5">
        <v>23.4</v>
      </c>
      <c r="N632" s="28"/>
    </row>
    <row r="633" spans="3:14" hidden="1" x14ac:dyDescent="0.25">
      <c r="C633" s="151">
        <v>20</v>
      </c>
      <c r="D633" s="152" t="str">
        <f>IF(C633&lt;&gt;"",TEXT(C633,"00")&amp;"/01/"&amp;'Configurações Básicas'!$E$5,"")</f>
        <v>20/01/2017</v>
      </c>
      <c r="E633" s="5">
        <v>1</v>
      </c>
      <c r="F633" s="5" t="s">
        <v>1420</v>
      </c>
      <c r="H633" s="5" t="s">
        <v>1421</v>
      </c>
      <c r="J633" s="5">
        <v>23.4</v>
      </c>
      <c r="N633" s="28"/>
    </row>
    <row r="634" spans="3:14" hidden="1" x14ac:dyDescent="0.25">
      <c r="C634" s="151">
        <v>20</v>
      </c>
      <c r="D634" s="152" t="str">
        <f>IF(C634&lt;&gt;"",TEXT(C634,"00")&amp;"/01/"&amp;'Configurações Básicas'!$E$5,"")</f>
        <v>20/01/2017</v>
      </c>
      <c r="E634" s="5">
        <v>1</v>
      </c>
      <c r="F634" s="5" t="s">
        <v>1420</v>
      </c>
      <c r="H634" s="5" t="s">
        <v>1421</v>
      </c>
      <c r="J634" s="5">
        <v>23.4</v>
      </c>
      <c r="N634" s="28"/>
    </row>
    <row r="635" spans="3:14" hidden="1" x14ac:dyDescent="0.25">
      <c r="C635" s="151">
        <v>20</v>
      </c>
      <c r="D635" s="152" t="str">
        <f>IF(C635&lt;&gt;"",TEXT(C635,"00")&amp;"/01/"&amp;'Configurações Básicas'!$E$5,"")</f>
        <v>20/01/2017</v>
      </c>
      <c r="E635" s="5">
        <v>1</v>
      </c>
      <c r="F635" s="5" t="s">
        <v>1420</v>
      </c>
      <c r="H635" s="5" t="s">
        <v>1421</v>
      </c>
      <c r="J635" s="5">
        <v>23.4</v>
      </c>
      <c r="N635" s="28"/>
    </row>
    <row r="636" spans="3:14" hidden="1" x14ac:dyDescent="0.25">
      <c r="C636" s="151">
        <v>20</v>
      </c>
      <c r="D636" s="152" t="str">
        <f>IF(C636&lt;&gt;"",TEXT(C636,"00")&amp;"/01/"&amp;'Configurações Básicas'!$E$5,"")</f>
        <v>20/01/2017</v>
      </c>
      <c r="E636" s="5">
        <v>1</v>
      </c>
      <c r="F636" s="5" t="s">
        <v>1420</v>
      </c>
      <c r="H636" s="5" t="s">
        <v>1421</v>
      </c>
      <c r="J636" s="5">
        <v>23.4</v>
      </c>
      <c r="N636" s="28"/>
    </row>
    <row r="637" spans="3:14" hidden="1" x14ac:dyDescent="0.25">
      <c r="C637" s="151">
        <v>20</v>
      </c>
      <c r="D637" s="152" t="str">
        <f>IF(C637&lt;&gt;"",TEXT(C637,"00")&amp;"/01/"&amp;'Configurações Básicas'!$E$5,"")</f>
        <v>20/01/2017</v>
      </c>
      <c r="E637" s="5">
        <v>1</v>
      </c>
      <c r="F637" s="5" t="s">
        <v>1420</v>
      </c>
      <c r="H637" s="5" t="s">
        <v>1421</v>
      </c>
      <c r="J637" s="5">
        <v>23.4</v>
      </c>
      <c r="N637" s="28"/>
    </row>
    <row r="638" spans="3:14" hidden="1" x14ac:dyDescent="0.25">
      <c r="C638" s="151">
        <v>20</v>
      </c>
      <c r="D638" s="152" t="str">
        <f>IF(C638&lt;&gt;"",TEXT(C638,"00")&amp;"/01/"&amp;'Configurações Básicas'!$E$5,"")</f>
        <v>20/01/2017</v>
      </c>
      <c r="E638" s="5">
        <v>1</v>
      </c>
      <c r="F638" s="5" t="s">
        <v>1420</v>
      </c>
      <c r="H638" s="5" t="s">
        <v>1421</v>
      </c>
      <c r="J638" s="5">
        <v>23.4</v>
      </c>
      <c r="N638" s="28"/>
    </row>
    <row r="639" spans="3:14" hidden="1" x14ac:dyDescent="0.25">
      <c r="C639" s="151">
        <v>20</v>
      </c>
      <c r="D639" s="152" t="str">
        <f>IF(C639&lt;&gt;"",TEXT(C639,"00")&amp;"/01/"&amp;'Configurações Básicas'!$E$5,"")</f>
        <v>20/01/2017</v>
      </c>
      <c r="E639" s="5">
        <v>1</v>
      </c>
      <c r="F639" s="5" t="s">
        <v>1420</v>
      </c>
      <c r="H639" s="5" t="s">
        <v>1421</v>
      </c>
      <c r="J639" s="5">
        <v>23.4</v>
      </c>
      <c r="N639" s="28"/>
    </row>
    <row r="640" spans="3:14" hidden="1" x14ac:dyDescent="0.25">
      <c r="C640" s="151">
        <v>20</v>
      </c>
      <c r="D640" s="152" t="str">
        <f>IF(C640&lt;&gt;"",TEXT(C640,"00")&amp;"/01/"&amp;'Configurações Básicas'!$E$5,"")</f>
        <v>20/01/2017</v>
      </c>
      <c r="E640" s="5">
        <v>1</v>
      </c>
      <c r="F640" s="5" t="s">
        <v>1420</v>
      </c>
      <c r="H640" s="5" t="s">
        <v>1421</v>
      </c>
      <c r="J640" s="5">
        <v>23.4</v>
      </c>
      <c r="N640" s="28"/>
    </row>
    <row r="641" spans="3:14" hidden="1" x14ac:dyDescent="0.25">
      <c r="C641" s="151">
        <v>20</v>
      </c>
      <c r="D641" s="152" t="str">
        <f>IF(C641&lt;&gt;"",TEXT(C641,"00")&amp;"/01/"&amp;'Configurações Básicas'!$E$5,"")</f>
        <v>20/01/2017</v>
      </c>
      <c r="E641" s="5">
        <v>1</v>
      </c>
      <c r="F641" s="5" t="s">
        <v>1420</v>
      </c>
      <c r="H641" s="5" t="s">
        <v>1421</v>
      </c>
      <c r="J641" s="5">
        <v>23.4</v>
      </c>
      <c r="N641" s="28"/>
    </row>
    <row r="642" spans="3:14" hidden="1" x14ac:dyDescent="0.25">
      <c r="C642" s="151">
        <v>20</v>
      </c>
      <c r="D642" s="152" t="str">
        <f>IF(C642&lt;&gt;"",TEXT(C642,"00")&amp;"/01/"&amp;'Configurações Básicas'!$E$5,"")</f>
        <v>20/01/2017</v>
      </c>
      <c r="E642" s="5">
        <v>1</v>
      </c>
      <c r="F642" s="5" t="s">
        <v>1420</v>
      </c>
      <c r="H642" s="5" t="s">
        <v>1421</v>
      </c>
      <c r="J642" s="5">
        <v>23.4</v>
      </c>
      <c r="N642" s="28"/>
    </row>
    <row r="643" spans="3:14" hidden="1" x14ac:dyDescent="0.25">
      <c r="C643" s="151">
        <v>20</v>
      </c>
      <c r="D643" s="152" t="str">
        <f>IF(C643&lt;&gt;"",TEXT(C643,"00")&amp;"/01/"&amp;'Configurações Básicas'!$E$5,"")</f>
        <v>20/01/2017</v>
      </c>
      <c r="E643" s="5">
        <v>1</v>
      </c>
      <c r="F643" s="5" t="s">
        <v>1420</v>
      </c>
      <c r="H643" s="5" t="s">
        <v>1421</v>
      </c>
      <c r="J643" s="5">
        <v>23.4</v>
      </c>
      <c r="N643" s="28"/>
    </row>
    <row r="644" spans="3:14" hidden="1" x14ac:dyDescent="0.25">
      <c r="C644" s="151">
        <v>20</v>
      </c>
      <c r="D644" s="152" t="str">
        <f>IF(C644&lt;&gt;"",TEXT(C644,"00")&amp;"/01/"&amp;'Configurações Básicas'!$E$5,"")</f>
        <v>20/01/2017</v>
      </c>
      <c r="E644" s="5">
        <v>1</v>
      </c>
      <c r="F644" s="5" t="s">
        <v>1420</v>
      </c>
      <c r="H644" s="5" t="s">
        <v>1421</v>
      </c>
      <c r="J644" s="5">
        <v>23.4</v>
      </c>
      <c r="N644" s="28"/>
    </row>
    <row r="645" spans="3:14" hidden="1" x14ac:dyDescent="0.25">
      <c r="C645" s="151">
        <v>20</v>
      </c>
      <c r="D645" s="152" t="str">
        <f>IF(C645&lt;&gt;"",TEXT(C645,"00")&amp;"/01/"&amp;'Configurações Básicas'!$E$5,"")</f>
        <v>20/01/2017</v>
      </c>
      <c r="E645" s="5">
        <v>1</v>
      </c>
      <c r="F645" s="5" t="s">
        <v>1420</v>
      </c>
      <c r="H645" s="5" t="s">
        <v>1421</v>
      </c>
      <c r="J645" s="5">
        <v>23.4</v>
      </c>
      <c r="N645" s="28"/>
    </row>
    <row r="646" spans="3:14" hidden="1" x14ac:dyDescent="0.25">
      <c r="C646" s="151">
        <v>20</v>
      </c>
      <c r="D646" s="152" t="str">
        <f>IF(C646&lt;&gt;"",TEXT(C646,"00")&amp;"/01/"&amp;'Configurações Básicas'!$E$5,"")</f>
        <v>20/01/2017</v>
      </c>
      <c r="E646" s="5">
        <v>1</v>
      </c>
      <c r="F646" s="5" t="s">
        <v>1420</v>
      </c>
      <c r="H646" s="5" t="s">
        <v>1421</v>
      </c>
      <c r="J646" s="5">
        <v>23.4</v>
      </c>
      <c r="N646" s="28"/>
    </row>
    <row r="647" spans="3:14" hidden="1" x14ac:dyDescent="0.25">
      <c r="C647" s="151">
        <v>20</v>
      </c>
      <c r="D647" s="152" t="str">
        <f>IF(C647&lt;&gt;"",TEXT(C647,"00")&amp;"/01/"&amp;'Configurações Básicas'!$E$5,"")</f>
        <v>20/01/2017</v>
      </c>
      <c r="E647" s="5">
        <v>1</v>
      </c>
      <c r="F647" s="5" t="s">
        <v>1420</v>
      </c>
      <c r="H647" s="5" t="s">
        <v>1421</v>
      </c>
      <c r="J647" s="5">
        <v>23.4</v>
      </c>
      <c r="N647" s="28"/>
    </row>
    <row r="648" spans="3:14" hidden="1" x14ac:dyDescent="0.25">
      <c r="C648" s="151">
        <v>20</v>
      </c>
      <c r="D648" s="152" t="str">
        <f>IF(C648&lt;&gt;"",TEXT(C648,"00")&amp;"/01/"&amp;'Configurações Básicas'!$E$5,"")</f>
        <v>20/01/2017</v>
      </c>
      <c r="E648" s="5">
        <v>1</v>
      </c>
      <c r="F648" s="5" t="s">
        <v>1420</v>
      </c>
      <c r="H648" s="5" t="s">
        <v>1421</v>
      </c>
      <c r="J648" s="5">
        <v>23.4</v>
      </c>
      <c r="N648" s="28"/>
    </row>
    <row r="649" spans="3:14" hidden="1" x14ac:dyDescent="0.25">
      <c r="C649" s="151">
        <v>20</v>
      </c>
      <c r="D649" s="152" t="str">
        <f>IF(C649&lt;&gt;"",TEXT(C649,"00")&amp;"/01/"&amp;'Configurações Básicas'!$E$5,"")</f>
        <v>20/01/2017</v>
      </c>
      <c r="E649" s="5">
        <v>1</v>
      </c>
      <c r="F649" s="5" t="s">
        <v>1420</v>
      </c>
      <c r="H649" s="5" t="s">
        <v>1421</v>
      </c>
      <c r="J649" s="5">
        <v>23.4</v>
      </c>
      <c r="N649" s="28"/>
    </row>
    <row r="650" spans="3:14" hidden="1" x14ac:dyDescent="0.25">
      <c r="C650" s="151">
        <v>20</v>
      </c>
      <c r="D650" s="152" t="str">
        <f>IF(C650&lt;&gt;"",TEXT(C650,"00")&amp;"/01/"&amp;'Configurações Básicas'!$E$5,"")</f>
        <v>20/01/2017</v>
      </c>
      <c r="E650" s="5">
        <v>1</v>
      </c>
      <c r="F650" s="5" t="s">
        <v>1420</v>
      </c>
      <c r="H650" s="5" t="s">
        <v>1421</v>
      </c>
      <c r="J650" s="5">
        <v>23.4</v>
      </c>
      <c r="N650" s="28"/>
    </row>
    <row r="651" spans="3:14" hidden="1" x14ac:dyDescent="0.25">
      <c r="C651" s="151">
        <v>20</v>
      </c>
      <c r="D651" s="152" t="str">
        <f>IF(C651&lt;&gt;"",TEXT(C651,"00")&amp;"/01/"&amp;'Configurações Básicas'!$E$5,"")</f>
        <v>20/01/2017</v>
      </c>
      <c r="E651" s="5">
        <v>1</v>
      </c>
      <c r="F651" s="5" t="s">
        <v>1420</v>
      </c>
      <c r="H651" s="5" t="s">
        <v>1421</v>
      </c>
      <c r="J651" s="5">
        <v>23.4</v>
      </c>
      <c r="N651" s="28"/>
    </row>
    <row r="652" spans="3:14" hidden="1" x14ac:dyDescent="0.25">
      <c r="C652" s="151">
        <v>20</v>
      </c>
      <c r="D652" s="152" t="str">
        <f>IF(C652&lt;&gt;"",TEXT(C652,"00")&amp;"/01/"&amp;'Configurações Básicas'!$E$5,"")</f>
        <v>20/01/2017</v>
      </c>
      <c r="E652" s="5">
        <v>1</v>
      </c>
      <c r="F652" s="5" t="s">
        <v>1420</v>
      </c>
      <c r="H652" s="5" t="s">
        <v>1421</v>
      </c>
      <c r="J652" s="5">
        <v>23.4</v>
      </c>
      <c r="N652" s="28"/>
    </row>
    <row r="653" spans="3:14" hidden="1" x14ac:dyDescent="0.25">
      <c r="C653" s="151">
        <v>20</v>
      </c>
      <c r="D653" s="152" t="str">
        <f>IF(C653&lt;&gt;"",TEXT(C653,"00")&amp;"/01/"&amp;'Configurações Básicas'!$E$5,"")</f>
        <v>20/01/2017</v>
      </c>
      <c r="E653" s="5">
        <v>1</v>
      </c>
      <c r="F653" s="5" t="s">
        <v>1420</v>
      </c>
      <c r="H653" s="5" t="s">
        <v>1421</v>
      </c>
      <c r="J653" s="5">
        <v>23.4</v>
      </c>
      <c r="N653" s="28"/>
    </row>
    <row r="654" spans="3:14" hidden="1" x14ac:dyDescent="0.25">
      <c r="C654" s="151">
        <v>20</v>
      </c>
      <c r="D654" s="152" t="str">
        <f>IF(C654&lt;&gt;"",TEXT(C654,"00")&amp;"/01/"&amp;'Configurações Básicas'!$E$5,"")</f>
        <v>20/01/2017</v>
      </c>
      <c r="E654" s="5">
        <v>1</v>
      </c>
      <c r="F654" s="5" t="s">
        <v>1420</v>
      </c>
      <c r="H654" s="5" t="s">
        <v>1421</v>
      </c>
      <c r="J654" s="5">
        <v>23.4</v>
      </c>
      <c r="N654" s="28"/>
    </row>
    <row r="655" spans="3:14" hidden="1" x14ac:dyDescent="0.25">
      <c r="C655" s="151">
        <v>20</v>
      </c>
      <c r="D655" s="152" t="str">
        <f>IF(C655&lt;&gt;"",TEXT(C655,"00")&amp;"/01/"&amp;'Configurações Básicas'!$E$5,"")</f>
        <v>20/01/2017</v>
      </c>
      <c r="E655" s="5">
        <v>1</v>
      </c>
      <c r="F655" s="5" t="s">
        <v>1420</v>
      </c>
      <c r="H655" s="5" t="s">
        <v>1421</v>
      </c>
      <c r="J655" s="5">
        <v>23.4</v>
      </c>
      <c r="N655" s="28"/>
    </row>
    <row r="656" spans="3:14" hidden="1" x14ac:dyDescent="0.25">
      <c r="C656" s="151">
        <v>20</v>
      </c>
      <c r="D656" s="152" t="str">
        <f>IF(C656&lt;&gt;"",TEXT(C656,"00")&amp;"/01/"&amp;'Configurações Básicas'!$E$5,"")</f>
        <v>20/01/2017</v>
      </c>
      <c r="E656" s="5">
        <v>1</v>
      </c>
      <c r="F656" s="5" t="s">
        <v>1420</v>
      </c>
      <c r="H656" s="5" t="s">
        <v>1421</v>
      </c>
      <c r="J656" s="5">
        <v>23.4</v>
      </c>
      <c r="N656" s="28"/>
    </row>
    <row r="657" spans="3:14" hidden="1" x14ac:dyDescent="0.25">
      <c r="C657" s="151">
        <v>20</v>
      </c>
      <c r="D657" s="152" t="str">
        <f>IF(C657&lt;&gt;"",TEXT(C657,"00")&amp;"/01/"&amp;'Configurações Básicas'!$E$5,"")</f>
        <v>20/01/2017</v>
      </c>
      <c r="E657" s="5">
        <v>1</v>
      </c>
      <c r="F657" s="5" t="s">
        <v>1420</v>
      </c>
      <c r="H657" s="5" t="s">
        <v>1421</v>
      </c>
      <c r="J657" s="5">
        <v>23.4</v>
      </c>
      <c r="N657" s="28"/>
    </row>
    <row r="658" spans="3:14" hidden="1" x14ac:dyDescent="0.25">
      <c r="C658" s="151">
        <v>20</v>
      </c>
      <c r="D658" s="152" t="str">
        <f>IF(C658&lt;&gt;"",TEXT(C658,"00")&amp;"/01/"&amp;'Configurações Básicas'!$E$5,"")</f>
        <v>20/01/2017</v>
      </c>
      <c r="E658" s="5">
        <v>1</v>
      </c>
      <c r="F658" s="5" t="s">
        <v>1420</v>
      </c>
      <c r="H658" s="5" t="s">
        <v>1421</v>
      </c>
      <c r="J658" s="5">
        <v>23.4</v>
      </c>
      <c r="N658" s="29"/>
    </row>
    <row r="659" spans="3:14" hidden="1" x14ac:dyDescent="0.25">
      <c r="C659" s="151">
        <v>20</v>
      </c>
      <c r="D659" s="152" t="str">
        <f>IF(C659&lt;&gt;"",TEXT(C659,"00")&amp;"/01/"&amp;'Configurações Básicas'!$E$5,"")</f>
        <v>20/01/2017</v>
      </c>
      <c r="E659" s="5">
        <v>1</v>
      </c>
      <c r="F659" s="5" t="s">
        <v>1420</v>
      </c>
      <c r="H659" s="5" t="s">
        <v>1421</v>
      </c>
      <c r="J659" s="5">
        <v>23.4</v>
      </c>
    </row>
    <row r="660" spans="3:14" hidden="1" x14ac:dyDescent="0.25">
      <c r="C660" s="151">
        <v>20</v>
      </c>
      <c r="D660" s="152" t="str">
        <f>IF(C660&lt;&gt;"",TEXT(C660,"00")&amp;"/01/"&amp;'Configurações Básicas'!$E$5,"")</f>
        <v>20/01/2017</v>
      </c>
      <c r="E660" s="5">
        <v>1</v>
      </c>
      <c r="F660" s="5" t="s">
        <v>1420</v>
      </c>
      <c r="H660" s="5" t="s">
        <v>1421</v>
      </c>
      <c r="J660" s="5">
        <v>23.4</v>
      </c>
    </row>
    <row r="661" spans="3:14" hidden="1" x14ac:dyDescent="0.25">
      <c r="C661" s="151">
        <v>20</v>
      </c>
      <c r="D661" s="152" t="str">
        <f>IF(C661&lt;&gt;"",TEXT(C661,"00")&amp;"/01/"&amp;'Configurações Básicas'!$E$5,"")</f>
        <v>20/01/2017</v>
      </c>
      <c r="E661" s="5">
        <v>1</v>
      </c>
      <c r="F661" s="5" t="s">
        <v>1420</v>
      </c>
      <c r="H661" s="5" t="s">
        <v>1421</v>
      </c>
      <c r="J661" s="5">
        <v>23.4</v>
      </c>
    </row>
    <row r="662" spans="3:14" hidden="1" x14ac:dyDescent="0.25">
      <c r="C662" s="151">
        <v>20</v>
      </c>
      <c r="D662" s="152" t="str">
        <f>IF(C662&lt;&gt;"",TEXT(C662,"00")&amp;"/01/"&amp;'Configurações Básicas'!$E$5,"")</f>
        <v>20/01/2017</v>
      </c>
      <c r="E662" s="5">
        <v>1</v>
      </c>
      <c r="F662" s="5" t="s">
        <v>1420</v>
      </c>
      <c r="H662" s="5" t="s">
        <v>1421</v>
      </c>
      <c r="J662" s="5">
        <v>23.4</v>
      </c>
    </row>
    <row r="663" spans="3:14" hidden="1" x14ac:dyDescent="0.25">
      <c r="C663" s="151">
        <v>20</v>
      </c>
      <c r="D663" s="152" t="str">
        <f>IF(C663&lt;&gt;"",TEXT(C663,"00")&amp;"/01/"&amp;'Configurações Básicas'!$E$5,"")</f>
        <v>20/01/2017</v>
      </c>
      <c r="E663" s="5">
        <v>1</v>
      </c>
      <c r="F663" s="5" t="s">
        <v>1420</v>
      </c>
      <c r="H663" s="5" t="s">
        <v>1421</v>
      </c>
      <c r="J663" s="5">
        <v>23.4</v>
      </c>
    </row>
    <row r="664" spans="3:14" hidden="1" x14ac:dyDescent="0.25">
      <c r="C664" s="151">
        <v>20</v>
      </c>
      <c r="D664" s="152" t="str">
        <f>IF(C664&lt;&gt;"",TEXT(C664,"00")&amp;"/01/"&amp;'Configurações Básicas'!$E$5,"")</f>
        <v>20/01/2017</v>
      </c>
      <c r="E664" s="5">
        <v>1</v>
      </c>
      <c r="F664" s="5" t="s">
        <v>1420</v>
      </c>
      <c r="H664" s="5" t="s">
        <v>1421</v>
      </c>
      <c r="J664" s="5">
        <v>23.4</v>
      </c>
    </row>
    <row r="665" spans="3:14" hidden="1" x14ac:dyDescent="0.25">
      <c r="C665" s="151">
        <v>20</v>
      </c>
      <c r="D665" s="152" t="str">
        <f>IF(C665&lt;&gt;"",TEXT(C665,"00")&amp;"/01/"&amp;'Configurações Básicas'!$E$5,"")</f>
        <v>20/01/2017</v>
      </c>
      <c r="E665" s="5">
        <v>1</v>
      </c>
      <c r="F665" s="5" t="s">
        <v>1420</v>
      </c>
      <c r="H665" s="5" t="s">
        <v>1421</v>
      </c>
      <c r="J665" s="5">
        <v>23.4</v>
      </c>
    </row>
    <row r="666" spans="3:14" hidden="1" x14ac:dyDescent="0.25">
      <c r="C666" s="151">
        <v>20</v>
      </c>
      <c r="D666" s="152" t="str">
        <f>IF(C666&lt;&gt;"",TEXT(C666,"00")&amp;"/01/"&amp;'Configurações Básicas'!$E$5,"")</f>
        <v>20/01/2017</v>
      </c>
      <c r="E666" s="5">
        <v>1</v>
      </c>
      <c r="F666" s="5" t="s">
        <v>1420</v>
      </c>
      <c r="H666" s="5" t="s">
        <v>1421</v>
      </c>
      <c r="J666" s="5">
        <v>23.4</v>
      </c>
    </row>
    <row r="667" spans="3:14" hidden="1" x14ac:dyDescent="0.25">
      <c r="C667" s="151">
        <v>20</v>
      </c>
      <c r="D667" s="152" t="str">
        <f>IF(C667&lt;&gt;"",TEXT(C667,"00")&amp;"/01/"&amp;'Configurações Básicas'!$E$5,"")</f>
        <v>20/01/2017</v>
      </c>
      <c r="E667" s="5">
        <v>1</v>
      </c>
      <c r="F667" s="5" t="s">
        <v>1420</v>
      </c>
      <c r="H667" s="5" t="s">
        <v>1421</v>
      </c>
      <c r="J667" s="5">
        <v>23.4</v>
      </c>
    </row>
    <row r="668" spans="3:14" hidden="1" x14ac:dyDescent="0.25">
      <c r="C668" s="151">
        <v>20</v>
      </c>
      <c r="D668" s="152" t="str">
        <f>IF(C668&lt;&gt;"",TEXT(C668,"00")&amp;"/01/"&amp;'Configurações Básicas'!$E$5,"")</f>
        <v>20/01/2017</v>
      </c>
      <c r="E668" s="5">
        <v>1</v>
      </c>
      <c r="F668" s="5" t="s">
        <v>1420</v>
      </c>
      <c r="H668" s="5" t="s">
        <v>1421</v>
      </c>
      <c r="J668" s="5">
        <v>23.4</v>
      </c>
    </row>
    <row r="669" spans="3:14" hidden="1" x14ac:dyDescent="0.25">
      <c r="C669" s="151">
        <v>20</v>
      </c>
      <c r="D669" s="152" t="str">
        <f>IF(C669&lt;&gt;"",TEXT(C669,"00")&amp;"/01/"&amp;'Configurações Básicas'!$E$5,"")</f>
        <v>20/01/2017</v>
      </c>
      <c r="E669" s="5">
        <v>1</v>
      </c>
      <c r="F669" s="5" t="s">
        <v>1420</v>
      </c>
      <c r="H669" s="5" t="s">
        <v>1421</v>
      </c>
      <c r="J669" s="5">
        <v>23.4</v>
      </c>
    </row>
    <row r="670" spans="3:14" hidden="1" x14ac:dyDescent="0.25">
      <c r="C670" s="151">
        <v>20</v>
      </c>
      <c r="D670" s="152" t="str">
        <f>IF(C670&lt;&gt;"",TEXT(C670,"00")&amp;"/01/"&amp;'Configurações Básicas'!$E$5,"")</f>
        <v>20/01/2017</v>
      </c>
      <c r="E670" s="5">
        <v>1</v>
      </c>
      <c r="F670" s="5" t="s">
        <v>1420</v>
      </c>
      <c r="H670" s="5" t="s">
        <v>1421</v>
      </c>
      <c r="J670" s="5">
        <v>23.4</v>
      </c>
    </row>
    <row r="671" spans="3:14" hidden="1" x14ac:dyDescent="0.25">
      <c r="C671" s="151">
        <v>20</v>
      </c>
      <c r="D671" s="152" t="str">
        <f>IF(C671&lt;&gt;"",TEXT(C671,"00")&amp;"/01/"&amp;'Configurações Básicas'!$E$5,"")</f>
        <v>20/01/2017</v>
      </c>
      <c r="E671" s="5">
        <v>1</v>
      </c>
      <c r="F671" s="5" t="s">
        <v>1420</v>
      </c>
      <c r="H671" s="5" t="s">
        <v>1421</v>
      </c>
      <c r="J671" s="5">
        <v>23.4</v>
      </c>
    </row>
    <row r="672" spans="3:14" hidden="1" x14ac:dyDescent="0.25">
      <c r="C672" s="151">
        <v>20</v>
      </c>
      <c r="D672" s="152" t="str">
        <f>IF(C672&lt;&gt;"",TEXT(C672,"00")&amp;"/01/"&amp;'Configurações Básicas'!$E$5,"")</f>
        <v>20/01/2017</v>
      </c>
      <c r="E672" s="5">
        <v>1</v>
      </c>
      <c r="F672" s="5" t="s">
        <v>1420</v>
      </c>
      <c r="H672" s="5" t="s">
        <v>1421</v>
      </c>
      <c r="J672" s="5">
        <v>23.4</v>
      </c>
    </row>
    <row r="673" spans="3:10" hidden="1" x14ac:dyDescent="0.25">
      <c r="C673" s="151">
        <v>20</v>
      </c>
      <c r="D673" s="152" t="str">
        <f>IF(C673&lt;&gt;"",TEXT(C673,"00")&amp;"/01/"&amp;'Configurações Básicas'!$E$5,"")</f>
        <v>20/01/2017</v>
      </c>
      <c r="E673" s="5">
        <v>1</v>
      </c>
      <c r="F673" s="5" t="s">
        <v>1420</v>
      </c>
      <c r="H673" s="5" t="s">
        <v>1421</v>
      </c>
      <c r="J673" s="5">
        <v>23.4</v>
      </c>
    </row>
    <row r="674" spans="3:10" hidden="1" x14ac:dyDescent="0.25">
      <c r="C674" s="151">
        <v>20</v>
      </c>
      <c r="D674" s="152" t="str">
        <f>IF(C674&lt;&gt;"",TEXT(C674,"00")&amp;"/01/"&amp;'Configurações Básicas'!$E$5,"")</f>
        <v>20/01/2017</v>
      </c>
      <c r="E674" s="5">
        <v>1</v>
      </c>
      <c r="F674" s="5" t="s">
        <v>1420</v>
      </c>
      <c r="H674" s="5" t="s">
        <v>1421</v>
      </c>
      <c r="J674" s="5">
        <v>23.4</v>
      </c>
    </row>
    <row r="675" spans="3:10" hidden="1" x14ac:dyDescent="0.25">
      <c r="C675" s="151">
        <v>20</v>
      </c>
      <c r="D675" s="152" t="str">
        <f>IF(C675&lt;&gt;"",TEXT(C675,"00")&amp;"/01/"&amp;'Configurações Básicas'!$E$5,"")</f>
        <v>20/01/2017</v>
      </c>
      <c r="E675" s="5">
        <v>1</v>
      </c>
      <c r="F675" s="5" t="s">
        <v>1420</v>
      </c>
      <c r="H675" s="5" t="s">
        <v>1421</v>
      </c>
      <c r="J675" s="5">
        <v>23.4</v>
      </c>
    </row>
    <row r="676" spans="3:10" hidden="1" x14ac:dyDescent="0.25">
      <c r="C676" s="151">
        <v>20</v>
      </c>
      <c r="D676" s="152" t="str">
        <f>IF(C676&lt;&gt;"",TEXT(C676,"00")&amp;"/01/"&amp;'Configurações Básicas'!$E$5,"")</f>
        <v>20/01/2017</v>
      </c>
      <c r="E676" s="5">
        <v>1</v>
      </c>
      <c r="F676" s="5" t="s">
        <v>1420</v>
      </c>
      <c r="H676" s="5" t="s">
        <v>1421</v>
      </c>
      <c r="J676" s="5">
        <v>23.4</v>
      </c>
    </row>
    <row r="677" spans="3:10" hidden="1" x14ac:dyDescent="0.25">
      <c r="C677" s="151">
        <v>20</v>
      </c>
      <c r="D677" s="152" t="str">
        <f>IF(C677&lt;&gt;"",TEXT(C677,"00")&amp;"/01/"&amp;'Configurações Básicas'!$E$5,"")</f>
        <v>20/01/2017</v>
      </c>
      <c r="E677" s="5">
        <v>1</v>
      </c>
      <c r="F677" s="5" t="s">
        <v>1420</v>
      </c>
      <c r="H677" s="5" t="s">
        <v>1421</v>
      </c>
      <c r="J677" s="5">
        <v>23.4</v>
      </c>
    </row>
    <row r="678" spans="3:10" hidden="1" x14ac:dyDescent="0.25">
      <c r="C678" s="151">
        <v>20</v>
      </c>
      <c r="D678" s="152" t="str">
        <f>IF(C678&lt;&gt;"",TEXT(C678,"00")&amp;"/01/"&amp;'Configurações Básicas'!$E$5,"")</f>
        <v>20/01/2017</v>
      </c>
      <c r="E678" s="5">
        <v>1</v>
      </c>
      <c r="F678" s="5" t="s">
        <v>1420</v>
      </c>
      <c r="H678" s="5" t="s">
        <v>1421</v>
      </c>
      <c r="J678" s="5">
        <v>23.4</v>
      </c>
    </row>
    <row r="679" spans="3:10" hidden="1" x14ac:dyDescent="0.25">
      <c r="C679" s="151">
        <v>20</v>
      </c>
      <c r="D679" s="152" t="str">
        <f>IF(C679&lt;&gt;"",TEXT(C679,"00")&amp;"/01/"&amp;'Configurações Básicas'!$E$5,"")</f>
        <v>20/01/2017</v>
      </c>
      <c r="E679" s="5">
        <v>1</v>
      </c>
      <c r="F679" s="5" t="s">
        <v>1420</v>
      </c>
      <c r="H679" s="5" t="s">
        <v>1421</v>
      </c>
      <c r="J679" s="5">
        <v>23.4</v>
      </c>
    </row>
    <row r="680" spans="3:10" hidden="1" x14ac:dyDescent="0.25">
      <c r="C680" s="151">
        <v>20</v>
      </c>
      <c r="D680" s="152" t="str">
        <f>IF(C680&lt;&gt;"",TEXT(C680,"00")&amp;"/01/"&amp;'Configurações Básicas'!$E$5,"")</f>
        <v>20/01/2017</v>
      </c>
      <c r="E680" s="5">
        <v>1</v>
      </c>
      <c r="F680" s="5" t="s">
        <v>1420</v>
      </c>
      <c r="H680" s="5" t="s">
        <v>1421</v>
      </c>
      <c r="J680" s="5">
        <v>23.4</v>
      </c>
    </row>
    <row r="681" spans="3:10" hidden="1" x14ac:dyDescent="0.25">
      <c r="C681" s="151">
        <v>20</v>
      </c>
      <c r="D681" s="152" t="str">
        <f>IF(C681&lt;&gt;"",TEXT(C681,"00")&amp;"/01/"&amp;'Configurações Básicas'!$E$5,"")</f>
        <v>20/01/2017</v>
      </c>
      <c r="E681" s="5">
        <v>1</v>
      </c>
      <c r="F681" s="5" t="s">
        <v>1420</v>
      </c>
      <c r="H681" s="5" t="s">
        <v>1421</v>
      </c>
      <c r="J681" s="5">
        <v>23.4</v>
      </c>
    </row>
    <row r="682" spans="3:10" hidden="1" x14ac:dyDescent="0.25">
      <c r="C682" s="151">
        <v>20</v>
      </c>
      <c r="D682" s="152" t="str">
        <f>IF(C682&lt;&gt;"",TEXT(C682,"00")&amp;"/01/"&amp;'Configurações Básicas'!$E$5,"")</f>
        <v>20/01/2017</v>
      </c>
      <c r="E682" s="5">
        <v>1</v>
      </c>
      <c r="F682" s="5" t="s">
        <v>1420</v>
      </c>
      <c r="H682" s="5" t="s">
        <v>1421</v>
      </c>
      <c r="J682" s="5">
        <v>23.4</v>
      </c>
    </row>
    <row r="683" spans="3:10" hidden="1" x14ac:dyDescent="0.25">
      <c r="C683" s="151">
        <v>20</v>
      </c>
      <c r="D683" s="152" t="str">
        <f>IF(C683&lt;&gt;"",TEXT(C683,"00")&amp;"/01/"&amp;'Configurações Básicas'!$E$5,"")</f>
        <v>20/01/2017</v>
      </c>
      <c r="E683" s="5">
        <v>1</v>
      </c>
      <c r="F683" s="5" t="s">
        <v>1420</v>
      </c>
      <c r="H683" s="5" t="s">
        <v>1421</v>
      </c>
      <c r="J683" s="5">
        <v>23.4</v>
      </c>
    </row>
    <row r="684" spans="3:10" hidden="1" x14ac:dyDescent="0.25">
      <c r="C684" s="151">
        <v>20</v>
      </c>
      <c r="D684" s="152" t="str">
        <f>IF(C684&lt;&gt;"",TEXT(C684,"00")&amp;"/01/"&amp;'Configurações Básicas'!$E$5,"")</f>
        <v>20/01/2017</v>
      </c>
      <c r="E684" s="5">
        <v>1</v>
      </c>
      <c r="F684" s="5" t="s">
        <v>1420</v>
      </c>
      <c r="H684" s="5" t="s">
        <v>1421</v>
      </c>
      <c r="J684" s="5">
        <v>23.4</v>
      </c>
    </row>
    <row r="685" spans="3:10" hidden="1" x14ac:dyDescent="0.25">
      <c r="C685" s="151">
        <v>20</v>
      </c>
      <c r="D685" s="152" t="str">
        <f>IF(C685&lt;&gt;"",TEXT(C685,"00")&amp;"/01/"&amp;'Configurações Básicas'!$E$5,"")</f>
        <v>20/01/2017</v>
      </c>
      <c r="E685" s="5">
        <v>1</v>
      </c>
      <c r="F685" s="5" t="s">
        <v>1420</v>
      </c>
      <c r="H685" s="5" t="s">
        <v>1421</v>
      </c>
      <c r="J685" s="5">
        <v>23.4</v>
      </c>
    </row>
    <row r="686" spans="3:10" hidden="1" x14ac:dyDescent="0.25">
      <c r="C686" s="151">
        <v>20</v>
      </c>
      <c r="D686" s="152" t="str">
        <f>IF(C686&lt;&gt;"",TEXT(C686,"00")&amp;"/01/"&amp;'Configurações Básicas'!$E$5,"")</f>
        <v>20/01/2017</v>
      </c>
      <c r="E686" s="5">
        <v>1</v>
      </c>
      <c r="F686" s="5" t="s">
        <v>1420</v>
      </c>
      <c r="H686" s="5" t="s">
        <v>1421</v>
      </c>
      <c r="J686" s="5">
        <v>23.4</v>
      </c>
    </row>
    <row r="687" spans="3:10" hidden="1" x14ac:dyDescent="0.25">
      <c r="C687" s="151">
        <v>20</v>
      </c>
      <c r="D687" s="152" t="str">
        <f>IF(C687&lt;&gt;"",TEXT(C687,"00")&amp;"/01/"&amp;'Configurações Básicas'!$E$5,"")</f>
        <v>20/01/2017</v>
      </c>
      <c r="E687" s="5">
        <v>1</v>
      </c>
      <c r="F687" s="5" t="s">
        <v>1420</v>
      </c>
      <c r="H687" s="5" t="s">
        <v>1421</v>
      </c>
      <c r="J687" s="5">
        <v>23.4</v>
      </c>
    </row>
    <row r="688" spans="3:10" hidden="1" x14ac:dyDescent="0.25">
      <c r="C688" s="151">
        <v>20</v>
      </c>
      <c r="D688" s="152" t="str">
        <f>IF(C688&lt;&gt;"",TEXT(C688,"00")&amp;"/01/"&amp;'Configurações Básicas'!$E$5,"")</f>
        <v>20/01/2017</v>
      </c>
      <c r="E688" s="5">
        <v>1</v>
      </c>
      <c r="F688" s="5" t="s">
        <v>1420</v>
      </c>
      <c r="H688" s="5" t="s">
        <v>1421</v>
      </c>
      <c r="J688" s="5">
        <v>23.4</v>
      </c>
    </row>
    <row r="689" spans="3:10" hidden="1" x14ac:dyDescent="0.25">
      <c r="C689" s="151">
        <v>20</v>
      </c>
      <c r="D689" s="152" t="str">
        <f>IF(C689&lt;&gt;"",TEXT(C689,"00")&amp;"/01/"&amp;'Configurações Básicas'!$E$5,"")</f>
        <v>20/01/2017</v>
      </c>
      <c r="E689" s="5">
        <v>1</v>
      </c>
      <c r="F689" s="5" t="s">
        <v>1420</v>
      </c>
      <c r="H689" s="5" t="s">
        <v>1421</v>
      </c>
      <c r="J689" s="5">
        <v>23.4</v>
      </c>
    </row>
    <row r="690" spans="3:10" hidden="1" x14ac:dyDescent="0.25">
      <c r="C690" s="151">
        <v>20</v>
      </c>
      <c r="D690" s="152" t="str">
        <f>IF(C690&lt;&gt;"",TEXT(C690,"00")&amp;"/01/"&amp;'Configurações Básicas'!$E$5,"")</f>
        <v>20/01/2017</v>
      </c>
      <c r="E690" s="5">
        <v>1</v>
      </c>
      <c r="F690" s="5" t="s">
        <v>1420</v>
      </c>
      <c r="H690" s="5" t="s">
        <v>1421</v>
      </c>
      <c r="J690" s="5">
        <v>23.4</v>
      </c>
    </row>
    <row r="691" spans="3:10" hidden="1" x14ac:dyDescent="0.25">
      <c r="C691" s="151">
        <v>20</v>
      </c>
      <c r="D691" s="152" t="str">
        <f>IF(C691&lt;&gt;"",TEXT(C691,"00")&amp;"/01/"&amp;'Configurações Básicas'!$E$5,"")</f>
        <v>20/01/2017</v>
      </c>
      <c r="E691" s="5">
        <v>1</v>
      </c>
      <c r="F691" s="5" t="s">
        <v>1420</v>
      </c>
      <c r="H691" s="5" t="s">
        <v>1421</v>
      </c>
      <c r="J691" s="5">
        <v>23.4</v>
      </c>
    </row>
    <row r="692" spans="3:10" hidden="1" x14ac:dyDescent="0.25">
      <c r="C692" s="151">
        <v>20</v>
      </c>
      <c r="D692" s="152" t="str">
        <f>IF(C692&lt;&gt;"",TEXT(C692,"00")&amp;"/01/"&amp;'Configurações Básicas'!$E$5,"")</f>
        <v>20/01/2017</v>
      </c>
      <c r="E692" s="5">
        <v>1</v>
      </c>
      <c r="F692" s="5" t="s">
        <v>1420</v>
      </c>
      <c r="H692" s="5" t="s">
        <v>1421</v>
      </c>
      <c r="J692" s="5">
        <v>23.4</v>
      </c>
    </row>
    <row r="693" spans="3:10" hidden="1" x14ac:dyDescent="0.25">
      <c r="C693" s="151">
        <v>20</v>
      </c>
      <c r="D693" s="152" t="str">
        <f>IF(C693&lt;&gt;"",TEXT(C693,"00")&amp;"/01/"&amp;'Configurações Básicas'!$E$5,"")</f>
        <v>20/01/2017</v>
      </c>
      <c r="E693" s="5">
        <v>1</v>
      </c>
      <c r="F693" s="5" t="s">
        <v>1420</v>
      </c>
      <c r="H693" s="5" t="s">
        <v>1421</v>
      </c>
      <c r="J693" s="5">
        <v>23.4</v>
      </c>
    </row>
    <row r="694" spans="3:10" hidden="1" x14ac:dyDescent="0.25">
      <c r="C694" s="151">
        <v>20</v>
      </c>
      <c r="D694" s="152" t="str">
        <f>IF(C694&lt;&gt;"",TEXT(C694,"00")&amp;"/01/"&amp;'Configurações Básicas'!$E$5,"")</f>
        <v>20/01/2017</v>
      </c>
      <c r="E694" s="5">
        <v>1</v>
      </c>
      <c r="F694" s="5" t="s">
        <v>1420</v>
      </c>
      <c r="H694" s="5" t="s">
        <v>1421</v>
      </c>
      <c r="J694" s="5">
        <v>23.4</v>
      </c>
    </row>
    <row r="695" spans="3:10" hidden="1" x14ac:dyDescent="0.25">
      <c r="C695" s="151">
        <v>20</v>
      </c>
      <c r="D695" s="152" t="str">
        <f>IF(C695&lt;&gt;"",TEXT(C695,"00")&amp;"/01/"&amp;'Configurações Básicas'!$E$5,"")</f>
        <v>20/01/2017</v>
      </c>
      <c r="E695" s="5">
        <v>1</v>
      </c>
      <c r="F695" s="5" t="s">
        <v>1420</v>
      </c>
      <c r="H695" s="5" t="s">
        <v>1421</v>
      </c>
      <c r="J695" s="5">
        <v>23.4</v>
      </c>
    </row>
    <row r="696" spans="3:10" hidden="1" x14ac:dyDescent="0.25">
      <c r="C696" s="151">
        <v>20</v>
      </c>
      <c r="D696" s="152" t="str">
        <f>IF(C696&lt;&gt;"",TEXT(C696,"00")&amp;"/01/"&amp;'Configurações Básicas'!$E$5,"")</f>
        <v>20/01/2017</v>
      </c>
      <c r="E696" s="5">
        <v>1</v>
      </c>
      <c r="F696" s="5" t="s">
        <v>1420</v>
      </c>
      <c r="H696" s="5" t="s">
        <v>1421</v>
      </c>
      <c r="J696" s="5">
        <v>23.4</v>
      </c>
    </row>
    <row r="697" spans="3:10" hidden="1" x14ac:dyDescent="0.25">
      <c r="C697" s="151">
        <v>20</v>
      </c>
      <c r="D697" s="152" t="str">
        <f>IF(C697&lt;&gt;"",TEXT(C697,"00")&amp;"/01/"&amp;'Configurações Básicas'!$E$5,"")</f>
        <v>20/01/2017</v>
      </c>
      <c r="E697" s="5">
        <v>1</v>
      </c>
      <c r="F697" s="5" t="s">
        <v>1420</v>
      </c>
      <c r="H697" s="5" t="s">
        <v>1421</v>
      </c>
      <c r="J697" s="5">
        <v>23.4</v>
      </c>
    </row>
    <row r="698" spans="3:10" hidden="1" x14ac:dyDescent="0.25">
      <c r="C698" s="151">
        <v>20</v>
      </c>
      <c r="D698" s="152" t="str">
        <f>IF(C698&lt;&gt;"",TEXT(C698,"00")&amp;"/01/"&amp;'Configurações Básicas'!$E$5,"")</f>
        <v>20/01/2017</v>
      </c>
      <c r="E698" s="5">
        <v>1</v>
      </c>
      <c r="F698" s="5" t="s">
        <v>1420</v>
      </c>
      <c r="H698" s="5" t="s">
        <v>1421</v>
      </c>
      <c r="J698" s="5">
        <v>23.4</v>
      </c>
    </row>
    <row r="699" spans="3:10" hidden="1" x14ac:dyDescent="0.25">
      <c r="C699" s="151">
        <v>20</v>
      </c>
      <c r="D699" s="152" t="str">
        <f>IF(C699&lt;&gt;"",TEXT(C699,"00")&amp;"/01/"&amp;'Configurações Básicas'!$E$5,"")</f>
        <v>20/01/2017</v>
      </c>
      <c r="E699" s="5">
        <v>1</v>
      </c>
      <c r="F699" s="5" t="s">
        <v>1420</v>
      </c>
      <c r="H699" s="5" t="s">
        <v>1421</v>
      </c>
      <c r="J699" s="5">
        <v>23.4</v>
      </c>
    </row>
    <row r="700" spans="3:10" hidden="1" x14ac:dyDescent="0.25">
      <c r="C700" s="151">
        <v>20</v>
      </c>
      <c r="D700" s="152" t="str">
        <f>IF(C700&lt;&gt;"",TEXT(C700,"00")&amp;"/01/"&amp;'Configurações Básicas'!$E$5,"")</f>
        <v>20/01/2017</v>
      </c>
      <c r="E700" s="5">
        <v>1</v>
      </c>
      <c r="F700" s="5" t="s">
        <v>1420</v>
      </c>
      <c r="H700" s="5" t="s">
        <v>1421</v>
      </c>
      <c r="J700" s="5">
        <v>23.4</v>
      </c>
    </row>
    <row r="701" spans="3:10" hidden="1" x14ac:dyDescent="0.25">
      <c r="C701" s="151">
        <v>20</v>
      </c>
      <c r="D701" s="152" t="str">
        <f>IF(C701&lt;&gt;"",TEXT(C701,"00")&amp;"/01/"&amp;'Configurações Básicas'!$E$5,"")</f>
        <v>20/01/2017</v>
      </c>
      <c r="E701" s="5">
        <v>1</v>
      </c>
      <c r="F701" s="5" t="s">
        <v>1420</v>
      </c>
      <c r="H701" s="5" t="s">
        <v>1421</v>
      </c>
      <c r="J701" s="5">
        <v>23.4</v>
      </c>
    </row>
    <row r="702" spans="3:10" hidden="1" x14ac:dyDescent="0.25">
      <c r="C702" s="151">
        <v>20</v>
      </c>
      <c r="D702" s="152" t="str">
        <f>IF(C702&lt;&gt;"",TEXT(C702,"00")&amp;"/01/"&amp;'Configurações Básicas'!$E$5,"")</f>
        <v>20/01/2017</v>
      </c>
      <c r="E702" s="5">
        <v>1</v>
      </c>
      <c r="F702" s="5" t="s">
        <v>1420</v>
      </c>
      <c r="H702" s="5" t="s">
        <v>1421</v>
      </c>
      <c r="J702" s="5">
        <v>23.4</v>
      </c>
    </row>
    <row r="703" spans="3:10" hidden="1" x14ac:dyDescent="0.25">
      <c r="C703" s="151">
        <v>20</v>
      </c>
      <c r="D703" s="152" t="str">
        <f>IF(C703&lt;&gt;"",TEXT(C703,"00")&amp;"/01/"&amp;'Configurações Básicas'!$E$5,"")</f>
        <v>20/01/2017</v>
      </c>
      <c r="E703" s="5">
        <v>1</v>
      </c>
      <c r="F703" s="5" t="s">
        <v>1420</v>
      </c>
      <c r="H703" s="5" t="s">
        <v>1421</v>
      </c>
      <c r="J703" s="5">
        <v>23.4</v>
      </c>
    </row>
    <row r="704" spans="3:10" hidden="1" x14ac:dyDescent="0.25">
      <c r="C704" s="151">
        <v>20</v>
      </c>
      <c r="D704" s="152" t="str">
        <f>IF(C704&lt;&gt;"",TEXT(C704,"00")&amp;"/01/"&amp;'Configurações Básicas'!$E$5,"")</f>
        <v>20/01/2017</v>
      </c>
      <c r="E704" s="5">
        <v>1</v>
      </c>
      <c r="F704" s="5" t="s">
        <v>1420</v>
      </c>
      <c r="H704" s="5" t="s">
        <v>1421</v>
      </c>
      <c r="J704" s="5">
        <v>23.4</v>
      </c>
    </row>
    <row r="705" spans="3:10" hidden="1" x14ac:dyDescent="0.25">
      <c r="C705" s="151">
        <v>20</v>
      </c>
      <c r="D705" s="152" t="str">
        <f>IF(C705&lt;&gt;"",TEXT(C705,"00")&amp;"/01/"&amp;'Configurações Básicas'!$E$5,"")</f>
        <v>20/01/2017</v>
      </c>
      <c r="E705" s="5">
        <v>1</v>
      </c>
      <c r="F705" s="5" t="s">
        <v>1420</v>
      </c>
      <c r="H705" s="5" t="s">
        <v>1421</v>
      </c>
      <c r="J705" s="5">
        <v>23.4</v>
      </c>
    </row>
    <row r="706" spans="3:10" hidden="1" x14ac:dyDescent="0.25">
      <c r="C706" s="151">
        <v>20</v>
      </c>
      <c r="D706" s="152" t="str">
        <f>IF(C706&lt;&gt;"",TEXT(C706,"00")&amp;"/01/"&amp;'Configurações Básicas'!$E$5,"")</f>
        <v>20/01/2017</v>
      </c>
      <c r="E706" s="5">
        <v>1</v>
      </c>
      <c r="F706" s="5" t="s">
        <v>1420</v>
      </c>
      <c r="H706" s="5" t="s">
        <v>1421</v>
      </c>
      <c r="J706" s="5">
        <v>23.4</v>
      </c>
    </row>
    <row r="707" spans="3:10" hidden="1" x14ac:dyDescent="0.25">
      <c r="C707" s="151">
        <v>20</v>
      </c>
      <c r="D707" s="152" t="str">
        <f>IF(C707&lt;&gt;"",TEXT(C707,"00")&amp;"/01/"&amp;'Configurações Básicas'!$E$5,"")</f>
        <v>20/01/2017</v>
      </c>
      <c r="E707" s="5">
        <v>1</v>
      </c>
      <c r="F707" s="5" t="s">
        <v>1420</v>
      </c>
      <c r="H707" s="5" t="s">
        <v>1421</v>
      </c>
      <c r="J707" s="5">
        <v>23.4</v>
      </c>
    </row>
    <row r="708" spans="3:10" hidden="1" x14ac:dyDescent="0.25">
      <c r="C708" s="151">
        <v>20</v>
      </c>
      <c r="D708" s="152" t="str">
        <f>IF(C708&lt;&gt;"",TEXT(C708,"00")&amp;"/01/"&amp;'Configurações Básicas'!$E$5,"")</f>
        <v>20/01/2017</v>
      </c>
      <c r="E708" s="5">
        <v>1</v>
      </c>
      <c r="F708" s="5" t="s">
        <v>1420</v>
      </c>
      <c r="H708" s="5" t="s">
        <v>1421</v>
      </c>
      <c r="J708" s="5">
        <v>23.4</v>
      </c>
    </row>
    <row r="709" spans="3:10" hidden="1" x14ac:dyDescent="0.25">
      <c r="C709" s="151">
        <v>20</v>
      </c>
      <c r="D709" s="152" t="str">
        <f>IF(C709&lt;&gt;"",TEXT(C709,"00")&amp;"/01/"&amp;'Configurações Básicas'!$E$5,"")</f>
        <v>20/01/2017</v>
      </c>
      <c r="E709" s="5">
        <v>1</v>
      </c>
      <c r="F709" s="5" t="s">
        <v>1420</v>
      </c>
      <c r="H709" s="5" t="s">
        <v>1421</v>
      </c>
      <c r="J709" s="5">
        <v>23.4</v>
      </c>
    </row>
    <row r="710" spans="3:10" hidden="1" x14ac:dyDescent="0.25">
      <c r="C710" s="151">
        <v>20</v>
      </c>
      <c r="D710" s="152" t="str">
        <f>IF(C710&lt;&gt;"",TEXT(C710,"00")&amp;"/01/"&amp;'Configurações Básicas'!$E$5,"")</f>
        <v>20/01/2017</v>
      </c>
      <c r="E710" s="5">
        <v>1</v>
      </c>
      <c r="F710" s="5" t="s">
        <v>1420</v>
      </c>
      <c r="H710" s="5" t="s">
        <v>1421</v>
      </c>
      <c r="J710" s="5">
        <v>23.4</v>
      </c>
    </row>
    <row r="711" spans="3:10" hidden="1" x14ac:dyDescent="0.25">
      <c r="C711" s="151">
        <v>20</v>
      </c>
      <c r="D711" s="152" t="str">
        <f>IF(C711&lt;&gt;"",TEXT(C711,"00")&amp;"/01/"&amp;'Configurações Básicas'!$E$5,"")</f>
        <v>20/01/2017</v>
      </c>
      <c r="E711" s="5">
        <v>1</v>
      </c>
      <c r="F711" s="5" t="s">
        <v>1420</v>
      </c>
      <c r="H711" s="5" t="s">
        <v>1421</v>
      </c>
      <c r="J711" s="5">
        <v>23.4</v>
      </c>
    </row>
    <row r="712" spans="3:10" hidden="1" x14ac:dyDescent="0.25">
      <c r="C712" s="151">
        <v>20</v>
      </c>
      <c r="D712" s="152" t="str">
        <f>IF(C712&lt;&gt;"",TEXT(C712,"00")&amp;"/01/"&amp;'Configurações Básicas'!$E$5,"")</f>
        <v>20/01/2017</v>
      </c>
      <c r="E712" s="5">
        <v>1</v>
      </c>
      <c r="F712" s="5" t="s">
        <v>1420</v>
      </c>
      <c r="H712" s="5" t="s">
        <v>1421</v>
      </c>
      <c r="J712" s="5">
        <v>23.4</v>
      </c>
    </row>
    <row r="713" spans="3:10" hidden="1" x14ac:dyDescent="0.25">
      <c r="C713" s="151">
        <v>20</v>
      </c>
      <c r="D713" s="152" t="str">
        <f>IF(C713&lt;&gt;"",TEXT(C713,"00")&amp;"/01/"&amp;'Configurações Básicas'!$E$5,"")</f>
        <v>20/01/2017</v>
      </c>
      <c r="E713" s="5">
        <v>1</v>
      </c>
      <c r="F713" s="5" t="s">
        <v>1420</v>
      </c>
      <c r="H713" s="5" t="s">
        <v>1421</v>
      </c>
      <c r="J713" s="5">
        <v>23.4</v>
      </c>
    </row>
    <row r="714" spans="3:10" hidden="1" x14ac:dyDescent="0.25">
      <c r="C714" s="151">
        <v>20</v>
      </c>
      <c r="D714" s="152" t="str">
        <f>IF(C714&lt;&gt;"",TEXT(C714,"00")&amp;"/01/"&amp;'Configurações Básicas'!$E$5,"")</f>
        <v>20/01/2017</v>
      </c>
      <c r="E714" s="5">
        <v>1</v>
      </c>
      <c r="F714" s="5" t="s">
        <v>1420</v>
      </c>
      <c r="H714" s="5" t="s">
        <v>1421</v>
      </c>
      <c r="J714" s="5">
        <v>23.4</v>
      </c>
    </row>
    <row r="715" spans="3:10" hidden="1" x14ac:dyDescent="0.25">
      <c r="C715" s="151">
        <v>20</v>
      </c>
      <c r="D715" s="152" t="str">
        <f>IF(C715&lt;&gt;"",TEXT(C715,"00")&amp;"/01/"&amp;'Configurações Básicas'!$E$5,"")</f>
        <v>20/01/2017</v>
      </c>
      <c r="E715" s="5">
        <v>1</v>
      </c>
      <c r="F715" s="5" t="s">
        <v>1420</v>
      </c>
      <c r="H715" s="5" t="s">
        <v>1421</v>
      </c>
      <c r="J715" s="5">
        <v>23.4</v>
      </c>
    </row>
    <row r="716" spans="3:10" hidden="1" x14ac:dyDescent="0.25">
      <c r="C716" s="151">
        <v>20</v>
      </c>
      <c r="D716" s="152" t="str">
        <f>IF(C716&lt;&gt;"",TEXT(C716,"00")&amp;"/01/"&amp;'Configurações Básicas'!$E$5,"")</f>
        <v>20/01/2017</v>
      </c>
      <c r="E716" s="5">
        <v>1</v>
      </c>
      <c r="F716" s="5" t="s">
        <v>1420</v>
      </c>
      <c r="H716" s="5" t="s">
        <v>1421</v>
      </c>
      <c r="J716" s="5">
        <v>23.4</v>
      </c>
    </row>
    <row r="717" spans="3:10" hidden="1" x14ac:dyDescent="0.25">
      <c r="C717" s="151">
        <v>20</v>
      </c>
      <c r="D717" s="152" t="str">
        <f>IF(C717&lt;&gt;"",TEXT(C717,"00")&amp;"/01/"&amp;'Configurações Básicas'!$E$5,"")</f>
        <v>20/01/2017</v>
      </c>
      <c r="E717" s="5">
        <v>1</v>
      </c>
      <c r="F717" s="5" t="s">
        <v>1420</v>
      </c>
      <c r="H717" s="5" t="s">
        <v>1421</v>
      </c>
      <c r="J717" s="5">
        <v>23.4</v>
      </c>
    </row>
    <row r="718" spans="3:10" hidden="1" x14ac:dyDescent="0.25">
      <c r="C718" s="151">
        <v>20</v>
      </c>
      <c r="D718" s="152" t="str">
        <f>IF(C718&lt;&gt;"",TEXT(C718,"00")&amp;"/01/"&amp;'Configurações Básicas'!$E$5,"")</f>
        <v>20/01/2017</v>
      </c>
      <c r="E718" s="5">
        <v>1</v>
      </c>
      <c r="F718" s="5" t="s">
        <v>1420</v>
      </c>
      <c r="H718" s="5" t="s">
        <v>1421</v>
      </c>
      <c r="J718" s="5">
        <v>23.4</v>
      </c>
    </row>
    <row r="719" spans="3:10" hidden="1" x14ac:dyDescent="0.25">
      <c r="C719" s="151">
        <v>20</v>
      </c>
      <c r="D719" s="152" t="str">
        <f>IF(C719&lt;&gt;"",TEXT(C719,"00")&amp;"/01/"&amp;'Configurações Básicas'!$E$5,"")</f>
        <v>20/01/2017</v>
      </c>
      <c r="E719" s="5">
        <v>1</v>
      </c>
      <c r="F719" s="5" t="s">
        <v>1420</v>
      </c>
      <c r="H719" s="5" t="s">
        <v>1421</v>
      </c>
      <c r="J719" s="5">
        <v>23.4</v>
      </c>
    </row>
    <row r="720" spans="3:10" hidden="1" x14ac:dyDescent="0.25">
      <c r="C720" s="151">
        <v>20</v>
      </c>
      <c r="D720" s="152" t="str">
        <f>IF(C720&lt;&gt;"",TEXT(C720,"00")&amp;"/01/"&amp;'Configurações Básicas'!$E$5,"")</f>
        <v>20/01/2017</v>
      </c>
      <c r="E720" s="5">
        <v>1</v>
      </c>
      <c r="F720" s="5" t="s">
        <v>1420</v>
      </c>
      <c r="H720" s="5" t="s">
        <v>1421</v>
      </c>
      <c r="J720" s="5">
        <v>23.4</v>
      </c>
    </row>
    <row r="721" spans="3:10" hidden="1" x14ac:dyDescent="0.25">
      <c r="C721" s="151">
        <v>20</v>
      </c>
      <c r="D721" s="152" t="str">
        <f>IF(C721&lt;&gt;"",TEXT(C721,"00")&amp;"/01/"&amp;'Configurações Básicas'!$E$5,"")</f>
        <v>20/01/2017</v>
      </c>
      <c r="E721" s="5">
        <v>1</v>
      </c>
      <c r="F721" s="5" t="s">
        <v>1420</v>
      </c>
      <c r="H721" s="5" t="s">
        <v>1421</v>
      </c>
      <c r="J721" s="5">
        <v>23.4</v>
      </c>
    </row>
    <row r="722" spans="3:10" hidden="1" x14ac:dyDescent="0.25">
      <c r="C722" s="151">
        <v>20</v>
      </c>
      <c r="D722" s="152" t="str">
        <f>IF(C722&lt;&gt;"",TEXT(C722,"00")&amp;"/01/"&amp;'Configurações Básicas'!$E$5,"")</f>
        <v>20/01/2017</v>
      </c>
      <c r="E722" s="5">
        <v>1</v>
      </c>
      <c r="F722" s="5" t="s">
        <v>1420</v>
      </c>
      <c r="H722" s="5" t="s">
        <v>1421</v>
      </c>
      <c r="J722" s="5">
        <v>23.4</v>
      </c>
    </row>
    <row r="723" spans="3:10" hidden="1" x14ac:dyDescent="0.25">
      <c r="C723" s="151">
        <v>20</v>
      </c>
      <c r="D723" s="152" t="str">
        <f>IF(C723&lt;&gt;"",TEXT(C723,"00")&amp;"/01/"&amp;'Configurações Básicas'!$E$5,"")</f>
        <v>20/01/2017</v>
      </c>
      <c r="E723" s="5">
        <v>1</v>
      </c>
      <c r="F723" s="5" t="s">
        <v>1420</v>
      </c>
      <c r="H723" s="5" t="s">
        <v>1421</v>
      </c>
      <c r="J723" s="5">
        <v>23.4</v>
      </c>
    </row>
    <row r="724" spans="3:10" hidden="1" x14ac:dyDescent="0.25">
      <c r="C724" s="151">
        <v>20</v>
      </c>
      <c r="D724" s="152" t="str">
        <f>IF(C724&lt;&gt;"",TEXT(C724,"00")&amp;"/01/"&amp;'Configurações Básicas'!$E$5,"")</f>
        <v>20/01/2017</v>
      </c>
      <c r="E724" s="5">
        <v>1</v>
      </c>
      <c r="F724" s="5" t="s">
        <v>1420</v>
      </c>
      <c r="H724" s="5" t="s">
        <v>1421</v>
      </c>
      <c r="J724" s="5">
        <v>23.4</v>
      </c>
    </row>
    <row r="725" spans="3:10" hidden="1" x14ac:dyDescent="0.25">
      <c r="C725" s="151">
        <v>20</v>
      </c>
      <c r="D725" s="152" t="str">
        <f>IF(C725&lt;&gt;"",TEXT(C725,"00")&amp;"/01/"&amp;'Configurações Básicas'!$E$5,"")</f>
        <v>20/01/2017</v>
      </c>
      <c r="E725" s="5">
        <v>1</v>
      </c>
      <c r="F725" s="5" t="s">
        <v>1420</v>
      </c>
      <c r="H725" s="5" t="s">
        <v>1421</v>
      </c>
      <c r="J725" s="5">
        <v>23.4</v>
      </c>
    </row>
    <row r="726" spans="3:10" hidden="1" x14ac:dyDescent="0.25">
      <c r="C726" s="151">
        <v>20</v>
      </c>
      <c r="D726" s="152" t="str">
        <f>IF(C726&lt;&gt;"",TEXT(C726,"00")&amp;"/01/"&amp;'Configurações Básicas'!$E$5,"")</f>
        <v>20/01/2017</v>
      </c>
      <c r="E726" s="5">
        <v>1</v>
      </c>
      <c r="F726" s="5" t="s">
        <v>1420</v>
      </c>
      <c r="H726" s="5" t="s">
        <v>1421</v>
      </c>
      <c r="J726" s="5">
        <v>23.4</v>
      </c>
    </row>
    <row r="727" spans="3:10" hidden="1" x14ac:dyDescent="0.25">
      <c r="C727" s="151">
        <v>20</v>
      </c>
      <c r="D727" s="152" t="str">
        <f>IF(C727&lt;&gt;"",TEXT(C727,"00")&amp;"/01/"&amp;'Configurações Básicas'!$E$5,"")</f>
        <v>20/01/2017</v>
      </c>
      <c r="E727" s="5">
        <v>1</v>
      </c>
      <c r="F727" s="5" t="s">
        <v>1420</v>
      </c>
      <c r="H727" s="5" t="s">
        <v>1421</v>
      </c>
      <c r="J727" s="5">
        <v>23.4</v>
      </c>
    </row>
    <row r="728" spans="3:10" hidden="1" x14ac:dyDescent="0.25">
      <c r="C728" s="151">
        <v>20</v>
      </c>
      <c r="D728" s="152" t="str">
        <f>IF(C728&lt;&gt;"",TEXT(C728,"00")&amp;"/01/"&amp;'Configurações Básicas'!$E$5,"")</f>
        <v>20/01/2017</v>
      </c>
      <c r="E728" s="5">
        <v>1</v>
      </c>
      <c r="F728" s="5" t="s">
        <v>1420</v>
      </c>
      <c r="H728" s="5" t="s">
        <v>1421</v>
      </c>
      <c r="J728" s="5">
        <v>23.4</v>
      </c>
    </row>
    <row r="729" spans="3:10" hidden="1" x14ac:dyDescent="0.25">
      <c r="C729" s="151">
        <v>20</v>
      </c>
      <c r="D729" s="152" t="str">
        <f>IF(C729&lt;&gt;"",TEXT(C729,"00")&amp;"/01/"&amp;'Configurações Básicas'!$E$5,"")</f>
        <v>20/01/2017</v>
      </c>
      <c r="E729" s="5">
        <v>1</v>
      </c>
      <c r="F729" s="5" t="s">
        <v>1420</v>
      </c>
      <c r="H729" s="5" t="s">
        <v>1421</v>
      </c>
      <c r="J729" s="5">
        <v>23.4</v>
      </c>
    </row>
    <row r="730" spans="3:10" hidden="1" x14ac:dyDescent="0.25">
      <c r="C730" s="151">
        <v>20</v>
      </c>
      <c r="D730" s="152" t="str">
        <f>IF(C730&lt;&gt;"",TEXT(C730,"00")&amp;"/01/"&amp;'Configurações Básicas'!$E$5,"")</f>
        <v>20/01/2017</v>
      </c>
      <c r="E730" s="5">
        <v>1</v>
      </c>
      <c r="F730" s="5" t="s">
        <v>1420</v>
      </c>
      <c r="H730" s="5" t="s">
        <v>1421</v>
      </c>
      <c r="J730" s="5">
        <v>23.4</v>
      </c>
    </row>
    <row r="731" spans="3:10" hidden="1" x14ac:dyDescent="0.25">
      <c r="C731" s="151">
        <v>20</v>
      </c>
      <c r="D731" s="152" t="str">
        <f>IF(C731&lt;&gt;"",TEXT(C731,"00")&amp;"/01/"&amp;'Configurações Básicas'!$E$5,"")</f>
        <v>20/01/2017</v>
      </c>
      <c r="E731" s="5">
        <v>1</v>
      </c>
      <c r="F731" s="5" t="s">
        <v>1420</v>
      </c>
      <c r="H731" s="5" t="s">
        <v>1421</v>
      </c>
      <c r="J731" s="5">
        <v>23.4</v>
      </c>
    </row>
    <row r="732" spans="3:10" hidden="1" x14ac:dyDescent="0.25">
      <c r="C732" s="151">
        <v>20</v>
      </c>
      <c r="D732" s="152" t="str">
        <f>IF(C732&lt;&gt;"",TEXT(C732,"00")&amp;"/01/"&amp;'Configurações Básicas'!$E$5,"")</f>
        <v>20/01/2017</v>
      </c>
      <c r="E732" s="5">
        <v>1</v>
      </c>
      <c r="F732" s="5" t="s">
        <v>1420</v>
      </c>
      <c r="H732" s="5" t="s">
        <v>1421</v>
      </c>
      <c r="J732" s="5">
        <v>23.4</v>
      </c>
    </row>
    <row r="733" spans="3:10" hidden="1" x14ac:dyDescent="0.25">
      <c r="C733" s="151">
        <v>20</v>
      </c>
      <c r="D733" s="152" t="str">
        <f>IF(C733&lt;&gt;"",TEXT(C733,"00")&amp;"/01/"&amp;'Configurações Básicas'!$E$5,"")</f>
        <v>20/01/2017</v>
      </c>
      <c r="E733" s="5">
        <v>1</v>
      </c>
      <c r="F733" s="5" t="s">
        <v>1420</v>
      </c>
      <c r="H733" s="5" t="s">
        <v>1421</v>
      </c>
      <c r="J733" s="5">
        <v>23.4</v>
      </c>
    </row>
    <row r="734" spans="3:10" hidden="1" x14ac:dyDescent="0.25">
      <c r="C734" s="151">
        <v>20</v>
      </c>
      <c r="D734" s="152" t="str">
        <f>IF(C734&lt;&gt;"",TEXT(C734,"00")&amp;"/01/"&amp;'Configurações Básicas'!$E$5,"")</f>
        <v>20/01/2017</v>
      </c>
      <c r="E734" s="5">
        <v>1</v>
      </c>
      <c r="F734" s="5" t="s">
        <v>1420</v>
      </c>
      <c r="H734" s="5" t="s">
        <v>1421</v>
      </c>
      <c r="J734" s="5">
        <v>23.4</v>
      </c>
    </row>
    <row r="735" spans="3:10" hidden="1" x14ac:dyDescent="0.25">
      <c r="C735" s="151">
        <v>20</v>
      </c>
      <c r="D735" s="152" t="str">
        <f>IF(C735&lt;&gt;"",TEXT(C735,"00")&amp;"/01/"&amp;'Configurações Básicas'!$E$5,"")</f>
        <v>20/01/2017</v>
      </c>
      <c r="E735" s="5">
        <v>1</v>
      </c>
      <c r="F735" s="5" t="s">
        <v>1420</v>
      </c>
      <c r="H735" s="5" t="s">
        <v>1421</v>
      </c>
      <c r="J735" s="5">
        <v>23.4</v>
      </c>
    </row>
    <row r="736" spans="3:10" hidden="1" x14ac:dyDescent="0.25">
      <c r="C736" s="151">
        <v>20</v>
      </c>
      <c r="D736" s="152" t="str">
        <f>IF(C736&lt;&gt;"",TEXT(C736,"00")&amp;"/01/"&amp;'Configurações Básicas'!$E$5,"")</f>
        <v>20/01/2017</v>
      </c>
      <c r="E736" s="5">
        <v>1</v>
      </c>
      <c r="F736" s="5" t="s">
        <v>1420</v>
      </c>
      <c r="H736" s="5" t="s">
        <v>1421</v>
      </c>
      <c r="J736" s="5">
        <v>23.4</v>
      </c>
    </row>
    <row r="737" spans="3:10" hidden="1" x14ac:dyDescent="0.25">
      <c r="C737" s="151">
        <v>20</v>
      </c>
      <c r="D737" s="152" t="str">
        <f>IF(C737&lt;&gt;"",TEXT(C737,"00")&amp;"/01/"&amp;'Configurações Básicas'!$E$5,"")</f>
        <v>20/01/2017</v>
      </c>
      <c r="E737" s="5">
        <v>1</v>
      </c>
      <c r="F737" s="5" t="s">
        <v>1420</v>
      </c>
      <c r="H737" s="5" t="s">
        <v>1421</v>
      </c>
      <c r="J737" s="5">
        <v>23.4</v>
      </c>
    </row>
    <row r="738" spans="3:10" hidden="1" x14ac:dyDescent="0.25">
      <c r="C738" s="151">
        <v>20</v>
      </c>
      <c r="D738" s="152" t="str">
        <f>IF(C738&lt;&gt;"",TEXT(C738,"00")&amp;"/01/"&amp;'Configurações Básicas'!$E$5,"")</f>
        <v>20/01/2017</v>
      </c>
      <c r="E738" s="5">
        <v>1</v>
      </c>
      <c r="F738" s="5" t="s">
        <v>1420</v>
      </c>
      <c r="H738" s="5" t="s">
        <v>1421</v>
      </c>
      <c r="J738" s="5">
        <v>23.4</v>
      </c>
    </row>
    <row r="739" spans="3:10" hidden="1" x14ac:dyDescent="0.25">
      <c r="C739" s="151">
        <v>20</v>
      </c>
      <c r="D739" s="152" t="str">
        <f>IF(C739&lt;&gt;"",TEXT(C739,"00")&amp;"/01/"&amp;'Configurações Básicas'!$E$5,"")</f>
        <v>20/01/2017</v>
      </c>
      <c r="E739" s="5">
        <v>1</v>
      </c>
      <c r="F739" s="5" t="s">
        <v>1420</v>
      </c>
      <c r="H739" s="5" t="s">
        <v>1421</v>
      </c>
      <c r="J739" s="5">
        <v>23.4</v>
      </c>
    </row>
    <row r="740" spans="3:10" hidden="1" x14ac:dyDescent="0.25">
      <c r="C740" s="151">
        <v>20</v>
      </c>
      <c r="D740" s="152" t="str">
        <f>IF(C740&lt;&gt;"",TEXT(C740,"00")&amp;"/01/"&amp;'Configurações Básicas'!$E$5,"")</f>
        <v>20/01/2017</v>
      </c>
      <c r="E740" s="5">
        <v>1</v>
      </c>
      <c r="F740" s="5" t="s">
        <v>1420</v>
      </c>
      <c r="H740" s="5" t="s">
        <v>1421</v>
      </c>
      <c r="J740" s="5">
        <v>23.4</v>
      </c>
    </row>
    <row r="741" spans="3:10" hidden="1" x14ac:dyDescent="0.25">
      <c r="C741" s="151">
        <v>20</v>
      </c>
      <c r="D741" s="152" t="str">
        <f>IF(C741&lt;&gt;"",TEXT(C741,"00")&amp;"/01/"&amp;'Configurações Básicas'!$E$5,"")</f>
        <v>20/01/2017</v>
      </c>
      <c r="E741" s="5">
        <v>1</v>
      </c>
      <c r="F741" s="5" t="s">
        <v>1420</v>
      </c>
      <c r="H741" s="5" t="s">
        <v>1421</v>
      </c>
      <c r="J741" s="5">
        <v>23.4</v>
      </c>
    </row>
    <row r="742" spans="3:10" hidden="1" x14ac:dyDescent="0.25">
      <c r="C742" s="151">
        <v>20</v>
      </c>
      <c r="D742" s="152" t="str">
        <f>IF(C742&lt;&gt;"",TEXT(C742,"00")&amp;"/01/"&amp;'Configurações Básicas'!$E$5,"")</f>
        <v>20/01/2017</v>
      </c>
      <c r="E742" s="5">
        <v>1</v>
      </c>
      <c r="F742" s="5" t="s">
        <v>1420</v>
      </c>
      <c r="H742" s="5" t="s">
        <v>1421</v>
      </c>
      <c r="J742" s="5">
        <v>23.4</v>
      </c>
    </row>
    <row r="743" spans="3:10" hidden="1" x14ac:dyDescent="0.25">
      <c r="C743" s="151">
        <v>20</v>
      </c>
      <c r="D743" s="152" t="str">
        <f>IF(C743&lt;&gt;"",TEXT(C743,"00")&amp;"/01/"&amp;'Configurações Básicas'!$E$5,"")</f>
        <v>20/01/2017</v>
      </c>
      <c r="E743" s="5">
        <v>1</v>
      </c>
      <c r="F743" s="5" t="s">
        <v>1420</v>
      </c>
      <c r="H743" s="5" t="s">
        <v>1421</v>
      </c>
      <c r="J743" s="5">
        <v>23.4</v>
      </c>
    </row>
    <row r="744" spans="3:10" hidden="1" x14ac:dyDescent="0.25">
      <c r="C744" s="151">
        <v>20</v>
      </c>
      <c r="D744" s="152" t="str">
        <f>IF(C744&lt;&gt;"",TEXT(C744,"00")&amp;"/01/"&amp;'Configurações Básicas'!$E$5,"")</f>
        <v>20/01/2017</v>
      </c>
      <c r="E744" s="5">
        <v>1</v>
      </c>
      <c r="F744" s="5" t="s">
        <v>1420</v>
      </c>
      <c r="H744" s="5" t="s">
        <v>1421</v>
      </c>
      <c r="J744" s="5">
        <v>23.4</v>
      </c>
    </row>
    <row r="745" spans="3:10" hidden="1" x14ac:dyDescent="0.25">
      <c r="C745" s="151">
        <v>20</v>
      </c>
      <c r="D745" s="152" t="str">
        <f>IF(C745&lt;&gt;"",TEXT(C745,"00")&amp;"/01/"&amp;'Configurações Básicas'!$E$5,"")</f>
        <v>20/01/2017</v>
      </c>
      <c r="E745" s="5">
        <v>1</v>
      </c>
      <c r="F745" s="5" t="s">
        <v>1420</v>
      </c>
      <c r="H745" s="5" t="s">
        <v>1421</v>
      </c>
      <c r="J745" s="5">
        <v>23.4</v>
      </c>
    </row>
    <row r="746" spans="3:10" hidden="1" x14ac:dyDescent="0.25">
      <c r="C746" s="151">
        <v>20</v>
      </c>
      <c r="D746" s="152" t="str">
        <f>IF(C746&lt;&gt;"",TEXT(C746,"00")&amp;"/01/"&amp;'Configurações Básicas'!$E$5,"")</f>
        <v>20/01/2017</v>
      </c>
      <c r="E746" s="5">
        <v>1</v>
      </c>
      <c r="F746" s="5" t="s">
        <v>1420</v>
      </c>
      <c r="H746" s="5" t="s">
        <v>1421</v>
      </c>
      <c r="J746" s="5">
        <v>23.4</v>
      </c>
    </row>
    <row r="747" spans="3:10" hidden="1" x14ac:dyDescent="0.25">
      <c r="C747" s="151">
        <v>20</v>
      </c>
      <c r="D747" s="152" t="str">
        <f>IF(C747&lt;&gt;"",TEXT(C747,"00")&amp;"/01/"&amp;'Configurações Básicas'!$E$5,"")</f>
        <v>20/01/2017</v>
      </c>
      <c r="E747" s="5">
        <v>1</v>
      </c>
      <c r="F747" s="5" t="s">
        <v>1420</v>
      </c>
      <c r="H747" s="5" t="s">
        <v>1421</v>
      </c>
      <c r="J747" s="5">
        <v>23.4</v>
      </c>
    </row>
    <row r="748" spans="3:10" hidden="1" x14ac:dyDescent="0.25">
      <c r="C748" s="151">
        <v>20</v>
      </c>
      <c r="D748" s="152" t="str">
        <f>IF(C748&lt;&gt;"",TEXT(C748,"00")&amp;"/01/"&amp;'Configurações Básicas'!$E$5,"")</f>
        <v>20/01/2017</v>
      </c>
      <c r="E748" s="5">
        <v>1</v>
      </c>
      <c r="F748" s="5" t="s">
        <v>1420</v>
      </c>
      <c r="H748" s="5" t="s">
        <v>1421</v>
      </c>
      <c r="J748" s="5">
        <v>23.4</v>
      </c>
    </row>
    <row r="749" spans="3:10" hidden="1" x14ac:dyDescent="0.25">
      <c r="C749" s="151">
        <v>20</v>
      </c>
      <c r="D749" s="152" t="str">
        <f>IF(C749&lt;&gt;"",TEXT(C749,"00")&amp;"/01/"&amp;'Configurações Básicas'!$E$5,"")</f>
        <v>20/01/2017</v>
      </c>
      <c r="E749" s="5">
        <v>1</v>
      </c>
      <c r="F749" s="5" t="s">
        <v>1420</v>
      </c>
      <c r="H749" s="5" t="s">
        <v>1421</v>
      </c>
      <c r="J749" s="5">
        <v>23.4</v>
      </c>
    </row>
    <row r="750" spans="3:10" hidden="1" x14ac:dyDescent="0.25">
      <c r="C750" s="151">
        <v>20</v>
      </c>
      <c r="D750" s="152" t="str">
        <f>IF(C750&lt;&gt;"",TEXT(C750,"00")&amp;"/01/"&amp;'Configurações Básicas'!$E$5,"")</f>
        <v>20/01/2017</v>
      </c>
      <c r="E750" s="5">
        <v>1</v>
      </c>
      <c r="F750" s="5" t="s">
        <v>1420</v>
      </c>
      <c r="H750" s="5" t="s">
        <v>1421</v>
      </c>
      <c r="J750" s="5">
        <v>23.4</v>
      </c>
    </row>
    <row r="751" spans="3:10" hidden="1" x14ac:dyDescent="0.25">
      <c r="C751" s="151">
        <v>20</v>
      </c>
      <c r="D751" s="152" t="str">
        <f>IF(C751&lt;&gt;"",TEXT(C751,"00")&amp;"/01/"&amp;'Configurações Básicas'!$E$5,"")</f>
        <v>20/01/2017</v>
      </c>
      <c r="E751" s="5">
        <v>1</v>
      </c>
      <c r="F751" s="5" t="s">
        <v>1420</v>
      </c>
      <c r="H751" s="5" t="s">
        <v>1421</v>
      </c>
      <c r="J751" s="5">
        <v>23.4</v>
      </c>
    </row>
    <row r="752" spans="3:10" hidden="1" x14ac:dyDescent="0.25">
      <c r="C752" s="151">
        <v>20</v>
      </c>
      <c r="D752" s="152" t="str">
        <f>IF(C752&lt;&gt;"",TEXT(C752,"00")&amp;"/01/"&amp;'Configurações Básicas'!$E$5,"")</f>
        <v>20/01/2017</v>
      </c>
      <c r="E752" s="5">
        <v>1</v>
      </c>
      <c r="F752" s="5" t="s">
        <v>1420</v>
      </c>
      <c r="H752" s="5" t="s">
        <v>1421</v>
      </c>
      <c r="J752" s="5">
        <v>23.4</v>
      </c>
    </row>
    <row r="753" spans="3:10" hidden="1" x14ac:dyDescent="0.25">
      <c r="C753" s="151">
        <v>20</v>
      </c>
      <c r="D753" s="152" t="str">
        <f>IF(C753&lt;&gt;"",TEXT(C753,"00")&amp;"/01/"&amp;'Configurações Básicas'!$E$5,"")</f>
        <v>20/01/2017</v>
      </c>
      <c r="E753" s="5">
        <v>1</v>
      </c>
      <c r="F753" s="5" t="s">
        <v>1420</v>
      </c>
      <c r="H753" s="5" t="s">
        <v>1421</v>
      </c>
      <c r="J753" s="5">
        <v>23.4</v>
      </c>
    </row>
    <row r="754" spans="3:10" hidden="1" x14ac:dyDescent="0.25">
      <c r="C754" s="151">
        <v>20</v>
      </c>
      <c r="D754" s="152" t="str">
        <f>IF(C754&lt;&gt;"",TEXT(C754,"00")&amp;"/01/"&amp;'Configurações Básicas'!$E$5,"")</f>
        <v>20/01/2017</v>
      </c>
      <c r="E754" s="5">
        <v>1</v>
      </c>
      <c r="F754" s="5" t="s">
        <v>1420</v>
      </c>
      <c r="H754" s="5" t="s">
        <v>1421</v>
      </c>
      <c r="J754" s="5">
        <v>23.4</v>
      </c>
    </row>
    <row r="755" spans="3:10" hidden="1" x14ac:dyDescent="0.25">
      <c r="C755" s="151">
        <v>20</v>
      </c>
      <c r="D755" s="152" t="str">
        <f>IF(C755&lt;&gt;"",TEXT(C755,"00")&amp;"/01/"&amp;'Configurações Básicas'!$E$5,"")</f>
        <v>20/01/2017</v>
      </c>
      <c r="E755" s="5">
        <v>1</v>
      </c>
      <c r="F755" s="5" t="s">
        <v>1420</v>
      </c>
      <c r="H755" s="5" t="s">
        <v>1421</v>
      </c>
      <c r="J755" s="5">
        <v>23.4</v>
      </c>
    </row>
    <row r="756" spans="3:10" hidden="1" x14ac:dyDescent="0.25">
      <c r="C756" s="151">
        <v>20</v>
      </c>
      <c r="D756" s="152" t="str">
        <f>IF(C756&lt;&gt;"",TEXT(C756,"00")&amp;"/01/"&amp;'Configurações Básicas'!$E$5,"")</f>
        <v>20/01/2017</v>
      </c>
      <c r="E756" s="5">
        <v>1</v>
      </c>
      <c r="F756" s="5" t="s">
        <v>1420</v>
      </c>
      <c r="H756" s="5" t="s">
        <v>1421</v>
      </c>
      <c r="J756" s="5">
        <v>23.4</v>
      </c>
    </row>
    <row r="757" spans="3:10" hidden="1" x14ac:dyDescent="0.25">
      <c r="C757" s="151">
        <v>20</v>
      </c>
      <c r="D757" s="152" t="str">
        <f>IF(C757&lt;&gt;"",TEXT(C757,"00")&amp;"/01/"&amp;'Configurações Básicas'!$E$5,"")</f>
        <v>20/01/2017</v>
      </c>
      <c r="E757" s="5">
        <v>1</v>
      </c>
      <c r="F757" s="5" t="s">
        <v>1420</v>
      </c>
      <c r="H757" s="5" t="s">
        <v>1421</v>
      </c>
      <c r="J757" s="5">
        <v>23.4</v>
      </c>
    </row>
    <row r="758" spans="3:10" hidden="1" x14ac:dyDescent="0.25">
      <c r="C758" s="151">
        <v>20</v>
      </c>
      <c r="D758" s="152" t="str">
        <f>IF(C758&lt;&gt;"",TEXT(C758,"00")&amp;"/01/"&amp;'Configurações Básicas'!$E$5,"")</f>
        <v>20/01/2017</v>
      </c>
      <c r="E758" s="5">
        <v>1</v>
      </c>
      <c r="F758" s="5" t="s">
        <v>1420</v>
      </c>
      <c r="H758" s="5" t="s">
        <v>1421</v>
      </c>
      <c r="J758" s="5">
        <v>23.4</v>
      </c>
    </row>
    <row r="759" spans="3:10" hidden="1" x14ac:dyDescent="0.25">
      <c r="C759" s="151">
        <v>20</v>
      </c>
      <c r="D759" s="152" t="str">
        <f>IF(C759&lt;&gt;"",TEXT(C759,"00")&amp;"/01/"&amp;'Configurações Básicas'!$E$5,"")</f>
        <v>20/01/2017</v>
      </c>
      <c r="E759" s="5">
        <v>1</v>
      </c>
      <c r="F759" s="5" t="s">
        <v>1420</v>
      </c>
      <c r="H759" s="5" t="s">
        <v>1421</v>
      </c>
      <c r="J759" s="5">
        <v>23.4</v>
      </c>
    </row>
    <row r="760" spans="3:10" hidden="1" x14ac:dyDescent="0.25">
      <c r="C760" s="151">
        <v>20</v>
      </c>
      <c r="D760" s="152" t="str">
        <f>IF(C760&lt;&gt;"",TEXT(C760,"00")&amp;"/01/"&amp;'Configurações Básicas'!$E$5,"")</f>
        <v>20/01/2017</v>
      </c>
      <c r="E760" s="5">
        <v>1</v>
      </c>
      <c r="F760" s="5" t="s">
        <v>1420</v>
      </c>
      <c r="H760" s="5" t="s">
        <v>1421</v>
      </c>
      <c r="J760" s="5">
        <v>23.4</v>
      </c>
    </row>
    <row r="761" spans="3:10" hidden="1" x14ac:dyDescent="0.25">
      <c r="C761" s="151">
        <v>20</v>
      </c>
      <c r="D761" s="152" t="str">
        <f>IF(C761&lt;&gt;"",TEXT(C761,"00")&amp;"/01/"&amp;'Configurações Básicas'!$E$5,"")</f>
        <v>20/01/2017</v>
      </c>
      <c r="E761" s="5">
        <v>1</v>
      </c>
      <c r="F761" s="5" t="s">
        <v>1420</v>
      </c>
      <c r="H761" s="5" t="s">
        <v>1421</v>
      </c>
      <c r="J761" s="5">
        <v>23.4</v>
      </c>
    </row>
    <row r="762" spans="3:10" hidden="1" x14ac:dyDescent="0.25">
      <c r="C762" s="151">
        <v>20</v>
      </c>
      <c r="D762" s="152" t="str">
        <f>IF(C762&lt;&gt;"",TEXT(C762,"00")&amp;"/01/"&amp;'Configurações Básicas'!$E$5,"")</f>
        <v>20/01/2017</v>
      </c>
      <c r="E762" s="5">
        <v>1</v>
      </c>
      <c r="F762" s="5" t="s">
        <v>1420</v>
      </c>
      <c r="H762" s="5" t="s">
        <v>1421</v>
      </c>
      <c r="J762" s="5">
        <v>23.4</v>
      </c>
    </row>
    <row r="763" spans="3:10" hidden="1" x14ac:dyDescent="0.25">
      <c r="C763" s="151">
        <v>20</v>
      </c>
      <c r="D763" s="152" t="str">
        <f>IF(C763&lt;&gt;"",TEXT(C763,"00")&amp;"/01/"&amp;'Configurações Básicas'!$E$5,"")</f>
        <v>20/01/2017</v>
      </c>
      <c r="E763" s="5">
        <v>1</v>
      </c>
      <c r="F763" s="5" t="s">
        <v>1420</v>
      </c>
      <c r="H763" s="5" t="s">
        <v>1421</v>
      </c>
      <c r="J763" s="5">
        <v>23.4</v>
      </c>
    </row>
    <row r="764" spans="3:10" hidden="1" x14ac:dyDescent="0.25">
      <c r="C764" s="151">
        <v>20</v>
      </c>
      <c r="D764" s="152" t="str">
        <f>IF(C764&lt;&gt;"",TEXT(C764,"00")&amp;"/01/"&amp;'Configurações Básicas'!$E$5,"")</f>
        <v>20/01/2017</v>
      </c>
      <c r="E764" s="5">
        <v>1</v>
      </c>
      <c r="F764" s="5" t="s">
        <v>1420</v>
      </c>
      <c r="H764" s="5" t="s">
        <v>1421</v>
      </c>
      <c r="J764" s="5">
        <v>23.4</v>
      </c>
    </row>
    <row r="765" spans="3:10" hidden="1" x14ac:dyDescent="0.25">
      <c r="C765" s="151">
        <v>20</v>
      </c>
      <c r="D765" s="152" t="str">
        <f>IF(C765&lt;&gt;"",TEXT(C765,"00")&amp;"/01/"&amp;'Configurações Básicas'!$E$5,"")</f>
        <v>20/01/2017</v>
      </c>
      <c r="E765" s="5">
        <v>1</v>
      </c>
      <c r="F765" s="5" t="s">
        <v>1420</v>
      </c>
      <c r="H765" s="5" t="s">
        <v>1421</v>
      </c>
      <c r="J765" s="5">
        <v>23.4</v>
      </c>
    </row>
    <row r="766" spans="3:10" hidden="1" x14ac:dyDescent="0.25">
      <c r="C766" s="151">
        <v>20</v>
      </c>
      <c r="D766" s="152" t="str">
        <f>IF(C766&lt;&gt;"",TEXT(C766,"00")&amp;"/01/"&amp;'Configurações Básicas'!$E$5,"")</f>
        <v>20/01/2017</v>
      </c>
      <c r="E766" s="5">
        <v>1</v>
      </c>
      <c r="F766" s="5" t="s">
        <v>1420</v>
      </c>
      <c r="H766" s="5" t="s">
        <v>1421</v>
      </c>
      <c r="J766" s="5">
        <v>23.4</v>
      </c>
    </row>
    <row r="767" spans="3:10" hidden="1" x14ac:dyDescent="0.25">
      <c r="C767" s="151">
        <v>20</v>
      </c>
      <c r="D767" s="152" t="str">
        <f>IF(C767&lt;&gt;"",TEXT(C767,"00")&amp;"/01/"&amp;'Configurações Básicas'!$E$5,"")</f>
        <v>20/01/2017</v>
      </c>
      <c r="E767" s="5">
        <v>1</v>
      </c>
      <c r="F767" s="5" t="s">
        <v>1420</v>
      </c>
      <c r="H767" s="5" t="s">
        <v>1421</v>
      </c>
      <c r="J767" s="5">
        <v>23.4</v>
      </c>
    </row>
    <row r="768" spans="3:10" hidden="1" x14ac:dyDescent="0.25">
      <c r="C768" s="151">
        <v>20</v>
      </c>
      <c r="D768" s="152" t="str">
        <f>IF(C768&lt;&gt;"",TEXT(C768,"00")&amp;"/01/"&amp;'Configurações Básicas'!$E$5,"")</f>
        <v>20/01/2017</v>
      </c>
      <c r="E768" s="5">
        <v>1</v>
      </c>
      <c r="F768" s="5" t="s">
        <v>1420</v>
      </c>
      <c r="H768" s="5" t="s">
        <v>1421</v>
      </c>
      <c r="J768" s="5">
        <v>23.4</v>
      </c>
    </row>
    <row r="769" spans="3:10" hidden="1" x14ac:dyDescent="0.25">
      <c r="C769" s="151">
        <v>20</v>
      </c>
      <c r="D769" s="152" t="str">
        <f>IF(C769&lt;&gt;"",TEXT(C769,"00")&amp;"/01/"&amp;'Configurações Básicas'!$E$5,"")</f>
        <v>20/01/2017</v>
      </c>
      <c r="E769" s="5">
        <v>1</v>
      </c>
      <c r="F769" s="5" t="s">
        <v>1420</v>
      </c>
      <c r="H769" s="5" t="s">
        <v>1421</v>
      </c>
      <c r="J769" s="5">
        <v>23.4</v>
      </c>
    </row>
    <row r="770" spans="3:10" hidden="1" x14ac:dyDescent="0.25">
      <c r="C770" s="151">
        <v>20</v>
      </c>
      <c r="D770" s="152" t="str">
        <f>IF(C770&lt;&gt;"",TEXT(C770,"00")&amp;"/01/"&amp;'Configurações Básicas'!$E$5,"")</f>
        <v>20/01/2017</v>
      </c>
      <c r="E770" s="5">
        <v>1</v>
      </c>
      <c r="F770" s="5" t="s">
        <v>1420</v>
      </c>
      <c r="H770" s="5" t="s">
        <v>1421</v>
      </c>
      <c r="J770" s="5">
        <v>23.4</v>
      </c>
    </row>
    <row r="771" spans="3:10" hidden="1" x14ac:dyDescent="0.25">
      <c r="C771" s="151">
        <v>20</v>
      </c>
      <c r="D771" s="152" t="str">
        <f>IF(C771&lt;&gt;"",TEXT(C771,"00")&amp;"/01/"&amp;'Configurações Básicas'!$E$5,"")</f>
        <v>20/01/2017</v>
      </c>
      <c r="E771" s="5">
        <v>1</v>
      </c>
      <c r="F771" s="5" t="s">
        <v>1420</v>
      </c>
      <c r="H771" s="5" t="s">
        <v>1421</v>
      </c>
      <c r="J771" s="5">
        <v>23.4</v>
      </c>
    </row>
    <row r="772" spans="3:10" hidden="1" x14ac:dyDescent="0.25">
      <c r="C772" s="151">
        <v>20</v>
      </c>
      <c r="D772" s="152" t="str">
        <f>IF(C772&lt;&gt;"",TEXT(C772,"00")&amp;"/01/"&amp;'Configurações Básicas'!$E$5,"")</f>
        <v>20/01/2017</v>
      </c>
      <c r="E772" s="5">
        <v>1</v>
      </c>
      <c r="F772" s="5" t="s">
        <v>1420</v>
      </c>
      <c r="H772" s="5" t="s">
        <v>1421</v>
      </c>
      <c r="J772" s="5">
        <v>23.4</v>
      </c>
    </row>
    <row r="773" spans="3:10" hidden="1" x14ac:dyDescent="0.25">
      <c r="C773" s="151">
        <v>20</v>
      </c>
      <c r="D773" s="152" t="str">
        <f>IF(C773&lt;&gt;"",TEXT(C773,"00")&amp;"/01/"&amp;'Configurações Básicas'!$E$5,"")</f>
        <v>20/01/2017</v>
      </c>
      <c r="E773" s="5">
        <v>1</v>
      </c>
      <c r="F773" s="5" t="s">
        <v>1420</v>
      </c>
      <c r="H773" s="5" t="s">
        <v>1421</v>
      </c>
      <c r="J773" s="5">
        <v>23.4</v>
      </c>
    </row>
    <row r="774" spans="3:10" hidden="1" x14ac:dyDescent="0.25">
      <c r="C774" s="151">
        <v>20</v>
      </c>
      <c r="D774" s="152" t="str">
        <f>IF(C774&lt;&gt;"",TEXT(C774,"00")&amp;"/01/"&amp;'Configurações Básicas'!$E$5,"")</f>
        <v>20/01/2017</v>
      </c>
      <c r="E774" s="5">
        <v>1</v>
      </c>
      <c r="F774" s="5" t="s">
        <v>1420</v>
      </c>
      <c r="H774" s="5" t="s">
        <v>1421</v>
      </c>
      <c r="J774" s="5">
        <v>23.4</v>
      </c>
    </row>
    <row r="775" spans="3:10" hidden="1" x14ac:dyDescent="0.25">
      <c r="C775" s="151">
        <v>20</v>
      </c>
      <c r="D775" s="152" t="str">
        <f>IF(C775&lt;&gt;"",TEXT(C775,"00")&amp;"/01/"&amp;'Configurações Básicas'!$E$5,"")</f>
        <v>20/01/2017</v>
      </c>
      <c r="E775" s="5">
        <v>1</v>
      </c>
      <c r="F775" s="5" t="s">
        <v>1420</v>
      </c>
      <c r="H775" s="5" t="s">
        <v>1421</v>
      </c>
      <c r="J775" s="5">
        <v>23.4</v>
      </c>
    </row>
    <row r="776" spans="3:10" hidden="1" x14ac:dyDescent="0.25">
      <c r="C776" s="151">
        <v>20</v>
      </c>
      <c r="D776" s="152" t="str">
        <f>IF(C776&lt;&gt;"",TEXT(C776,"00")&amp;"/01/"&amp;'Configurações Básicas'!$E$5,"")</f>
        <v>20/01/2017</v>
      </c>
      <c r="E776" s="5">
        <v>1</v>
      </c>
      <c r="F776" s="5" t="s">
        <v>1420</v>
      </c>
      <c r="H776" s="5" t="s">
        <v>1421</v>
      </c>
      <c r="J776" s="5">
        <v>23.4</v>
      </c>
    </row>
    <row r="777" spans="3:10" hidden="1" x14ac:dyDescent="0.25">
      <c r="C777" s="151">
        <v>20</v>
      </c>
      <c r="D777" s="152" t="str">
        <f>IF(C777&lt;&gt;"",TEXT(C777,"00")&amp;"/01/"&amp;'Configurações Básicas'!$E$5,"")</f>
        <v>20/01/2017</v>
      </c>
      <c r="E777" s="5">
        <v>1</v>
      </c>
      <c r="F777" s="5" t="s">
        <v>1420</v>
      </c>
      <c r="H777" s="5" t="s">
        <v>1421</v>
      </c>
      <c r="J777" s="5">
        <v>23.4</v>
      </c>
    </row>
    <row r="778" spans="3:10" hidden="1" x14ac:dyDescent="0.25">
      <c r="C778" s="151">
        <v>20</v>
      </c>
      <c r="D778" s="152" t="str">
        <f>IF(C778&lt;&gt;"",TEXT(C778,"00")&amp;"/01/"&amp;'Configurações Básicas'!$E$5,"")</f>
        <v>20/01/2017</v>
      </c>
      <c r="E778" s="5">
        <v>1</v>
      </c>
      <c r="F778" s="5" t="s">
        <v>1420</v>
      </c>
      <c r="H778" s="5" t="s">
        <v>1421</v>
      </c>
      <c r="J778" s="5">
        <v>23.4</v>
      </c>
    </row>
    <row r="779" spans="3:10" hidden="1" x14ac:dyDescent="0.25">
      <c r="C779" s="151">
        <v>20</v>
      </c>
      <c r="D779" s="152" t="str">
        <f>IF(C779&lt;&gt;"",TEXT(C779,"00")&amp;"/01/"&amp;'Configurações Básicas'!$E$5,"")</f>
        <v>20/01/2017</v>
      </c>
      <c r="E779" s="5">
        <v>1</v>
      </c>
      <c r="F779" s="5" t="s">
        <v>1420</v>
      </c>
      <c r="H779" s="5" t="s">
        <v>1421</v>
      </c>
      <c r="J779" s="5">
        <v>23.4</v>
      </c>
    </row>
    <row r="780" spans="3:10" hidden="1" x14ac:dyDescent="0.25">
      <c r="C780" s="151">
        <v>20</v>
      </c>
      <c r="D780" s="152" t="str">
        <f>IF(C780&lt;&gt;"",TEXT(C780,"00")&amp;"/01/"&amp;'Configurações Básicas'!$E$5,"")</f>
        <v>20/01/2017</v>
      </c>
      <c r="E780" s="5">
        <v>1</v>
      </c>
      <c r="F780" s="5" t="s">
        <v>1420</v>
      </c>
      <c r="H780" s="5" t="s">
        <v>1421</v>
      </c>
      <c r="J780" s="5">
        <v>23.4</v>
      </c>
    </row>
    <row r="781" spans="3:10" hidden="1" x14ac:dyDescent="0.25">
      <c r="C781" s="151">
        <v>20</v>
      </c>
      <c r="D781" s="152" t="str">
        <f>IF(C781&lt;&gt;"",TEXT(C781,"00")&amp;"/01/"&amp;'Configurações Básicas'!$E$5,"")</f>
        <v>20/01/2017</v>
      </c>
      <c r="E781" s="5">
        <v>1</v>
      </c>
      <c r="F781" s="5" t="s">
        <v>1420</v>
      </c>
      <c r="H781" s="5" t="s">
        <v>1421</v>
      </c>
      <c r="J781" s="5">
        <v>23.4</v>
      </c>
    </row>
    <row r="782" spans="3:10" hidden="1" x14ac:dyDescent="0.25">
      <c r="C782" s="151">
        <v>20</v>
      </c>
      <c r="D782" s="152" t="str">
        <f>IF(C782&lt;&gt;"",TEXT(C782,"00")&amp;"/01/"&amp;'Configurações Básicas'!$E$5,"")</f>
        <v>20/01/2017</v>
      </c>
      <c r="E782" s="5">
        <v>1</v>
      </c>
      <c r="F782" s="5" t="s">
        <v>1420</v>
      </c>
      <c r="H782" s="5" t="s">
        <v>1421</v>
      </c>
      <c r="J782" s="5">
        <v>23.4</v>
      </c>
    </row>
    <row r="783" spans="3:10" hidden="1" x14ac:dyDescent="0.25">
      <c r="C783" s="151">
        <v>20</v>
      </c>
      <c r="D783" s="152" t="str">
        <f>IF(C783&lt;&gt;"",TEXT(C783,"00")&amp;"/01/"&amp;'Configurações Básicas'!$E$5,"")</f>
        <v>20/01/2017</v>
      </c>
      <c r="E783" s="5">
        <v>1</v>
      </c>
      <c r="F783" s="5" t="s">
        <v>1420</v>
      </c>
      <c r="H783" s="5" t="s">
        <v>1421</v>
      </c>
      <c r="J783" s="5">
        <v>23.4</v>
      </c>
    </row>
    <row r="784" spans="3:10" hidden="1" x14ac:dyDescent="0.25">
      <c r="C784" s="151">
        <v>20</v>
      </c>
      <c r="D784" s="152" t="str">
        <f>IF(C784&lt;&gt;"",TEXT(C784,"00")&amp;"/01/"&amp;'Configurações Básicas'!$E$5,"")</f>
        <v>20/01/2017</v>
      </c>
      <c r="E784" s="5">
        <v>1</v>
      </c>
      <c r="F784" s="5" t="s">
        <v>1420</v>
      </c>
      <c r="H784" s="5" t="s">
        <v>1421</v>
      </c>
      <c r="J784" s="5">
        <v>23.4</v>
      </c>
    </row>
    <row r="785" spans="3:10" hidden="1" x14ac:dyDescent="0.25">
      <c r="C785" s="151">
        <v>20</v>
      </c>
      <c r="D785" s="152" t="str">
        <f>IF(C785&lt;&gt;"",TEXT(C785,"00")&amp;"/01/"&amp;'Configurações Básicas'!$E$5,"")</f>
        <v>20/01/2017</v>
      </c>
      <c r="E785" s="5">
        <v>1</v>
      </c>
      <c r="F785" s="5" t="s">
        <v>1420</v>
      </c>
      <c r="H785" s="5" t="s">
        <v>1421</v>
      </c>
      <c r="J785" s="5">
        <v>23.4</v>
      </c>
    </row>
    <row r="786" spans="3:10" hidden="1" x14ac:dyDescent="0.25">
      <c r="C786" s="151">
        <v>20</v>
      </c>
      <c r="D786" s="152" t="str">
        <f>IF(C786&lt;&gt;"",TEXT(C786,"00")&amp;"/01/"&amp;'Configurações Básicas'!$E$5,"")</f>
        <v>20/01/2017</v>
      </c>
      <c r="E786" s="5">
        <v>1</v>
      </c>
      <c r="F786" s="5" t="s">
        <v>1420</v>
      </c>
      <c r="H786" s="5" t="s">
        <v>1421</v>
      </c>
      <c r="J786" s="5">
        <v>23.4</v>
      </c>
    </row>
    <row r="787" spans="3:10" hidden="1" x14ac:dyDescent="0.25">
      <c r="C787" s="151">
        <v>20</v>
      </c>
      <c r="D787" s="152" t="str">
        <f>IF(C787&lt;&gt;"",TEXT(C787,"00")&amp;"/01/"&amp;'Configurações Básicas'!$E$5,"")</f>
        <v>20/01/2017</v>
      </c>
      <c r="E787" s="5">
        <v>1</v>
      </c>
      <c r="F787" s="5" t="s">
        <v>1420</v>
      </c>
      <c r="H787" s="5" t="s">
        <v>1421</v>
      </c>
      <c r="J787" s="5">
        <v>23.4</v>
      </c>
    </row>
    <row r="788" spans="3:10" hidden="1" x14ac:dyDescent="0.25">
      <c r="C788" s="151">
        <v>20</v>
      </c>
      <c r="D788" s="152" t="str">
        <f>IF(C788&lt;&gt;"",TEXT(C788,"00")&amp;"/01/"&amp;'Configurações Básicas'!$E$5,"")</f>
        <v>20/01/2017</v>
      </c>
      <c r="E788" s="5">
        <v>1</v>
      </c>
      <c r="F788" s="5" t="s">
        <v>1420</v>
      </c>
      <c r="H788" s="5" t="s">
        <v>1421</v>
      </c>
      <c r="J788" s="5">
        <v>23.4</v>
      </c>
    </row>
    <row r="789" spans="3:10" hidden="1" x14ac:dyDescent="0.25">
      <c r="C789" s="151">
        <v>20</v>
      </c>
      <c r="D789" s="152" t="str">
        <f>IF(C789&lt;&gt;"",TEXT(C789,"00")&amp;"/01/"&amp;'Configurações Básicas'!$E$5,"")</f>
        <v>20/01/2017</v>
      </c>
      <c r="E789" s="5">
        <v>1</v>
      </c>
      <c r="F789" s="5" t="s">
        <v>1420</v>
      </c>
      <c r="H789" s="5" t="s">
        <v>1421</v>
      </c>
      <c r="J789" s="5">
        <v>23.4</v>
      </c>
    </row>
    <row r="790" spans="3:10" hidden="1" x14ac:dyDescent="0.25">
      <c r="C790" s="151">
        <v>20</v>
      </c>
      <c r="D790" s="152" t="str">
        <f>IF(C790&lt;&gt;"",TEXT(C790,"00")&amp;"/01/"&amp;'Configurações Básicas'!$E$5,"")</f>
        <v>20/01/2017</v>
      </c>
      <c r="E790" s="5">
        <v>1</v>
      </c>
      <c r="F790" s="5" t="s">
        <v>1420</v>
      </c>
      <c r="H790" s="5" t="s">
        <v>1421</v>
      </c>
      <c r="J790" s="5">
        <v>23.4</v>
      </c>
    </row>
    <row r="791" spans="3:10" hidden="1" x14ac:dyDescent="0.25">
      <c r="C791" s="151">
        <v>20</v>
      </c>
      <c r="D791" s="152" t="str">
        <f>IF(C791&lt;&gt;"",TEXT(C791,"00")&amp;"/01/"&amp;'Configurações Básicas'!$E$5,"")</f>
        <v>20/01/2017</v>
      </c>
      <c r="E791" s="5">
        <v>1</v>
      </c>
      <c r="F791" s="5" t="s">
        <v>1420</v>
      </c>
      <c r="H791" s="5" t="s">
        <v>1421</v>
      </c>
      <c r="J791" s="5">
        <v>23.4</v>
      </c>
    </row>
    <row r="792" spans="3:10" hidden="1" x14ac:dyDescent="0.25">
      <c r="C792" s="151">
        <v>20</v>
      </c>
      <c r="D792" s="152" t="str">
        <f>IF(C792&lt;&gt;"",TEXT(C792,"00")&amp;"/01/"&amp;'Configurações Básicas'!$E$5,"")</f>
        <v>20/01/2017</v>
      </c>
      <c r="E792" s="5">
        <v>1</v>
      </c>
      <c r="F792" s="5" t="s">
        <v>1420</v>
      </c>
      <c r="H792" s="5" t="s">
        <v>1421</v>
      </c>
      <c r="J792" s="5">
        <v>23.4</v>
      </c>
    </row>
    <row r="793" spans="3:10" hidden="1" x14ac:dyDescent="0.25">
      <c r="C793" s="151">
        <v>20</v>
      </c>
      <c r="D793" s="152" t="str">
        <f>IF(C793&lt;&gt;"",TEXT(C793,"00")&amp;"/01/"&amp;'Configurações Básicas'!$E$5,"")</f>
        <v>20/01/2017</v>
      </c>
      <c r="E793" s="5">
        <v>1</v>
      </c>
      <c r="F793" s="5" t="s">
        <v>1420</v>
      </c>
      <c r="H793" s="5" t="s">
        <v>1421</v>
      </c>
      <c r="J793" s="5">
        <v>23.4</v>
      </c>
    </row>
    <row r="794" spans="3:10" hidden="1" x14ac:dyDescent="0.25">
      <c r="C794" s="151">
        <v>20</v>
      </c>
      <c r="D794" s="152" t="str">
        <f>IF(C794&lt;&gt;"",TEXT(C794,"00")&amp;"/01/"&amp;'Configurações Básicas'!$E$5,"")</f>
        <v>20/01/2017</v>
      </c>
      <c r="E794" s="5">
        <v>1</v>
      </c>
      <c r="F794" s="5" t="s">
        <v>1420</v>
      </c>
      <c r="H794" s="5" t="s">
        <v>1421</v>
      </c>
      <c r="J794" s="5">
        <v>23.4</v>
      </c>
    </row>
    <row r="795" spans="3:10" hidden="1" x14ac:dyDescent="0.25">
      <c r="C795" s="151">
        <v>20</v>
      </c>
      <c r="D795" s="152" t="str">
        <f>IF(C795&lt;&gt;"",TEXT(C795,"00")&amp;"/01/"&amp;'Configurações Básicas'!$E$5,"")</f>
        <v>20/01/2017</v>
      </c>
      <c r="E795" s="5">
        <v>1</v>
      </c>
      <c r="F795" s="5" t="s">
        <v>1420</v>
      </c>
      <c r="H795" s="5" t="s">
        <v>1421</v>
      </c>
      <c r="J795" s="5">
        <v>23.4</v>
      </c>
    </row>
    <row r="796" spans="3:10" hidden="1" x14ac:dyDescent="0.25">
      <c r="C796" s="151">
        <v>20</v>
      </c>
      <c r="D796" s="152" t="str">
        <f>IF(C796&lt;&gt;"",TEXT(C796,"00")&amp;"/01/"&amp;'Configurações Básicas'!$E$5,"")</f>
        <v>20/01/2017</v>
      </c>
      <c r="E796" s="5">
        <v>1</v>
      </c>
      <c r="F796" s="5" t="s">
        <v>1420</v>
      </c>
      <c r="H796" s="5" t="s">
        <v>1421</v>
      </c>
      <c r="J796" s="5">
        <v>23.4</v>
      </c>
    </row>
    <row r="797" spans="3:10" hidden="1" x14ac:dyDescent="0.25">
      <c r="C797" s="151">
        <v>20</v>
      </c>
      <c r="D797" s="152" t="str">
        <f>IF(C797&lt;&gt;"",TEXT(C797,"00")&amp;"/01/"&amp;'Configurações Básicas'!$E$5,"")</f>
        <v>20/01/2017</v>
      </c>
      <c r="E797" s="5">
        <v>1</v>
      </c>
      <c r="F797" s="5" t="s">
        <v>1420</v>
      </c>
      <c r="H797" s="5" t="s">
        <v>1421</v>
      </c>
      <c r="J797" s="5">
        <v>23.4</v>
      </c>
    </row>
    <row r="798" spans="3:10" hidden="1" x14ac:dyDescent="0.25">
      <c r="C798" s="151">
        <v>20</v>
      </c>
      <c r="D798" s="152" t="str">
        <f>IF(C798&lt;&gt;"",TEXT(C798,"00")&amp;"/01/"&amp;'Configurações Básicas'!$E$5,"")</f>
        <v>20/01/2017</v>
      </c>
      <c r="E798" s="5">
        <v>1</v>
      </c>
      <c r="F798" s="5" t="s">
        <v>1420</v>
      </c>
      <c r="H798" s="5" t="s">
        <v>1421</v>
      </c>
      <c r="J798" s="5">
        <v>23.4</v>
      </c>
    </row>
    <row r="799" spans="3:10" hidden="1" x14ac:dyDescent="0.25">
      <c r="C799" s="151">
        <v>20</v>
      </c>
      <c r="D799" s="152" t="str">
        <f>IF(C799&lt;&gt;"",TEXT(C799,"00")&amp;"/01/"&amp;'Configurações Básicas'!$E$5,"")</f>
        <v>20/01/2017</v>
      </c>
      <c r="E799" s="5">
        <v>1</v>
      </c>
      <c r="F799" s="5" t="s">
        <v>1420</v>
      </c>
      <c r="H799" s="5" t="s">
        <v>1421</v>
      </c>
      <c r="J799" s="5">
        <v>23.4</v>
      </c>
    </row>
    <row r="800" spans="3:10" hidden="1" x14ac:dyDescent="0.25">
      <c r="C800" s="151">
        <v>20</v>
      </c>
      <c r="D800" s="152" t="str">
        <f>IF(C800&lt;&gt;"",TEXT(C800,"00")&amp;"/01/"&amp;'Configurações Básicas'!$E$5,"")</f>
        <v>20/01/2017</v>
      </c>
      <c r="E800" s="5">
        <v>1</v>
      </c>
      <c r="F800" s="5" t="s">
        <v>1420</v>
      </c>
      <c r="H800" s="5" t="s">
        <v>1421</v>
      </c>
      <c r="J800" s="5">
        <v>23.4</v>
      </c>
    </row>
    <row r="801" spans="3:10" hidden="1" x14ac:dyDescent="0.25">
      <c r="C801" s="151">
        <v>20</v>
      </c>
      <c r="D801" s="152" t="str">
        <f>IF(C801&lt;&gt;"",TEXT(C801,"00")&amp;"/01/"&amp;'Configurações Básicas'!$E$5,"")</f>
        <v>20/01/2017</v>
      </c>
      <c r="E801" s="5">
        <v>1</v>
      </c>
      <c r="F801" s="5" t="s">
        <v>1420</v>
      </c>
      <c r="H801" s="5" t="s">
        <v>1421</v>
      </c>
      <c r="J801" s="5">
        <v>23.4</v>
      </c>
    </row>
    <row r="802" spans="3:10" hidden="1" x14ac:dyDescent="0.25">
      <c r="C802" s="151">
        <v>20</v>
      </c>
      <c r="D802" s="152" t="str">
        <f>IF(C802&lt;&gt;"",TEXT(C802,"00")&amp;"/01/"&amp;'Configurações Básicas'!$E$5,"")</f>
        <v>20/01/2017</v>
      </c>
      <c r="E802" s="5">
        <v>1</v>
      </c>
      <c r="F802" s="5" t="s">
        <v>1420</v>
      </c>
      <c r="H802" s="5" t="s">
        <v>1421</v>
      </c>
      <c r="J802" s="5">
        <v>23.4</v>
      </c>
    </row>
    <row r="803" spans="3:10" hidden="1" x14ac:dyDescent="0.25">
      <c r="C803" s="151">
        <v>20</v>
      </c>
      <c r="D803" s="152" t="str">
        <f>IF(C803&lt;&gt;"",TEXT(C803,"00")&amp;"/01/"&amp;'Configurações Básicas'!$E$5,"")</f>
        <v>20/01/2017</v>
      </c>
      <c r="E803" s="5">
        <v>1</v>
      </c>
      <c r="F803" s="5" t="s">
        <v>1420</v>
      </c>
      <c r="H803" s="5" t="s">
        <v>1421</v>
      </c>
      <c r="J803" s="5">
        <v>23.4</v>
      </c>
    </row>
    <row r="804" spans="3:10" hidden="1" x14ac:dyDescent="0.25">
      <c r="C804" s="151">
        <v>20</v>
      </c>
      <c r="D804" s="152" t="str">
        <f>IF(C804&lt;&gt;"",TEXT(C804,"00")&amp;"/01/"&amp;'Configurações Básicas'!$E$5,"")</f>
        <v>20/01/2017</v>
      </c>
      <c r="E804" s="5">
        <v>1</v>
      </c>
      <c r="F804" s="5" t="s">
        <v>1420</v>
      </c>
      <c r="H804" s="5" t="s">
        <v>1421</v>
      </c>
      <c r="J804" s="5">
        <v>23.4</v>
      </c>
    </row>
    <row r="805" spans="3:10" hidden="1" x14ac:dyDescent="0.25">
      <c r="C805" s="151">
        <v>20</v>
      </c>
      <c r="D805" s="152" t="str">
        <f>IF(C805&lt;&gt;"",TEXT(C805,"00")&amp;"/01/"&amp;'Configurações Básicas'!$E$5,"")</f>
        <v>20/01/2017</v>
      </c>
      <c r="E805" s="5">
        <v>1</v>
      </c>
      <c r="F805" s="5" t="s">
        <v>1420</v>
      </c>
      <c r="H805" s="5" t="s">
        <v>1421</v>
      </c>
      <c r="J805" s="5">
        <v>23.4</v>
      </c>
    </row>
    <row r="806" spans="3:10" hidden="1" x14ac:dyDescent="0.25">
      <c r="C806" s="151">
        <v>20</v>
      </c>
      <c r="D806" s="152" t="str">
        <f>IF(C806&lt;&gt;"",TEXT(C806,"00")&amp;"/01/"&amp;'Configurações Básicas'!$E$5,"")</f>
        <v>20/01/2017</v>
      </c>
      <c r="E806" s="5">
        <v>1</v>
      </c>
      <c r="F806" s="5" t="s">
        <v>1420</v>
      </c>
      <c r="H806" s="5" t="s">
        <v>1421</v>
      </c>
      <c r="J806" s="5">
        <v>23.4</v>
      </c>
    </row>
    <row r="807" spans="3:10" hidden="1" x14ac:dyDescent="0.25">
      <c r="C807" s="151">
        <v>20</v>
      </c>
      <c r="D807" s="152" t="str">
        <f>IF(C807&lt;&gt;"",TEXT(C807,"00")&amp;"/01/"&amp;'Configurações Básicas'!$E$5,"")</f>
        <v>20/01/2017</v>
      </c>
      <c r="E807" s="5">
        <v>1</v>
      </c>
      <c r="F807" s="5" t="s">
        <v>1420</v>
      </c>
      <c r="H807" s="5" t="s">
        <v>1421</v>
      </c>
      <c r="J807" s="5">
        <v>23.4</v>
      </c>
    </row>
    <row r="808" spans="3:10" hidden="1" x14ac:dyDescent="0.25">
      <c r="C808" s="151">
        <v>20</v>
      </c>
      <c r="D808" s="152" t="str">
        <f>IF(C808&lt;&gt;"",TEXT(C808,"00")&amp;"/01/"&amp;'Configurações Básicas'!$E$5,"")</f>
        <v>20/01/2017</v>
      </c>
      <c r="E808" s="5">
        <v>1</v>
      </c>
      <c r="F808" s="5" t="s">
        <v>1420</v>
      </c>
      <c r="H808" s="5" t="s">
        <v>1421</v>
      </c>
      <c r="J808" s="5">
        <v>23.4</v>
      </c>
    </row>
    <row r="809" spans="3:10" hidden="1" x14ac:dyDescent="0.25">
      <c r="C809" s="151">
        <v>20</v>
      </c>
      <c r="D809" s="152" t="str">
        <f>IF(C809&lt;&gt;"",TEXT(C809,"00")&amp;"/01/"&amp;'Configurações Básicas'!$E$5,"")</f>
        <v>20/01/2017</v>
      </c>
      <c r="E809" s="5">
        <v>1</v>
      </c>
      <c r="F809" s="5" t="s">
        <v>1420</v>
      </c>
      <c r="H809" s="5" t="s">
        <v>1421</v>
      </c>
      <c r="J809" s="5">
        <v>23.4</v>
      </c>
    </row>
    <row r="810" spans="3:10" hidden="1" x14ac:dyDescent="0.25">
      <c r="C810" s="151">
        <v>20</v>
      </c>
      <c r="D810" s="152" t="str">
        <f>IF(C810&lt;&gt;"",TEXT(C810,"00")&amp;"/01/"&amp;'Configurações Básicas'!$E$5,"")</f>
        <v>20/01/2017</v>
      </c>
      <c r="E810" s="5">
        <v>1</v>
      </c>
      <c r="F810" s="5" t="s">
        <v>1420</v>
      </c>
      <c r="H810" s="5" t="s">
        <v>1421</v>
      </c>
      <c r="J810" s="5">
        <v>23.4</v>
      </c>
    </row>
    <row r="811" spans="3:10" hidden="1" x14ac:dyDescent="0.25">
      <c r="C811" s="151">
        <v>20</v>
      </c>
      <c r="D811" s="152" t="str">
        <f>IF(C811&lt;&gt;"",TEXT(C811,"00")&amp;"/01/"&amp;'Configurações Básicas'!$E$5,"")</f>
        <v>20/01/2017</v>
      </c>
      <c r="E811" s="5">
        <v>1</v>
      </c>
      <c r="F811" s="5" t="s">
        <v>1420</v>
      </c>
      <c r="H811" s="5" t="s">
        <v>1421</v>
      </c>
      <c r="J811" s="5">
        <v>23.4</v>
      </c>
    </row>
    <row r="812" spans="3:10" hidden="1" x14ac:dyDescent="0.25">
      <c r="C812" s="151">
        <v>20</v>
      </c>
      <c r="D812" s="152" t="str">
        <f>IF(C812&lt;&gt;"",TEXT(C812,"00")&amp;"/01/"&amp;'Configurações Básicas'!$E$5,"")</f>
        <v>20/01/2017</v>
      </c>
      <c r="E812" s="5">
        <v>1</v>
      </c>
      <c r="F812" s="5" t="s">
        <v>1420</v>
      </c>
      <c r="H812" s="5" t="s">
        <v>1421</v>
      </c>
      <c r="J812" s="5">
        <v>23.4</v>
      </c>
    </row>
    <row r="813" spans="3:10" hidden="1" x14ac:dyDescent="0.25">
      <c r="C813" s="151">
        <v>20</v>
      </c>
      <c r="D813" s="152" t="str">
        <f>IF(C813&lt;&gt;"",TEXT(C813,"00")&amp;"/01/"&amp;'Configurações Básicas'!$E$5,"")</f>
        <v>20/01/2017</v>
      </c>
      <c r="E813" s="5">
        <v>1</v>
      </c>
      <c r="F813" s="5" t="s">
        <v>1420</v>
      </c>
      <c r="H813" s="5" t="s">
        <v>1421</v>
      </c>
      <c r="J813" s="5">
        <v>23.4</v>
      </c>
    </row>
    <row r="814" spans="3:10" hidden="1" x14ac:dyDescent="0.25">
      <c r="C814" s="151">
        <v>20</v>
      </c>
      <c r="D814" s="152" t="str">
        <f>IF(C814&lt;&gt;"",TEXT(C814,"00")&amp;"/01/"&amp;'Configurações Básicas'!$E$5,"")</f>
        <v>20/01/2017</v>
      </c>
      <c r="E814" s="5">
        <v>1</v>
      </c>
      <c r="F814" s="5" t="s">
        <v>1420</v>
      </c>
      <c r="H814" s="5" t="s">
        <v>1421</v>
      </c>
      <c r="J814" s="5">
        <v>23.4</v>
      </c>
    </row>
    <row r="815" spans="3:10" hidden="1" x14ac:dyDescent="0.25">
      <c r="C815" s="151">
        <v>20</v>
      </c>
      <c r="D815" s="152" t="str">
        <f>IF(C815&lt;&gt;"",TEXT(C815,"00")&amp;"/01/"&amp;'Configurações Básicas'!$E$5,"")</f>
        <v>20/01/2017</v>
      </c>
      <c r="E815" s="5">
        <v>1</v>
      </c>
      <c r="F815" s="5" t="s">
        <v>1420</v>
      </c>
      <c r="H815" s="5" t="s">
        <v>1421</v>
      </c>
      <c r="J815" s="5">
        <v>23.4</v>
      </c>
    </row>
    <row r="816" spans="3:10" hidden="1" x14ac:dyDescent="0.25">
      <c r="C816" s="151">
        <v>20</v>
      </c>
      <c r="D816" s="152" t="str">
        <f>IF(C816&lt;&gt;"",TEXT(C816,"00")&amp;"/01/"&amp;'Configurações Básicas'!$E$5,"")</f>
        <v>20/01/2017</v>
      </c>
      <c r="E816" s="5">
        <v>1</v>
      </c>
      <c r="F816" s="5" t="s">
        <v>1420</v>
      </c>
      <c r="H816" s="5" t="s">
        <v>1421</v>
      </c>
      <c r="J816" s="5">
        <v>23.4</v>
      </c>
    </row>
    <row r="817" spans="3:10" hidden="1" x14ac:dyDescent="0.25">
      <c r="C817" s="151">
        <v>20</v>
      </c>
      <c r="D817" s="152" t="str">
        <f>IF(C817&lt;&gt;"",TEXT(C817,"00")&amp;"/01/"&amp;'Configurações Básicas'!$E$5,"")</f>
        <v>20/01/2017</v>
      </c>
      <c r="E817" s="5">
        <v>1</v>
      </c>
      <c r="F817" s="5" t="s">
        <v>1420</v>
      </c>
      <c r="H817" s="5" t="s">
        <v>1421</v>
      </c>
      <c r="J817" s="5">
        <v>23.4</v>
      </c>
    </row>
    <row r="818" spans="3:10" hidden="1" x14ac:dyDescent="0.25">
      <c r="C818" s="151">
        <v>20</v>
      </c>
      <c r="D818" s="152" t="str">
        <f>IF(C818&lt;&gt;"",TEXT(C818,"00")&amp;"/01/"&amp;'Configurações Básicas'!$E$5,"")</f>
        <v>20/01/2017</v>
      </c>
      <c r="E818" s="5">
        <v>1</v>
      </c>
      <c r="F818" s="5" t="s">
        <v>1420</v>
      </c>
      <c r="H818" s="5" t="s">
        <v>1421</v>
      </c>
      <c r="J818" s="5">
        <v>23.4</v>
      </c>
    </row>
    <row r="819" spans="3:10" hidden="1" x14ac:dyDescent="0.25">
      <c r="C819" s="151">
        <v>20</v>
      </c>
      <c r="D819" s="152" t="str">
        <f>IF(C819&lt;&gt;"",TEXT(C819,"00")&amp;"/01/"&amp;'Configurações Básicas'!$E$5,"")</f>
        <v>20/01/2017</v>
      </c>
      <c r="E819" s="5">
        <v>1</v>
      </c>
      <c r="F819" s="5" t="s">
        <v>1420</v>
      </c>
      <c r="H819" s="5" t="s">
        <v>1421</v>
      </c>
      <c r="J819" s="5">
        <v>23.4</v>
      </c>
    </row>
    <row r="820" spans="3:10" hidden="1" x14ac:dyDescent="0.25">
      <c r="C820" s="151">
        <v>20</v>
      </c>
      <c r="D820" s="152" t="str">
        <f>IF(C820&lt;&gt;"",TEXT(C820,"00")&amp;"/01/"&amp;'Configurações Básicas'!$E$5,"")</f>
        <v>20/01/2017</v>
      </c>
      <c r="E820" s="5">
        <v>1</v>
      </c>
      <c r="F820" s="5" t="s">
        <v>1420</v>
      </c>
      <c r="H820" s="5" t="s">
        <v>1421</v>
      </c>
      <c r="J820" s="5">
        <v>23.4</v>
      </c>
    </row>
    <row r="821" spans="3:10" hidden="1" x14ac:dyDescent="0.25">
      <c r="C821" s="151">
        <v>20</v>
      </c>
      <c r="D821" s="152" t="str">
        <f>IF(C821&lt;&gt;"",TEXT(C821,"00")&amp;"/01/"&amp;'Configurações Básicas'!$E$5,"")</f>
        <v>20/01/2017</v>
      </c>
      <c r="E821" s="5">
        <v>1</v>
      </c>
      <c r="F821" s="5" t="s">
        <v>1420</v>
      </c>
      <c r="H821" s="5" t="s">
        <v>1421</v>
      </c>
      <c r="J821" s="5">
        <v>23.4</v>
      </c>
    </row>
    <row r="822" spans="3:10" hidden="1" x14ac:dyDescent="0.25">
      <c r="C822" s="151">
        <v>20</v>
      </c>
      <c r="D822" s="152" t="str">
        <f>IF(C822&lt;&gt;"",TEXT(C822,"00")&amp;"/01/"&amp;'Configurações Básicas'!$E$5,"")</f>
        <v>20/01/2017</v>
      </c>
      <c r="E822" s="5">
        <v>1</v>
      </c>
      <c r="F822" s="5" t="s">
        <v>1420</v>
      </c>
      <c r="H822" s="5" t="s">
        <v>1421</v>
      </c>
      <c r="J822" s="5">
        <v>23.4</v>
      </c>
    </row>
    <row r="823" spans="3:10" hidden="1" x14ac:dyDescent="0.25">
      <c r="C823" s="151">
        <v>20</v>
      </c>
      <c r="D823" s="152" t="str">
        <f>IF(C823&lt;&gt;"",TEXT(C823,"00")&amp;"/01/"&amp;'Configurações Básicas'!$E$5,"")</f>
        <v>20/01/2017</v>
      </c>
      <c r="E823" s="5">
        <v>1</v>
      </c>
      <c r="F823" s="5" t="s">
        <v>1420</v>
      </c>
      <c r="H823" s="5" t="s">
        <v>1421</v>
      </c>
      <c r="J823" s="5">
        <v>23.4</v>
      </c>
    </row>
    <row r="824" spans="3:10" hidden="1" x14ac:dyDescent="0.25">
      <c r="C824" s="151">
        <v>20</v>
      </c>
      <c r="D824" s="152" t="str">
        <f>IF(C824&lt;&gt;"",TEXT(C824,"00")&amp;"/01/"&amp;'Configurações Básicas'!$E$5,"")</f>
        <v>20/01/2017</v>
      </c>
      <c r="E824" s="5">
        <v>1</v>
      </c>
      <c r="F824" s="5" t="s">
        <v>1420</v>
      </c>
      <c r="H824" s="5" t="s">
        <v>1421</v>
      </c>
      <c r="J824" s="5">
        <v>23.4</v>
      </c>
    </row>
    <row r="825" spans="3:10" hidden="1" x14ac:dyDescent="0.25">
      <c r="C825" s="151">
        <v>20</v>
      </c>
      <c r="D825" s="152" t="str">
        <f>IF(C825&lt;&gt;"",TEXT(C825,"00")&amp;"/01/"&amp;'Configurações Básicas'!$E$5,"")</f>
        <v>20/01/2017</v>
      </c>
      <c r="E825" s="5">
        <v>1</v>
      </c>
      <c r="F825" s="5" t="s">
        <v>1420</v>
      </c>
      <c r="H825" s="5" t="s">
        <v>1421</v>
      </c>
      <c r="J825" s="5">
        <v>23.4</v>
      </c>
    </row>
    <row r="826" spans="3:10" hidden="1" x14ac:dyDescent="0.25">
      <c r="C826" s="151">
        <v>20</v>
      </c>
      <c r="D826" s="152" t="str">
        <f>IF(C826&lt;&gt;"",TEXT(C826,"00")&amp;"/01/"&amp;'Configurações Básicas'!$E$5,"")</f>
        <v>20/01/2017</v>
      </c>
      <c r="E826" s="5">
        <v>1</v>
      </c>
      <c r="F826" s="5" t="s">
        <v>1420</v>
      </c>
      <c r="H826" s="5" t="s">
        <v>1421</v>
      </c>
      <c r="J826" s="5">
        <v>23.4</v>
      </c>
    </row>
    <row r="827" spans="3:10" hidden="1" x14ac:dyDescent="0.25">
      <c r="C827" s="151">
        <v>20</v>
      </c>
      <c r="D827" s="152" t="str">
        <f>IF(C827&lt;&gt;"",TEXT(C827,"00")&amp;"/01/"&amp;'Configurações Básicas'!$E$5,"")</f>
        <v>20/01/2017</v>
      </c>
      <c r="E827" s="5">
        <v>1</v>
      </c>
      <c r="F827" s="5" t="s">
        <v>1420</v>
      </c>
      <c r="H827" s="5" t="s">
        <v>1421</v>
      </c>
      <c r="J827" s="5">
        <v>23.4</v>
      </c>
    </row>
    <row r="828" spans="3:10" hidden="1" x14ac:dyDescent="0.25">
      <c r="C828" s="151">
        <v>20</v>
      </c>
      <c r="D828" s="152" t="str">
        <f>IF(C828&lt;&gt;"",TEXT(C828,"00")&amp;"/01/"&amp;'Configurações Básicas'!$E$5,"")</f>
        <v>20/01/2017</v>
      </c>
      <c r="E828" s="5">
        <v>1</v>
      </c>
      <c r="F828" s="5" t="s">
        <v>1420</v>
      </c>
      <c r="H828" s="5" t="s">
        <v>1421</v>
      </c>
      <c r="J828" s="5">
        <v>23.4</v>
      </c>
    </row>
    <row r="829" spans="3:10" hidden="1" x14ac:dyDescent="0.25">
      <c r="C829" s="151">
        <v>20</v>
      </c>
      <c r="D829" s="152" t="str">
        <f>IF(C829&lt;&gt;"",TEXT(C829,"00")&amp;"/01/"&amp;'Configurações Básicas'!$E$5,"")</f>
        <v>20/01/2017</v>
      </c>
      <c r="E829" s="5">
        <v>1</v>
      </c>
      <c r="F829" s="5" t="s">
        <v>1420</v>
      </c>
      <c r="H829" s="5" t="s">
        <v>1421</v>
      </c>
      <c r="J829" s="5">
        <v>23.4</v>
      </c>
    </row>
    <row r="830" spans="3:10" hidden="1" x14ac:dyDescent="0.25">
      <c r="C830" s="151">
        <v>20</v>
      </c>
      <c r="D830" s="152" t="str">
        <f>IF(C830&lt;&gt;"",TEXT(C830,"00")&amp;"/01/"&amp;'Configurações Básicas'!$E$5,"")</f>
        <v>20/01/2017</v>
      </c>
      <c r="E830" s="5">
        <v>1</v>
      </c>
      <c r="F830" s="5" t="s">
        <v>1420</v>
      </c>
      <c r="H830" s="5" t="s">
        <v>1421</v>
      </c>
      <c r="J830" s="5">
        <v>23.4</v>
      </c>
    </row>
    <row r="831" spans="3:10" hidden="1" x14ac:dyDescent="0.25">
      <c r="C831" s="151">
        <v>20</v>
      </c>
      <c r="D831" s="152" t="str">
        <f>IF(C831&lt;&gt;"",TEXT(C831,"00")&amp;"/01/"&amp;'Configurações Básicas'!$E$5,"")</f>
        <v>20/01/2017</v>
      </c>
      <c r="E831" s="5">
        <v>1</v>
      </c>
      <c r="F831" s="5" t="s">
        <v>1420</v>
      </c>
      <c r="H831" s="5" t="s">
        <v>1421</v>
      </c>
      <c r="J831" s="5">
        <v>23.4</v>
      </c>
    </row>
    <row r="832" spans="3:10" hidden="1" x14ac:dyDescent="0.25">
      <c r="C832" s="151">
        <v>20</v>
      </c>
      <c r="D832" s="152" t="str">
        <f>IF(C832&lt;&gt;"",TEXT(C832,"00")&amp;"/01/"&amp;'Configurações Básicas'!$E$5,"")</f>
        <v>20/01/2017</v>
      </c>
      <c r="E832" s="5">
        <v>1</v>
      </c>
      <c r="F832" s="5" t="s">
        <v>1420</v>
      </c>
      <c r="H832" s="5" t="s">
        <v>1421</v>
      </c>
      <c r="J832" s="5">
        <v>23.4</v>
      </c>
    </row>
    <row r="833" spans="3:10" hidden="1" x14ac:dyDescent="0.25">
      <c r="C833" s="151">
        <v>20</v>
      </c>
      <c r="D833" s="152" t="str">
        <f>IF(C833&lt;&gt;"",TEXT(C833,"00")&amp;"/01/"&amp;'Configurações Básicas'!$E$5,"")</f>
        <v>20/01/2017</v>
      </c>
      <c r="E833" s="5">
        <v>1</v>
      </c>
      <c r="F833" s="5" t="s">
        <v>1420</v>
      </c>
      <c r="H833" s="5" t="s">
        <v>1421</v>
      </c>
      <c r="J833" s="5">
        <v>23.4</v>
      </c>
    </row>
    <row r="834" spans="3:10" hidden="1" x14ac:dyDescent="0.25">
      <c r="C834" s="151">
        <v>20</v>
      </c>
      <c r="D834" s="152" t="str">
        <f>IF(C834&lt;&gt;"",TEXT(C834,"00")&amp;"/01/"&amp;'Configurações Básicas'!$E$5,"")</f>
        <v>20/01/2017</v>
      </c>
      <c r="E834" s="5">
        <v>1</v>
      </c>
      <c r="F834" s="5" t="s">
        <v>1420</v>
      </c>
      <c r="H834" s="5" t="s">
        <v>1421</v>
      </c>
      <c r="J834" s="5">
        <v>23.4</v>
      </c>
    </row>
    <row r="835" spans="3:10" hidden="1" x14ac:dyDescent="0.25">
      <c r="C835" s="151">
        <v>20</v>
      </c>
      <c r="D835" s="152" t="str">
        <f>IF(C835&lt;&gt;"",TEXT(C835,"00")&amp;"/01/"&amp;'Configurações Básicas'!$E$5,"")</f>
        <v>20/01/2017</v>
      </c>
      <c r="E835" s="5">
        <v>1</v>
      </c>
      <c r="F835" s="5" t="s">
        <v>1420</v>
      </c>
      <c r="H835" s="5" t="s">
        <v>1421</v>
      </c>
      <c r="J835" s="5">
        <v>23.4</v>
      </c>
    </row>
    <row r="836" spans="3:10" hidden="1" x14ac:dyDescent="0.25">
      <c r="C836" s="151">
        <v>20</v>
      </c>
      <c r="D836" s="152" t="str">
        <f>IF(C836&lt;&gt;"",TEXT(C836,"00")&amp;"/01/"&amp;'Configurações Básicas'!$E$5,"")</f>
        <v>20/01/2017</v>
      </c>
      <c r="E836" s="5">
        <v>1</v>
      </c>
      <c r="F836" s="5" t="s">
        <v>1420</v>
      </c>
      <c r="H836" s="5" t="s">
        <v>1421</v>
      </c>
      <c r="J836" s="5">
        <v>23.4</v>
      </c>
    </row>
    <row r="837" spans="3:10" hidden="1" x14ac:dyDescent="0.25">
      <c r="C837" s="151">
        <v>20</v>
      </c>
      <c r="D837" s="152" t="str">
        <f>IF(C837&lt;&gt;"",TEXT(C837,"00")&amp;"/01/"&amp;'Configurações Básicas'!$E$5,"")</f>
        <v>20/01/2017</v>
      </c>
      <c r="E837" s="5">
        <v>1</v>
      </c>
      <c r="F837" s="5" t="s">
        <v>1420</v>
      </c>
      <c r="H837" s="5" t="s">
        <v>1421</v>
      </c>
      <c r="J837" s="5">
        <v>23.4</v>
      </c>
    </row>
    <row r="838" spans="3:10" hidden="1" x14ac:dyDescent="0.25">
      <c r="C838" s="151">
        <v>20</v>
      </c>
      <c r="D838" s="152" t="str">
        <f>IF(C838&lt;&gt;"",TEXT(C838,"00")&amp;"/01/"&amp;'Configurações Básicas'!$E$5,"")</f>
        <v>20/01/2017</v>
      </c>
      <c r="E838" s="5">
        <v>1</v>
      </c>
      <c r="F838" s="5" t="s">
        <v>1420</v>
      </c>
      <c r="H838" s="5" t="s">
        <v>1421</v>
      </c>
      <c r="J838" s="5">
        <v>23.4</v>
      </c>
    </row>
    <row r="839" spans="3:10" hidden="1" x14ac:dyDescent="0.25">
      <c r="C839" s="151">
        <v>20</v>
      </c>
      <c r="D839" s="152" t="str">
        <f>IF(C839&lt;&gt;"",TEXT(C839,"00")&amp;"/01/"&amp;'Configurações Básicas'!$E$5,"")</f>
        <v>20/01/2017</v>
      </c>
      <c r="E839" s="5">
        <v>1</v>
      </c>
      <c r="F839" s="5" t="s">
        <v>1420</v>
      </c>
      <c r="H839" s="5" t="s">
        <v>1421</v>
      </c>
      <c r="J839" s="5">
        <v>23.4</v>
      </c>
    </row>
    <row r="840" spans="3:10" hidden="1" x14ac:dyDescent="0.25">
      <c r="C840" s="151">
        <v>20</v>
      </c>
      <c r="D840" s="152" t="str">
        <f>IF(C840&lt;&gt;"",TEXT(C840,"00")&amp;"/01/"&amp;'Configurações Básicas'!$E$5,"")</f>
        <v>20/01/2017</v>
      </c>
      <c r="E840" s="5">
        <v>1</v>
      </c>
      <c r="F840" s="5" t="s">
        <v>1420</v>
      </c>
      <c r="H840" s="5" t="s">
        <v>1421</v>
      </c>
      <c r="J840" s="5">
        <v>23.4</v>
      </c>
    </row>
    <row r="841" spans="3:10" hidden="1" x14ac:dyDescent="0.25">
      <c r="C841" s="151">
        <v>20</v>
      </c>
      <c r="D841" s="152" t="str">
        <f>IF(C841&lt;&gt;"",TEXT(C841,"00")&amp;"/01/"&amp;'Configurações Básicas'!$E$5,"")</f>
        <v>20/01/2017</v>
      </c>
      <c r="E841" s="5">
        <v>1</v>
      </c>
      <c r="F841" s="5" t="s">
        <v>1420</v>
      </c>
      <c r="H841" s="5" t="s">
        <v>1421</v>
      </c>
      <c r="J841" s="5">
        <v>23.4</v>
      </c>
    </row>
    <row r="842" spans="3:10" hidden="1" x14ac:dyDescent="0.25">
      <c r="C842" s="151">
        <v>20</v>
      </c>
      <c r="D842" s="152" t="str">
        <f>IF(C842&lt;&gt;"",TEXT(C842,"00")&amp;"/01/"&amp;'Configurações Básicas'!$E$5,"")</f>
        <v>20/01/2017</v>
      </c>
      <c r="E842" s="5">
        <v>1</v>
      </c>
      <c r="F842" s="5" t="s">
        <v>1420</v>
      </c>
      <c r="H842" s="5" t="s">
        <v>1421</v>
      </c>
      <c r="J842" s="5">
        <v>23.4</v>
      </c>
    </row>
    <row r="843" spans="3:10" hidden="1" x14ac:dyDescent="0.25">
      <c r="C843" s="151">
        <v>20</v>
      </c>
      <c r="D843" s="152" t="str">
        <f>IF(C843&lt;&gt;"",TEXT(C843,"00")&amp;"/01/"&amp;'Configurações Básicas'!$E$5,"")</f>
        <v>20/01/2017</v>
      </c>
      <c r="E843" s="5">
        <v>1</v>
      </c>
      <c r="F843" s="5" t="s">
        <v>1420</v>
      </c>
      <c r="H843" s="5" t="s">
        <v>1421</v>
      </c>
      <c r="J843" s="5">
        <v>23.4</v>
      </c>
    </row>
    <row r="844" spans="3:10" hidden="1" x14ac:dyDescent="0.25">
      <c r="C844" s="151">
        <v>20</v>
      </c>
      <c r="D844" s="152" t="str">
        <f>IF(C844&lt;&gt;"",TEXT(C844,"00")&amp;"/01/"&amp;'Configurações Básicas'!$E$5,"")</f>
        <v>20/01/2017</v>
      </c>
      <c r="E844" s="5">
        <v>1</v>
      </c>
      <c r="F844" s="5" t="s">
        <v>1420</v>
      </c>
      <c r="H844" s="5" t="s">
        <v>1421</v>
      </c>
      <c r="J844" s="5">
        <v>23.4</v>
      </c>
    </row>
    <row r="845" spans="3:10" hidden="1" x14ac:dyDescent="0.25">
      <c r="C845" s="151">
        <v>20</v>
      </c>
      <c r="D845" s="152" t="str">
        <f>IF(C845&lt;&gt;"",TEXT(C845,"00")&amp;"/01/"&amp;'Configurações Básicas'!$E$5,"")</f>
        <v>20/01/2017</v>
      </c>
      <c r="E845" s="5">
        <v>1</v>
      </c>
      <c r="F845" s="5" t="s">
        <v>1420</v>
      </c>
      <c r="H845" s="5" t="s">
        <v>1421</v>
      </c>
      <c r="J845" s="5">
        <v>23.4</v>
      </c>
    </row>
    <row r="846" spans="3:10" hidden="1" x14ac:dyDescent="0.25">
      <c r="C846" s="151">
        <v>20</v>
      </c>
      <c r="D846" s="152" t="str">
        <f>IF(C846&lt;&gt;"",TEXT(C846,"00")&amp;"/01/"&amp;'Configurações Básicas'!$E$5,"")</f>
        <v>20/01/2017</v>
      </c>
      <c r="E846" s="5">
        <v>1</v>
      </c>
      <c r="F846" s="5" t="s">
        <v>1420</v>
      </c>
      <c r="H846" s="5" t="s">
        <v>1421</v>
      </c>
      <c r="J846" s="5">
        <v>23.4</v>
      </c>
    </row>
    <row r="847" spans="3:10" hidden="1" x14ac:dyDescent="0.25">
      <c r="C847" s="151">
        <v>20</v>
      </c>
      <c r="D847" s="152" t="str">
        <f>IF(C847&lt;&gt;"",TEXT(C847,"00")&amp;"/01/"&amp;'Configurações Básicas'!$E$5,"")</f>
        <v>20/01/2017</v>
      </c>
      <c r="E847" s="5">
        <v>1</v>
      </c>
      <c r="F847" s="5" t="s">
        <v>1420</v>
      </c>
      <c r="H847" s="5" t="s">
        <v>1421</v>
      </c>
      <c r="J847" s="5">
        <v>23.4</v>
      </c>
    </row>
    <row r="848" spans="3:10" hidden="1" x14ac:dyDescent="0.25">
      <c r="C848" s="151">
        <v>20</v>
      </c>
      <c r="D848" s="152" t="str">
        <f>IF(C848&lt;&gt;"",TEXT(C848,"00")&amp;"/01/"&amp;'Configurações Básicas'!$E$5,"")</f>
        <v>20/01/2017</v>
      </c>
      <c r="E848" s="5">
        <v>1</v>
      </c>
      <c r="F848" s="5" t="s">
        <v>1420</v>
      </c>
      <c r="H848" s="5" t="s">
        <v>1421</v>
      </c>
      <c r="J848" s="5">
        <v>23.4</v>
      </c>
    </row>
    <row r="849" spans="3:10" hidden="1" x14ac:dyDescent="0.25">
      <c r="C849" s="151">
        <v>20</v>
      </c>
      <c r="D849" s="152" t="str">
        <f>IF(C849&lt;&gt;"",TEXT(C849,"00")&amp;"/01/"&amp;'Configurações Básicas'!$E$5,"")</f>
        <v>20/01/2017</v>
      </c>
      <c r="E849" s="5">
        <v>1</v>
      </c>
      <c r="F849" s="5" t="s">
        <v>1420</v>
      </c>
      <c r="H849" s="5" t="s">
        <v>1421</v>
      </c>
      <c r="J849" s="5">
        <v>23.4</v>
      </c>
    </row>
    <row r="850" spans="3:10" hidden="1" x14ac:dyDescent="0.25">
      <c r="C850" s="151">
        <v>20</v>
      </c>
      <c r="D850" s="152" t="str">
        <f>IF(C850&lt;&gt;"",TEXT(C850,"00")&amp;"/01/"&amp;'Configurações Básicas'!$E$5,"")</f>
        <v>20/01/2017</v>
      </c>
      <c r="E850" s="5">
        <v>1</v>
      </c>
      <c r="F850" s="5" t="s">
        <v>1420</v>
      </c>
      <c r="H850" s="5" t="s">
        <v>1421</v>
      </c>
      <c r="J850" s="5">
        <v>23.4</v>
      </c>
    </row>
    <row r="851" spans="3:10" hidden="1" x14ac:dyDescent="0.25">
      <c r="C851" s="151">
        <v>20</v>
      </c>
      <c r="D851" s="152" t="str">
        <f>IF(C851&lt;&gt;"",TEXT(C851,"00")&amp;"/01/"&amp;'Configurações Básicas'!$E$5,"")</f>
        <v>20/01/2017</v>
      </c>
      <c r="E851" s="5">
        <v>1</v>
      </c>
      <c r="F851" s="5" t="s">
        <v>1420</v>
      </c>
      <c r="H851" s="5" t="s">
        <v>1421</v>
      </c>
      <c r="J851" s="5">
        <v>23.4</v>
      </c>
    </row>
    <row r="852" spans="3:10" hidden="1" x14ac:dyDescent="0.25">
      <c r="C852" s="151">
        <v>20</v>
      </c>
      <c r="D852" s="152" t="str">
        <f>IF(C852&lt;&gt;"",TEXT(C852,"00")&amp;"/01/"&amp;'Configurações Básicas'!$E$5,"")</f>
        <v>20/01/2017</v>
      </c>
      <c r="E852" s="5">
        <v>1</v>
      </c>
      <c r="F852" s="5" t="s">
        <v>1420</v>
      </c>
      <c r="H852" s="5" t="s">
        <v>1421</v>
      </c>
      <c r="J852" s="5">
        <v>23.4</v>
      </c>
    </row>
    <row r="853" spans="3:10" hidden="1" x14ac:dyDescent="0.25">
      <c r="C853" s="151">
        <v>20</v>
      </c>
      <c r="D853" s="152" t="str">
        <f>IF(C853&lt;&gt;"",TEXT(C853,"00")&amp;"/01/"&amp;'Configurações Básicas'!$E$5,"")</f>
        <v>20/01/2017</v>
      </c>
      <c r="E853" s="5">
        <v>1</v>
      </c>
      <c r="F853" s="5" t="s">
        <v>1420</v>
      </c>
      <c r="H853" s="5" t="s">
        <v>1421</v>
      </c>
      <c r="J853" s="5">
        <v>23.4</v>
      </c>
    </row>
    <row r="854" spans="3:10" hidden="1" x14ac:dyDescent="0.25">
      <c r="C854" s="151">
        <v>20</v>
      </c>
      <c r="D854" s="152" t="str">
        <f>IF(C854&lt;&gt;"",TEXT(C854,"00")&amp;"/01/"&amp;'Configurações Básicas'!$E$5,"")</f>
        <v>20/01/2017</v>
      </c>
      <c r="E854" s="5">
        <v>1</v>
      </c>
      <c r="F854" s="5" t="s">
        <v>1420</v>
      </c>
      <c r="H854" s="5" t="s">
        <v>1421</v>
      </c>
      <c r="J854" s="5">
        <v>23.4</v>
      </c>
    </row>
    <row r="855" spans="3:10" hidden="1" x14ac:dyDescent="0.25">
      <c r="C855" s="151">
        <v>20</v>
      </c>
      <c r="D855" s="152" t="str">
        <f>IF(C855&lt;&gt;"",TEXT(C855,"00")&amp;"/01/"&amp;'Configurações Básicas'!$E$5,"")</f>
        <v>20/01/2017</v>
      </c>
      <c r="E855" s="5">
        <v>1</v>
      </c>
      <c r="F855" s="5" t="s">
        <v>1420</v>
      </c>
      <c r="H855" s="5" t="s">
        <v>1421</v>
      </c>
      <c r="J855" s="5">
        <v>23.4</v>
      </c>
    </row>
    <row r="856" spans="3:10" hidden="1" x14ac:dyDescent="0.25">
      <c r="C856" s="151">
        <v>20</v>
      </c>
      <c r="D856" s="152" t="str">
        <f>IF(C856&lt;&gt;"",TEXT(C856,"00")&amp;"/01/"&amp;'Configurações Básicas'!$E$5,"")</f>
        <v>20/01/2017</v>
      </c>
      <c r="E856" s="5">
        <v>1</v>
      </c>
      <c r="F856" s="5" t="s">
        <v>1420</v>
      </c>
      <c r="H856" s="5" t="s">
        <v>1421</v>
      </c>
      <c r="J856" s="5">
        <v>23.4</v>
      </c>
    </row>
    <row r="857" spans="3:10" hidden="1" x14ac:dyDescent="0.25">
      <c r="C857" s="151">
        <v>20</v>
      </c>
      <c r="D857" s="152" t="str">
        <f>IF(C857&lt;&gt;"",TEXT(C857,"00")&amp;"/01/"&amp;'Configurações Básicas'!$E$5,"")</f>
        <v>20/01/2017</v>
      </c>
      <c r="E857" s="5">
        <v>1</v>
      </c>
      <c r="F857" s="5" t="s">
        <v>1420</v>
      </c>
      <c r="H857" s="5" t="s">
        <v>1421</v>
      </c>
      <c r="J857" s="5">
        <v>23.4</v>
      </c>
    </row>
    <row r="858" spans="3:10" hidden="1" x14ac:dyDescent="0.25">
      <c r="C858" s="151">
        <v>20</v>
      </c>
      <c r="D858" s="152" t="str">
        <f>IF(C858&lt;&gt;"",TEXT(C858,"00")&amp;"/01/"&amp;'Configurações Básicas'!$E$5,"")</f>
        <v>20/01/2017</v>
      </c>
      <c r="E858" s="5">
        <v>1</v>
      </c>
      <c r="F858" s="5" t="s">
        <v>1420</v>
      </c>
      <c r="H858" s="5" t="s">
        <v>1421</v>
      </c>
      <c r="J858" s="5">
        <v>23.4</v>
      </c>
    </row>
    <row r="859" spans="3:10" hidden="1" x14ac:dyDescent="0.25">
      <c r="C859" s="151">
        <v>20</v>
      </c>
      <c r="D859" s="152" t="str">
        <f>IF(C859&lt;&gt;"",TEXT(C859,"00")&amp;"/01/"&amp;'Configurações Básicas'!$E$5,"")</f>
        <v>20/01/2017</v>
      </c>
      <c r="E859" s="5">
        <v>1</v>
      </c>
      <c r="F859" s="5" t="s">
        <v>1420</v>
      </c>
      <c r="H859" s="5" t="s">
        <v>1421</v>
      </c>
      <c r="J859" s="5">
        <v>23.4</v>
      </c>
    </row>
    <row r="860" spans="3:10" hidden="1" x14ac:dyDescent="0.25">
      <c r="C860" s="151">
        <v>20</v>
      </c>
      <c r="D860" s="152" t="str">
        <f>IF(C860&lt;&gt;"",TEXT(C860,"00")&amp;"/01/"&amp;'Configurações Básicas'!$E$5,"")</f>
        <v>20/01/2017</v>
      </c>
      <c r="E860" s="5">
        <v>1</v>
      </c>
      <c r="F860" s="5" t="s">
        <v>1420</v>
      </c>
      <c r="H860" s="5" t="s">
        <v>1421</v>
      </c>
      <c r="J860" s="5">
        <v>23.4</v>
      </c>
    </row>
    <row r="861" spans="3:10" hidden="1" x14ac:dyDescent="0.25">
      <c r="C861" s="151">
        <v>20</v>
      </c>
      <c r="D861" s="152" t="str">
        <f>IF(C861&lt;&gt;"",TEXT(C861,"00")&amp;"/01/"&amp;'Configurações Básicas'!$E$5,"")</f>
        <v>20/01/2017</v>
      </c>
      <c r="E861" s="5">
        <v>1</v>
      </c>
      <c r="F861" s="5" t="s">
        <v>1420</v>
      </c>
      <c r="H861" s="5" t="s">
        <v>1421</v>
      </c>
      <c r="J861" s="5">
        <v>23.4</v>
      </c>
    </row>
    <row r="862" spans="3:10" hidden="1" x14ac:dyDescent="0.25">
      <c r="C862" s="151">
        <v>20</v>
      </c>
      <c r="D862" s="152" t="str">
        <f>IF(C862&lt;&gt;"",TEXT(C862,"00")&amp;"/01/"&amp;'Configurações Básicas'!$E$5,"")</f>
        <v>20/01/2017</v>
      </c>
      <c r="E862" s="5">
        <v>1</v>
      </c>
      <c r="F862" s="5" t="s">
        <v>1420</v>
      </c>
      <c r="H862" s="5" t="s">
        <v>1421</v>
      </c>
      <c r="J862" s="5">
        <v>23.4</v>
      </c>
    </row>
    <row r="863" spans="3:10" hidden="1" x14ac:dyDescent="0.25">
      <c r="C863" s="151">
        <v>20</v>
      </c>
      <c r="D863" s="152" t="str">
        <f>IF(C863&lt;&gt;"",TEXT(C863,"00")&amp;"/01/"&amp;'Configurações Básicas'!$E$5,"")</f>
        <v>20/01/2017</v>
      </c>
      <c r="E863" s="5">
        <v>1</v>
      </c>
      <c r="F863" s="5" t="s">
        <v>1420</v>
      </c>
      <c r="H863" s="5" t="s">
        <v>1421</v>
      </c>
      <c r="J863" s="5">
        <v>23.4</v>
      </c>
    </row>
    <row r="864" spans="3:10" hidden="1" x14ac:dyDescent="0.25">
      <c r="C864" s="151">
        <v>20</v>
      </c>
      <c r="D864" s="152" t="str">
        <f>IF(C864&lt;&gt;"",TEXT(C864,"00")&amp;"/01/"&amp;'Configurações Básicas'!$E$5,"")</f>
        <v>20/01/2017</v>
      </c>
      <c r="E864" s="5">
        <v>1</v>
      </c>
      <c r="F864" s="5" t="s">
        <v>1420</v>
      </c>
      <c r="H864" s="5" t="s">
        <v>1421</v>
      </c>
      <c r="J864" s="5">
        <v>23.4</v>
      </c>
    </row>
    <row r="865" spans="3:10" hidden="1" x14ac:dyDescent="0.25">
      <c r="C865" s="151">
        <v>20</v>
      </c>
      <c r="D865" s="152" t="str">
        <f>IF(C865&lt;&gt;"",TEXT(C865,"00")&amp;"/01/"&amp;'Configurações Básicas'!$E$5,"")</f>
        <v>20/01/2017</v>
      </c>
      <c r="E865" s="5">
        <v>1</v>
      </c>
      <c r="F865" s="5" t="s">
        <v>1420</v>
      </c>
      <c r="H865" s="5" t="s">
        <v>1421</v>
      </c>
      <c r="J865" s="5">
        <v>23.4</v>
      </c>
    </row>
    <row r="866" spans="3:10" hidden="1" x14ac:dyDescent="0.25">
      <c r="C866" s="151">
        <v>20</v>
      </c>
      <c r="D866" s="152" t="str">
        <f>IF(C866&lt;&gt;"",TEXT(C866,"00")&amp;"/01/"&amp;'Configurações Básicas'!$E$5,"")</f>
        <v>20/01/2017</v>
      </c>
      <c r="E866" s="5">
        <v>1</v>
      </c>
      <c r="F866" s="5" t="s">
        <v>1420</v>
      </c>
      <c r="H866" s="5" t="s">
        <v>1421</v>
      </c>
      <c r="J866" s="5">
        <v>23.4</v>
      </c>
    </row>
    <row r="867" spans="3:10" hidden="1" x14ac:dyDescent="0.25">
      <c r="C867" s="151">
        <v>20</v>
      </c>
      <c r="D867" s="152" t="str">
        <f>IF(C867&lt;&gt;"",TEXT(C867,"00")&amp;"/01/"&amp;'Configurações Básicas'!$E$5,"")</f>
        <v>20/01/2017</v>
      </c>
      <c r="E867" s="5">
        <v>1</v>
      </c>
      <c r="F867" s="5" t="s">
        <v>1420</v>
      </c>
      <c r="H867" s="5" t="s">
        <v>1421</v>
      </c>
      <c r="J867" s="5">
        <v>23.4</v>
      </c>
    </row>
    <row r="868" spans="3:10" hidden="1" x14ac:dyDescent="0.25">
      <c r="C868" s="151">
        <v>20</v>
      </c>
      <c r="D868" s="152" t="str">
        <f>IF(C868&lt;&gt;"",TEXT(C868,"00")&amp;"/01/"&amp;'Configurações Básicas'!$E$5,"")</f>
        <v>20/01/2017</v>
      </c>
      <c r="E868" s="5">
        <v>1</v>
      </c>
      <c r="F868" s="5" t="s">
        <v>1420</v>
      </c>
      <c r="H868" s="5" t="s">
        <v>1421</v>
      </c>
      <c r="J868" s="5">
        <v>23.4</v>
      </c>
    </row>
    <row r="869" spans="3:10" hidden="1" x14ac:dyDescent="0.25">
      <c r="C869" s="151">
        <v>20</v>
      </c>
      <c r="D869" s="152" t="str">
        <f>IF(C869&lt;&gt;"",TEXT(C869,"00")&amp;"/01/"&amp;'Configurações Básicas'!$E$5,"")</f>
        <v>20/01/2017</v>
      </c>
      <c r="E869" s="5">
        <v>1</v>
      </c>
      <c r="F869" s="5" t="s">
        <v>1420</v>
      </c>
      <c r="H869" s="5" t="s">
        <v>1421</v>
      </c>
      <c r="J869" s="5">
        <v>23.4</v>
      </c>
    </row>
    <row r="870" spans="3:10" hidden="1" x14ac:dyDescent="0.25">
      <c r="C870" s="151">
        <v>20</v>
      </c>
      <c r="D870" s="152" t="str">
        <f>IF(C870&lt;&gt;"",TEXT(C870,"00")&amp;"/01/"&amp;'Configurações Básicas'!$E$5,"")</f>
        <v>20/01/2017</v>
      </c>
      <c r="E870" s="5">
        <v>1</v>
      </c>
      <c r="F870" s="5" t="s">
        <v>1420</v>
      </c>
      <c r="H870" s="5" t="s">
        <v>1421</v>
      </c>
      <c r="J870" s="5">
        <v>23.4</v>
      </c>
    </row>
    <row r="871" spans="3:10" hidden="1" x14ac:dyDescent="0.25">
      <c r="C871" s="151">
        <v>20</v>
      </c>
      <c r="D871" s="152" t="str">
        <f>IF(C871&lt;&gt;"",TEXT(C871,"00")&amp;"/01/"&amp;'Configurações Básicas'!$E$5,"")</f>
        <v>20/01/2017</v>
      </c>
      <c r="E871" s="5">
        <v>1</v>
      </c>
      <c r="F871" s="5" t="s">
        <v>1420</v>
      </c>
      <c r="H871" s="5" t="s">
        <v>1421</v>
      </c>
      <c r="J871" s="5">
        <v>23.4</v>
      </c>
    </row>
    <row r="872" spans="3:10" hidden="1" x14ac:dyDescent="0.25">
      <c r="C872" s="151">
        <v>20</v>
      </c>
      <c r="D872" s="152" t="str">
        <f>IF(C872&lt;&gt;"",TEXT(C872,"00")&amp;"/01/"&amp;'Configurações Básicas'!$E$5,"")</f>
        <v>20/01/2017</v>
      </c>
      <c r="E872" s="5">
        <v>1</v>
      </c>
      <c r="F872" s="5" t="s">
        <v>1420</v>
      </c>
      <c r="H872" s="5" t="s">
        <v>1421</v>
      </c>
      <c r="J872" s="5">
        <v>23.4</v>
      </c>
    </row>
    <row r="873" spans="3:10" hidden="1" x14ac:dyDescent="0.25">
      <c r="C873" s="151">
        <v>20</v>
      </c>
      <c r="D873" s="152" t="str">
        <f>IF(C873&lt;&gt;"",TEXT(C873,"00")&amp;"/01/"&amp;'Configurações Básicas'!$E$5,"")</f>
        <v>20/01/2017</v>
      </c>
      <c r="E873" s="5">
        <v>1</v>
      </c>
      <c r="F873" s="5" t="s">
        <v>1420</v>
      </c>
      <c r="H873" s="5" t="s">
        <v>1421</v>
      </c>
      <c r="J873" s="5">
        <v>23.4</v>
      </c>
    </row>
    <row r="874" spans="3:10" hidden="1" x14ac:dyDescent="0.25">
      <c r="C874" s="151">
        <v>20</v>
      </c>
      <c r="D874" s="152" t="str">
        <f>IF(C874&lt;&gt;"",TEXT(C874,"00")&amp;"/01/"&amp;'Configurações Básicas'!$E$5,"")</f>
        <v>20/01/2017</v>
      </c>
      <c r="E874" s="5">
        <v>1</v>
      </c>
      <c r="F874" s="5" t="s">
        <v>1420</v>
      </c>
      <c r="H874" s="5" t="s">
        <v>1421</v>
      </c>
      <c r="J874" s="5">
        <v>23.4</v>
      </c>
    </row>
    <row r="875" spans="3:10" hidden="1" x14ac:dyDescent="0.25">
      <c r="C875" s="151">
        <v>20</v>
      </c>
      <c r="D875" s="152" t="str">
        <f>IF(C875&lt;&gt;"",TEXT(C875,"00")&amp;"/01/"&amp;'Configurações Básicas'!$E$5,"")</f>
        <v>20/01/2017</v>
      </c>
      <c r="E875" s="5">
        <v>1</v>
      </c>
      <c r="F875" s="5" t="s">
        <v>1420</v>
      </c>
      <c r="H875" s="5" t="s">
        <v>1421</v>
      </c>
      <c r="J875" s="5">
        <v>23.4</v>
      </c>
    </row>
    <row r="876" spans="3:10" hidden="1" x14ac:dyDescent="0.25">
      <c r="C876" s="151">
        <v>20</v>
      </c>
      <c r="D876" s="152" t="str">
        <f>IF(C876&lt;&gt;"",TEXT(C876,"00")&amp;"/01/"&amp;'Configurações Básicas'!$E$5,"")</f>
        <v>20/01/2017</v>
      </c>
      <c r="E876" s="5">
        <v>1</v>
      </c>
      <c r="F876" s="5" t="s">
        <v>1420</v>
      </c>
      <c r="H876" s="5" t="s">
        <v>1421</v>
      </c>
      <c r="J876" s="5">
        <v>23.4</v>
      </c>
    </row>
    <row r="877" spans="3:10" hidden="1" x14ac:dyDescent="0.25">
      <c r="C877" s="151">
        <v>20</v>
      </c>
      <c r="D877" s="152" t="str">
        <f>IF(C877&lt;&gt;"",TEXT(C877,"00")&amp;"/01/"&amp;'Configurações Básicas'!$E$5,"")</f>
        <v>20/01/2017</v>
      </c>
      <c r="E877" s="5">
        <v>1</v>
      </c>
      <c r="F877" s="5" t="s">
        <v>1420</v>
      </c>
      <c r="H877" s="5" t="s">
        <v>1421</v>
      </c>
      <c r="J877" s="5">
        <v>23.4</v>
      </c>
    </row>
    <row r="878" spans="3:10" hidden="1" x14ac:dyDescent="0.25">
      <c r="C878" s="151">
        <v>20</v>
      </c>
      <c r="D878" s="152" t="str">
        <f>IF(C878&lt;&gt;"",TEXT(C878,"00")&amp;"/01/"&amp;'Configurações Básicas'!$E$5,"")</f>
        <v>20/01/2017</v>
      </c>
      <c r="E878" s="5">
        <v>1</v>
      </c>
      <c r="F878" s="5" t="s">
        <v>1420</v>
      </c>
      <c r="H878" s="5" t="s">
        <v>1421</v>
      </c>
      <c r="J878" s="5">
        <v>23.4</v>
      </c>
    </row>
    <row r="879" spans="3:10" hidden="1" x14ac:dyDescent="0.25">
      <c r="C879" s="151">
        <v>20</v>
      </c>
      <c r="D879" s="152" t="str">
        <f>IF(C879&lt;&gt;"",TEXT(C879,"00")&amp;"/01/"&amp;'Configurações Básicas'!$E$5,"")</f>
        <v>20/01/2017</v>
      </c>
      <c r="E879" s="5">
        <v>1</v>
      </c>
      <c r="F879" s="5" t="s">
        <v>1420</v>
      </c>
      <c r="H879" s="5" t="s">
        <v>1421</v>
      </c>
      <c r="J879" s="5">
        <v>23.4</v>
      </c>
    </row>
    <row r="880" spans="3:10" hidden="1" x14ac:dyDescent="0.25">
      <c r="C880" s="151">
        <v>20</v>
      </c>
      <c r="D880" s="152" t="str">
        <f>IF(C880&lt;&gt;"",TEXT(C880,"00")&amp;"/01/"&amp;'Configurações Básicas'!$E$5,"")</f>
        <v>20/01/2017</v>
      </c>
      <c r="E880" s="5">
        <v>1</v>
      </c>
      <c r="F880" s="5" t="s">
        <v>1420</v>
      </c>
      <c r="H880" s="5" t="s">
        <v>1421</v>
      </c>
      <c r="J880" s="5">
        <v>23.4</v>
      </c>
    </row>
    <row r="881" spans="3:10" hidden="1" x14ac:dyDescent="0.25">
      <c r="C881" s="151">
        <v>20</v>
      </c>
      <c r="D881" s="152" t="str">
        <f>IF(C881&lt;&gt;"",TEXT(C881,"00")&amp;"/01/"&amp;'Configurações Básicas'!$E$5,"")</f>
        <v>20/01/2017</v>
      </c>
      <c r="E881" s="5">
        <v>1</v>
      </c>
      <c r="F881" s="5" t="s">
        <v>1420</v>
      </c>
      <c r="H881" s="5" t="s">
        <v>1421</v>
      </c>
      <c r="J881" s="5">
        <v>23.4</v>
      </c>
    </row>
    <row r="882" spans="3:10" hidden="1" x14ac:dyDescent="0.25">
      <c r="C882" s="151">
        <v>20</v>
      </c>
      <c r="D882" s="152" t="str">
        <f>IF(C882&lt;&gt;"",TEXT(C882,"00")&amp;"/01/"&amp;'Configurações Básicas'!$E$5,"")</f>
        <v>20/01/2017</v>
      </c>
      <c r="E882" s="5">
        <v>1</v>
      </c>
      <c r="F882" s="5" t="s">
        <v>1420</v>
      </c>
      <c r="H882" s="5" t="s">
        <v>1421</v>
      </c>
      <c r="J882" s="5">
        <v>23.4</v>
      </c>
    </row>
    <row r="883" spans="3:10" hidden="1" x14ac:dyDescent="0.25">
      <c r="C883" s="151">
        <v>20</v>
      </c>
      <c r="D883" s="152" t="str">
        <f>IF(C883&lt;&gt;"",TEXT(C883,"00")&amp;"/01/"&amp;'Configurações Básicas'!$E$5,"")</f>
        <v>20/01/2017</v>
      </c>
      <c r="E883" s="5">
        <v>1</v>
      </c>
      <c r="F883" s="5" t="s">
        <v>1420</v>
      </c>
      <c r="H883" s="5" t="s">
        <v>1421</v>
      </c>
      <c r="J883" s="5">
        <v>23.4</v>
      </c>
    </row>
    <row r="884" spans="3:10" hidden="1" x14ac:dyDescent="0.25">
      <c r="C884" s="151">
        <v>20</v>
      </c>
      <c r="D884" s="152" t="str">
        <f>IF(C884&lt;&gt;"",TEXT(C884,"00")&amp;"/01/"&amp;'Configurações Básicas'!$E$5,"")</f>
        <v>20/01/2017</v>
      </c>
      <c r="E884" s="5">
        <v>1</v>
      </c>
      <c r="F884" s="5" t="s">
        <v>1420</v>
      </c>
      <c r="H884" s="5" t="s">
        <v>1421</v>
      </c>
      <c r="J884" s="5">
        <v>23.4</v>
      </c>
    </row>
    <row r="885" spans="3:10" hidden="1" x14ac:dyDescent="0.25">
      <c r="C885" s="151">
        <v>20</v>
      </c>
      <c r="D885" s="152" t="str">
        <f>IF(C885&lt;&gt;"",TEXT(C885,"00")&amp;"/01/"&amp;'Configurações Básicas'!$E$5,"")</f>
        <v>20/01/2017</v>
      </c>
      <c r="E885" s="5">
        <v>1</v>
      </c>
      <c r="F885" s="5" t="s">
        <v>1420</v>
      </c>
      <c r="H885" s="5" t="s">
        <v>1421</v>
      </c>
      <c r="J885" s="5">
        <v>23.4</v>
      </c>
    </row>
    <row r="886" spans="3:10" hidden="1" x14ac:dyDescent="0.25">
      <c r="C886" s="151">
        <v>20</v>
      </c>
      <c r="D886" s="152" t="str">
        <f>IF(C886&lt;&gt;"",TEXT(C886,"00")&amp;"/01/"&amp;'Configurações Básicas'!$E$5,"")</f>
        <v>20/01/2017</v>
      </c>
      <c r="E886" s="5">
        <v>1</v>
      </c>
      <c r="F886" s="5" t="s">
        <v>1420</v>
      </c>
      <c r="H886" s="5" t="s">
        <v>1421</v>
      </c>
      <c r="J886" s="5">
        <v>23.4</v>
      </c>
    </row>
    <row r="887" spans="3:10" hidden="1" x14ac:dyDescent="0.25">
      <c r="C887" s="151">
        <v>20</v>
      </c>
      <c r="D887" s="152" t="str">
        <f>IF(C887&lt;&gt;"",TEXT(C887,"00")&amp;"/01/"&amp;'Configurações Básicas'!$E$5,"")</f>
        <v>20/01/2017</v>
      </c>
      <c r="E887" s="5">
        <v>1</v>
      </c>
      <c r="F887" s="5" t="s">
        <v>1420</v>
      </c>
      <c r="H887" s="5" t="s">
        <v>1421</v>
      </c>
      <c r="J887" s="5">
        <v>23.4</v>
      </c>
    </row>
    <row r="888" spans="3:10" hidden="1" x14ac:dyDescent="0.25">
      <c r="C888" s="151">
        <v>20</v>
      </c>
      <c r="D888" s="152" t="str">
        <f>IF(C888&lt;&gt;"",TEXT(C888,"00")&amp;"/01/"&amp;'Configurações Básicas'!$E$5,"")</f>
        <v>20/01/2017</v>
      </c>
      <c r="E888" s="5">
        <v>1</v>
      </c>
      <c r="F888" s="5" t="s">
        <v>1420</v>
      </c>
      <c r="H888" s="5" t="s">
        <v>1421</v>
      </c>
      <c r="J888" s="5">
        <v>23.4</v>
      </c>
    </row>
    <row r="889" spans="3:10" hidden="1" x14ac:dyDescent="0.25">
      <c r="C889" s="151">
        <v>20</v>
      </c>
      <c r="D889" s="152" t="str">
        <f>IF(C889&lt;&gt;"",TEXT(C889,"00")&amp;"/01/"&amp;'Configurações Básicas'!$E$5,"")</f>
        <v>20/01/2017</v>
      </c>
      <c r="E889" s="5">
        <v>1</v>
      </c>
      <c r="F889" s="5" t="s">
        <v>1420</v>
      </c>
      <c r="H889" s="5" t="s">
        <v>1421</v>
      </c>
      <c r="J889" s="5">
        <v>23.4</v>
      </c>
    </row>
    <row r="890" spans="3:10" hidden="1" x14ac:dyDescent="0.25">
      <c r="C890" s="151">
        <v>20</v>
      </c>
      <c r="D890" s="152" t="str">
        <f>IF(C890&lt;&gt;"",TEXT(C890,"00")&amp;"/01/"&amp;'Configurações Básicas'!$E$5,"")</f>
        <v>20/01/2017</v>
      </c>
      <c r="E890" s="5">
        <v>1</v>
      </c>
      <c r="F890" s="5" t="s">
        <v>1420</v>
      </c>
      <c r="H890" s="5" t="s">
        <v>1421</v>
      </c>
      <c r="J890" s="5">
        <v>23.4</v>
      </c>
    </row>
    <row r="891" spans="3:10" hidden="1" x14ac:dyDescent="0.25">
      <c r="C891" s="151">
        <v>20</v>
      </c>
      <c r="D891" s="152" t="str">
        <f>IF(C891&lt;&gt;"",TEXT(C891,"00")&amp;"/01/"&amp;'Configurações Básicas'!$E$5,"")</f>
        <v>20/01/2017</v>
      </c>
      <c r="E891" s="5">
        <v>1</v>
      </c>
      <c r="F891" s="5" t="s">
        <v>1420</v>
      </c>
      <c r="H891" s="5" t="s">
        <v>1421</v>
      </c>
      <c r="J891" s="5">
        <v>23.4</v>
      </c>
    </row>
    <row r="892" spans="3:10" hidden="1" x14ac:dyDescent="0.25">
      <c r="C892" s="151">
        <v>20</v>
      </c>
      <c r="D892" s="152" t="str">
        <f>IF(C892&lt;&gt;"",TEXT(C892,"00")&amp;"/01/"&amp;'Configurações Básicas'!$E$5,"")</f>
        <v>20/01/2017</v>
      </c>
      <c r="E892" s="5">
        <v>1</v>
      </c>
      <c r="F892" s="5" t="s">
        <v>1420</v>
      </c>
      <c r="H892" s="5" t="s">
        <v>1421</v>
      </c>
      <c r="J892" s="5">
        <v>23.4</v>
      </c>
    </row>
    <row r="893" spans="3:10" hidden="1" x14ac:dyDescent="0.25">
      <c r="C893" s="151">
        <v>20</v>
      </c>
      <c r="D893" s="152" t="str">
        <f>IF(C893&lt;&gt;"",TEXT(C893,"00")&amp;"/01/"&amp;'Configurações Básicas'!$E$5,"")</f>
        <v>20/01/2017</v>
      </c>
      <c r="E893" s="5">
        <v>1</v>
      </c>
      <c r="F893" s="5" t="s">
        <v>1420</v>
      </c>
      <c r="H893" s="5" t="s">
        <v>1421</v>
      </c>
      <c r="J893" s="5">
        <v>23.4</v>
      </c>
    </row>
    <row r="894" spans="3:10" hidden="1" x14ac:dyDescent="0.25">
      <c r="C894" s="151">
        <v>20</v>
      </c>
      <c r="D894" s="152" t="str">
        <f>IF(C894&lt;&gt;"",TEXT(C894,"00")&amp;"/01/"&amp;'Configurações Básicas'!$E$5,"")</f>
        <v>20/01/2017</v>
      </c>
      <c r="E894" s="5">
        <v>1</v>
      </c>
      <c r="F894" s="5" t="s">
        <v>1420</v>
      </c>
      <c r="H894" s="5" t="s">
        <v>1421</v>
      </c>
      <c r="J894" s="5">
        <v>23.4</v>
      </c>
    </row>
    <row r="895" spans="3:10" hidden="1" x14ac:dyDescent="0.25">
      <c r="C895" s="151">
        <v>20</v>
      </c>
      <c r="D895" s="152" t="str">
        <f>IF(C895&lt;&gt;"",TEXT(C895,"00")&amp;"/01/"&amp;'Configurações Básicas'!$E$5,"")</f>
        <v>20/01/2017</v>
      </c>
      <c r="E895" s="5">
        <v>1</v>
      </c>
      <c r="F895" s="5" t="s">
        <v>1420</v>
      </c>
      <c r="H895" s="5" t="s">
        <v>1421</v>
      </c>
      <c r="J895" s="5">
        <v>23.4</v>
      </c>
    </row>
    <row r="896" spans="3:10" hidden="1" x14ac:dyDescent="0.25">
      <c r="C896" s="151">
        <v>20</v>
      </c>
      <c r="D896" s="152" t="str">
        <f>IF(C896&lt;&gt;"",TEXT(C896,"00")&amp;"/01/"&amp;'Configurações Básicas'!$E$5,"")</f>
        <v>20/01/2017</v>
      </c>
      <c r="E896" s="5">
        <v>1</v>
      </c>
      <c r="F896" s="5" t="s">
        <v>1420</v>
      </c>
      <c r="H896" s="5" t="s">
        <v>1421</v>
      </c>
      <c r="J896" s="5">
        <v>23.4</v>
      </c>
    </row>
    <row r="897" spans="3:10" hidden="1" x14ac:dyDescent="0.25">
      <c r="C897" s="151">
        <v>20</v>
      </c>
      <c r="D897" s="152" t="str">
        <f>IF(C897&lt;&gt;"",TEXT(C897,"00")&amp;"/01/"&amp;'Configurações Básicas'!$E$5,"")</f>
        <v>20/01/2017</v>
      </c>
      <c r="E897" s="5">
        <v>1</v>
      </c>
      <c r="F897" s="5" t="s">
        <v>1420</v>
      </c>
      <c r="H897" s="5" t="s">
        <v>1421</v>
      </c>
      <c r="J897" s="5">
        <v>23.4</v>
      </c>
    </row>
    <row r="898" spans="3:10" hidden="1" x14ac:dyDescent="0.25">
      <c r="C898" s="151">
        <v>20</v>
      </c>
      <c r="D898" s="152" t="str">
        <f>IF(C898&lt;&gt;"",TEXT(C898,"00")&amp;"/01/"&amp;'Configurações Básicas'!$E$5,"")</f>
        <v>20/01/2017</v>
      </c>
      <c r="E898" s="5">
        <v>1</v>
      </c>
      <c r="F898" s="5" t="s">
        <v>1420</v>
      </c>
      <c r="H898" s="5" t="s">
        <v>1421</v>
      </c>
      <c r="J898" s="5">
        <v>23.4</v>
      </c>
    </row>
    <row r="899" spans="3:10" hidden="1" x14ac:dyDescent="0.25">
      <c r="C899" s="151">
        <v>20</v>
      </c>
      <c r="D899" s="152" t="str">
        <f>IF(C899&lt;&gt;"",TEXT(C899,"00")&amp;"/01/"&amp;'Configurações Básicas'!$E$5,"")</f>
        <v>20/01/2017</v>
      </c>
      <c r="E899" s="5">
        <v>1</v>
      </c>
      <c r="F899" s="5" t="s">
        <v>1420</v>
      </c>
      <c r="H899" s="5" t="s">
        <v>1421</v>
      </c>
      <c r="J899" s="5">
        <v>23.4</v>
      </c>
    </row>
    <row r="900" spans="3:10" hidden="1" x14ac:dyDescent="0.25">
      <c r="C900" s="151">
        <v>20</v>
      </c>
      <c r="D900" s="152" t="str">
        <f>IF(C900&lt;&gt;"",TEXT(C900,"00")&amp;"/01/"&amp;'Configurações Básicas'!$E$5,"")</f>
        <v>20/01/2017</v>
      </c>
      <c r="E900" s="5">
        <v>1</v>
      </c>
      <c r="F900" s="5" t="s">
        <v>1420</v>
      </c>
      <c r="H900" s="5" t="s">
        <v>1421</v>
      </c>
      <c r="J900" s="5">
        <v>23.4</v>
      </c>
    </row>
    <row r="901" spans="3:10" hidden="1" x14ac:dyDescent="0.25">
      <c r="C901" s="151">
        <v>20</v>
      </c>
      <c r="D901" s="152" t="str">
        <f>IF(C901&lt;&gt;"",TEXT(C901,"00")&amp;"/01/"&amp;'Configurações Básicas'!$E$5,"")</f>
        <v>20/01/2017</v>
      </c>
      <c r="E901" s="5">
        <v>1</v>
      </c>
      <c r="F901" s="5" t="s">
        <v>1420</v>
      </c>
      <c r="H901" s="5" t="s">
        <v>1421</v>
      </c>
      <c r="J901" s="5">
        <v>23.4</v>
      </c>
    </row>
    <row r="902" spans="3:10" hidden="1" x14ac:dyDescent="0.25">
      <c r="C902" s="151">
        <v>20</v>
      </c>
      <c r="D902" s="152" t="str">
        <f>IF(C902&lt;&gt;"",TEXT(C902,"00")&amp;"/01/"&amp;'Configurações Básicas'!$E$5,"")</f>
        <v>20/01/2017</v>
      </c>
      <c r="E902" s="5">
        <v>1</v>
      </c>
      <c r="F902" s="5" t="s">
        <v>1420</v>
      </c>
      <c r="H902" s="5" t="s">
        <v>1421</v>
      </c>
      <c r="J902" s="5">
        <v>23.4</v>
      </c>
    </row>
    <row r="903" spans="3:10" hidden="1" x14ac:dyDescent="0.25">
      <c r="C903" s="151">
        <v>20</v>
      </c>
      <c r="D903" s="152" t="str">
        <f>IF(C903&lt;&gt;"",TEXT(C903,"00")&amp;"/01/"&amp;'Configurações Básicas'!$E$5,"")</f>
        <v>20/01/2017</v>
      </c>
      <c r="E903" s="5">
        <v>1</v>
      </c>
      <c r="F903" s="5" t="s">
        <v>1420</v>
      </c>
      <c r="H903" s="5" t="s">
        <v>1421</v>
      </c>
      <c r="J903" s="5">
        <v>23.4</v>
      </c>
    </row>
    <row r="904" spans="3:10" hidden="1" x14ac:dyDescent="0.25">
      <c r="C904" s="151">
        <v>20</v>
      </c>
      <c r="D904" s="152" t="str">
        <f>IF(C904&lt;&gt;"",TEXT(C904,"00")&amp;"/01/"&amp;'Configurações Básicas'!$E$5,"")</f>
        <v>20/01/2017</v>
      </c>
      <c r="E904" s="5">
        <v>1</v>
      </c>
      <c r="F904" s="5" t="s">
        <v>1420</v>
      </c>
      <c r="H904" s="5" t="s">
        <v>1421</v>
      </c>
      <c r="J904" s="5">
        <v>23.4</v>
      </c>
    </row>
    <row r="905" spans="3:10" hidden="1" x14ac:dyDescent="0.25">
      <c r="C905" s="151">
        <v>20</v>
      </c>
      <c r="D905" s="152" t="str">
        <f>IF(C905&lt;&gt;"",TEXT(C905,"00")&amp;"/01/"&amp;'Configurações Básicas'!$E$5,"")</f>
        <v>20/01/2017</v>
      </c>
      <c r="E905" s="5">
        <v>1</v>
      </c>
      <c r="F905" s="5" t="s">
        <v>1420</v>
      </c>
      <c r="H905" s="5" t="s">
        <v>1421</v>
      </c>
      <c r="J905" s="5">
        <v>23.4</v>
      </c>
    </row>
    <row r="906" spans="3:10" hidden="1" x14ac:dyDescent="0.25">
      <c r="C906" s="151">
        <v>20</v>
      </c>
      <c r="D906" s="152" t="str">
        <f>IF(C906&lt;&gt;"",TEXT(C906,"00")&amp;"/01/"&amp;'Configurações Básicas'!$E$5,"")</f>
        <v>20/01/2017</v>
      </c>
      <c r="E906" s="5">
        <v>1</v>
      </c>
      <c r="F906" s="5" t="s">
        <v>1420</v>
      </c>
      <c r="H906" s="5" t="s">
        <v>1421</v>
      </c>
      <c r="J906" s="5">
        <v>23.4</v>
      </c>
    </row>
    <row r="907" spans="3:10" hidden="1" x14ac:dyDescent="0.25">
      <c r="C907" s="151">
        <v>20</v>
      </c>
      <c r="D907" s="152" t="str">
        <f>IF(C907&lt;&gt;"",TEXT(C907,"00")&amp;"/01/"&amp;'Configurações Básicas'!$E$5,"")</f>
        <v>20/01/2017</v>
      </c>
      <c r="E907" s="5">
        <v>1</v>
      </c>
      <c r="F907" s="5" t="s">
        <v>1420</v>
      </c>
      <c r="H907" s="5" t="s">
        <v>1421</v>
      </c>
      <c r="J907" s="5">
        <v>23.4</v>
      </c>
    </row>
    <row r="908" spans="3:10" hidden="1" x14ac:dyDescent="0.25">
      <c r="C908" s="151">
        <v>20</v>
      </c>
      <c r="D908" s="152" t="str">
        <f>IF(C908&lt;&gt;"",TEXT(C908,"00")&amp;"/01/"&amp;'Configurações Básicas'!$E$5,"")</f>
        <v>20/01/2017</v>
      </c>
      <c r="E908" s="5">
        <v>1</v>
      </c>
      <c r="F908" s="5" t="s">
        <v>1420</v>
      </c>
      <c r="H908" s="5" t="s">
        <v>1421</v>
      </c>
      <c r="J908" s="5">
        <v>23.4</v>
      </c>
    </row>
    <row r="909" spans="3:10" hidden="1" x14ac:dyDescent="0.25">
      <c r="C909" s="151">
        <v>20</v>
      </c>
      <c r="D909" s="152" t="str">
        <f>IF(C909&lt;&gt;"",TEXT(C909,"00")&amp;"/01/"&amp;'Configurações Básicas'!$E$5,"")</f>
        <v>20/01/2017</v>
      </c>
      <c r="E909" s="5">
        <v>1</v>
      </c>
      <c r="F909" s="5" t="s">
        <v>1420</v>
      </c>
      <c r="H909" s="5" t="s">
        <v>1421</v>
      </c>
      <c r="J909" s="5">
        <v>23.4</v>
      </c>
    </row>
    <row r="910" spans="3:10" hidden="1" x14ac:dyDescent="0.25">
      <c r="C910" s="151">
        <v>20</v>
      </c>
      <c r="D910" s="152" t="str">
        <f>IF(C910&lt;&gt;"",TEXT(C910,"00")&amp;"/01/"&amp;'Configurações Básicas'!$E$5,"")</f>
        <v>20/01/2017</v>
      </c>
      <c r="E910" s="5">
        <v>1</v>
      </c>
      <c r="F910" s="5" t="s">
        <v>1420</v>
      </c>
      <c r="H910" s="5" t="s">
        <v>1421</v>
      </c>
      <c r="J910" s="5">
        <v>23.4</v>
      </c>
    </row>
    <row r="911" spans="3:10" hidden="1" x14ac:dyDescent="0.25">
      <c r="C911" s="151">
        <v>20</v>
      </c>
      <c r="D911" s="152" t="str">
        <f>IF(C911&lt;&gt;"",TEXT(C911,"00")&amp;"/01/"&amp;'Configurações Básicas'!$E$5,"")</f>
        <v>20/01/2017</v>
      </c>
      <c r="E911" s="5">
        <v>1</v>
      </c>
      <c r="F911" s="5" t="s">
        <v>1420</v>
      </c>
      <c r="H911" s="5" t="s">
        <v>1421</v>
      </c>
      <c r="J911" s="5">
        <v>23.4</v>
      </c>
    </row>
    <row r="912" spans="3:10" hidden="1" x14ac:dyDescent="0.25">
      <c r="C912" s="151">
        <v>20</v>
      </c>
      <c r="D912" s="152" t="str">
        <f>IF(C912&lt;&gt;"",TEXT(C912,"00")&amp;"/01/"&amp;'Configurações Básicas'!$E$5,"")</f>
        <v>20/01/2017</v>
      </c>
      <c r="E912" s="5">
        <v>1</v>
      </c>
      <c r="F912" s="5" t="s">
        <v>1420</v>
      </c>
      <c r="H912" s="5" t="s">
        <v>1421</v>
      </c>
      <c r="J912" s="5">
        <v>23.4</v>
      </c>
    </row>
    <row r="913" spans="3:10" hidden="1" x14ac:dyDescent="0.25">
      <c r="C913" s="151">
        <v>20</v>
      </c>
      <c r="D913" s="152" t="str">
        <f>IF(C913&lt;&gt;"",TEXT(C913,"00")&amp;"/01/"&amp;'Configurações Básicas'!$E$5,"")</f>
        <v>20/01/2017</v>
      </c>
      <c r="E913" s="5">
        <v>1</v>
      </c>
      <c r="F913" s="5" t="s">
        <v>1420</v>
      </c>
      <c r="H913" s="5" t="s">
        <v>1421</v>
      </c>
      <c r="J913" s="5">
        <v>23.4</v>
      </c>
    </row>
    <row r="914" spans="3:10" hidden="1" x14ac:dyDescent="0.25">
      <c r="C914" s="151">
        <v>20</v>
      </c>
      <c r="D914" s="152" t="str">
        <f>IF(C914&lt;&gt;"",TEXT(C914,"00")&amp;"/01/"&amp;'Configurações Básicas'!$E$5,"")</f>
        <v>20/01/2017</v>
      </c>
      <c r="E914" s="5">
        <v>1</v>
      </c>
      <c r="F914" s="5" t="s">
        <v>1420</v>
      </c>
      <c r="H914" s="5" t="s">
        <v>1421</v>
      </c>
      <c r="J914" s="5">
        <v>23.4</v>
      </c>
    </row>
    <row r="915" spans="3:10" hidden="1" x14ac:dyDescent="0.25">
      <c r="C915" s="151">
        <v>20</v>
      </c>
      <c r="D915" s="152" t="str">
        <f>IF(C915&lt;&gt;"",TEXT(C915,"00")&amp;"/01/"&amp;'Configurações Básicas'!$E$5,"")</f>
        <v>20/01/2017</v>
      </c>
      <c r="E915" s="5">
        <v>1</v>
      </c>
      <c r="F915" s="5" t="s">
        <v>1420</v>
      </c>
      <c r="H915" s="5" t="s">
        <v>1421</v>
      </c>
      <c r="J915" s="5">
        <v>23.4</v>
      </c>
    </row>
    <row r="916" spans="3:10" hidden="1" x14ac:dyDescent="0.25">
      <c r="C916" s="151">
        <v>20</v>
      </c>
      <c r="D916" s="152" t="str">
        <f>IF(C916&lt;&gt;"",TEXT(C916,"00")&amp;"/01/"&amp;'Configurações Básicas'!$E$5,"")</f>
        <v>20/01/2017</v>
      </c>
      <c r="E916" s="5">
        <v>1</v>
      </c>
      <c r="F916" s="5" t="s">
        <v>1420</v>
      </c>
      <c r="H916" s="5" t="s">
        <v>1421</v>
      </c>
      <c r="J916" s="5">
        <v>23.4</v>
      </c>
    </row>
    <row r="917" spans="3:10" hidden="1" x14ac:dyDescent="0.25">
      <c r="C917" s="151">
        <v>20</v>
      </c>
      <c r="D917" s="152" t="str">
        <f>IF(C917&lt;&gt;"",TEXT(C917,"00")&amp;"/01/"&amp;'Configurações Básicas'!$E$5,"")</f>
        <v>20/01/2017</v>
      </c>
      <c r="E917" s="5">
        <v>1</v>
      </c>
      <c r="F917" s="5" t="s">
        <v>1420</v>
      </c>
      <c r="H917" s="5" t="s">
        <v>1421</v>
      </c>
      <c r="J917" s="5">
        <v>23.4</v>
      </c>
    </row>
    <row r="918" spans="3:10" hidden="1" x14ac:dyDescent="0.25">
      <c r="C918" s="151">
        <v>20</v>
      </c>
      <c r="D918" s="152" t="str">
        <f>IF(C918&lt;&gt;"",TEXT(C918,"00")&amp;"/01/"&amp;'Configurações Básicas'!$E$5,"")</f>
        <v>20/01/2017</v>
      </c>
      <c r="E918" s="5">
        <v>1</v>
      </c>
      <c r="F918" s="5" t="s">
        <v>1420</v>
      </c>
      <c r="H918" s="5" t="s">
        <v>1421</v>
      </c>
      <c r="J918" s="5">
        <v>23.4</v>
      </c>
    </row>
    <row r="919" spans="3:10" hidden="1" x14ac:dyDescent="0.25">
      <c r="C919" s="151">
        <v>20</v>
      </c>
      <c r="D919" s="152" t="str">
        <f>IF(C919&lt;&gt;"",TEXT(C919,"00")&amp;"/01/"&amp;'Configurações Básicas'!$E$5,"")</f>
        <v>20/01/2017</v>
      </c>
      <c r="E919" s="5">
        <v>1</v>
      </c>
      <c r="F919" s="5" t="s">
        <v>1420</v>
      </c>
      <c r="H919" s="5" t="s">
        <v>1421</v>
      </c>
      <c r="J919" s="5">
        <v>23.4</v>
      </c>
    </row>
    <row r="920" spans="3:10" hidden="1" x14ac:dyDescent="0.25">
      <c r="C920" s="151">
        <v>20</v>
      </c>
      <c r="D920" s="152" t="str">
        <f>IF(C920&lt;&gt;"",TEXT(C920,"00")&amp;"/01/"&amp;'Configurações Básicas'!$E$5,"")</f>
        <v>20/01/2017</v>
      </c>
      <c r="E920" s="5">
        <v>1</v>
      </c>
      <c r="F920" s="5" t="s">
        <v>1420</v>
      </c>
      <c r="H920" s="5" t="s">
        <v>1421</v>
      </c>
      <c r="J920" s="5">
        <v>23.4</v>
      </c>
    </row>
    <row r="921" spans="3:10" hidden="1" x14ac:dyDescent="0.25">
      <c r="C921" s="151">
        <v>20</v>
      </c>
      <c r="D921" s="152" t="str">
        <f>IF(C921&lt;&gt;"",TEXT(C921,"00")&amp;"/01/"&amp;'Configurações Básicas'!$E$5,"")</f>
        <v>20/01/2017</v>
      </c>
      <c r="E921" s="5">
        <v>1</v>
      </c>
      <c r="F921" s="5" t="s">
        <v>1420</v>
      </c>
      <c r="H921" s="5" t="s">
        <v>1421</v>
      </c>
      <c r="J921" s="5">
        <v>23.4</v>
      </c>
    </row>
    <row r="922" spans="3:10" hidden="1" x14ac:dyDescent="0.25">
      <c r="C922" s="151">
        <v>20</v>
      </c>
      <c r="D922" s="152" t="str">
        <f>IF(C922&lt;&gt;"",TEXT(C922,"00")&amp;"/01/"&amp;'Configurações Básicas'!$E$5,"")</f>
        <v>20/01/2017</v>
      </c>
      <c r="E922" s="5">
        <v>1</v>
      </c>
      <c r="F922" s="5" t="s">
        <v>1420</v>
      </c>
      <c r="H922" s="5" t="s">
        <v>1421</v>
      </c>
      <c r="J922" s="5">
        <v>23.4</v>
      </c>
    </row>
    <row r="923" spans="3:10" hidden="1" x14ac:dyDescent="0.25">
      <c r="C923" s="151">
        <v>20</v>
      </c>
      <c r="D923" s="152" t="str">
        <f>IF(C923&lt;&gt;"",TEXT(C923,"00")&amp;"/01/"&amp;'Configurações Básicas'!$E$5,"")</f>
        <v>20/01/2017</v>
      </c>
      <c r="E923" s="5">
        <v>1</v>
      </c>
      <c r="F923" s="5" t="s">
        <v>1420</v>
      </c>
      <c r="H923" s="5" t="s">
        <v>1421</v>
      </c>
      <c r="J923" s="5">
        <v>23.4</v>
      </c>
    </row>
    <row r="924" spans="3:10" hidden="1" x14ac:dyDescent="0.25">
      <c r="C924" s="151">
        <v>20</v>
      </c>
      <c r="D924" s="152" t="str">
        <f>IF(C924&lt;&gt;"",TEXT(C924,"00")&amp;"/01/"&amp;'Configurações Básicas'!$E$5,"")</f>
        <v>20/01/2017</v>
      </c>
      <c r="E924" s="5">
        <v>1</v>
      </c>
      <c r="F924" s="5" t="s">
        <v>1420</v>
      </c>
      <c r="H924" s="5" t="s">
        <v>1421</v>
      </c>
      <c r="J924" s="5">
        <v>23.4</v>
      </c>
    </row>
    <row r="925" spans="3:10" hidden="1" x14ac:dyDescent="0.25">
      <c r="C925" s="151">
        <v>20</v>
      </c>
      <c r="D925" s="152" t="str">
        <f>IF(C925&lt;&gt;"",TEXT(C925,"00")&amp;"/01/"&amp;'Configurações Básicas'!$E$5,"")</f>
        <v>20/01/2017</v>
      </c>
      <c r="E925" s="5">
        <v>1</v>
      </c>
      <c r="F925" s="5" t="s">
        <v>1420</v>
      </c>
      <c r="H925" s="5" t="s">
        <v>1421</v>
      </c>
      <c r="J925" s="5">
        <v>23.4</v>
      </c>
    </row>
    <row r="926" spans="3:10" hidden="1" x14ac:dyDescent="0.25">
      <c r="C926" s="151">
        <v>20</v>
      </c>
      <c r="D926" s="152" t="str">
        <f>IF(C926&lt;&gt;"",TEXT(C926,"00")&amp;"/01/"&amp;'Configurações Básicas'!$E$5,"")</f>
        <v>20/01/2017</v>
      </c>
      <c r="E926" s="5">
        <v>1</v>
      </c>
      <c r="F926" s="5" t="s">
        <v>1420</v>
      </c>
      <c r="H926" s="5" t="s">
        <v>1421</v>
      </c>
      <c r="J926" s="5">
        <v>23.4</v>
      </c>
    </row>
    <row r="927" spans="3:10" hidden="1" x14ac:dyDescent="0.25">
      <c r="C927" s="151">
        <v>20</v>
      </c>
      <c r="D927" s="152" t="str">
        <f>IF(C927&lt;&gt;"",TEXT(C927,"00")&amp;"/01/"&amp;'Configurações Básicas'!$E$5,"")</f>
        <v>20/01/2017</v>
      </c>
      <c r="E927" s="5">
        <v>1</v>
      </c>
      <c r="F927" s="5" t="s">
        <v>1420</v>
      </c>
      <c r="H927" s="5" t="s">
        <v>1421</v>
      </c>
      <c r="J927" s="5">
        <v>23.4</v>
      </c>
    </row>
    <row r="928" spans="3:10" hidden="1" x14ac:dyDescent="0.25">
      <c r="C928" s="151">
        <v>20</v>
      </c>
      <c r="D928" s="152" t="str">
        <f>IF(C928&lt;&gt;"",TEXT(C928,"00")&amp;"/01/"&amp;'Configurações Básicas'!$E$5,"")</f>
        <v>20/01/2017</v>
      </c>
      <c r="E928" s="5">
        <v>1</v>
      </c>
      <c r="F928" s="5" t="s">
        <v>1420</v>
      </c>
      <c r="H928" s="5" t="s">
        <v>1421</v>
      </c>
      <c r="J928" s="5">
        <v>23.4</v>
      </c>
    </row>
    <row r="929" spans="3:10" hidden="1" x14ac:dyDescent="0.25">
      <c r="C929" s="151">
        <v>20</v>
      </c>
      <c r="D929" s="152" t="str">
        <f>IF(C929&lt;&gt;"",TEXT(C929,"00")&amp;"/01/"&amp;'Configurações Básicas'!$E$5,"")</f>
        <v>20/01/2017</v>
      </c>
      <c r="E929" s="5">
        <v>1</v>
      </c>
      <c r="F929" s="5" t="s">
        <v>1420</v>
      </c>
      <c r="H929" s="5" t="s">
        <v>1421</v>
      </c>
      <c r="J929" s="5">
        <v>23.4</v>
      </c>
    </row>
    <row r="930" spans="3:10" hidden="1" x14ac:dyDescent="0.25">
      <c r="C930" s="151">
        <v>20</v>
      </c>
      <c r="D930" s="152" t="str">
        <f>IF(C930&lt;&gt;"",TEXT(C930,"00")&amp;"/01/"&amp;'Configurações Básicas'!$E$5,"")</f>
        <v>20/01/2017</v>
      </c>
      <c r="E930" s="5">
        <v>1</v>
      </c>
      <c r="F930" s="5" t="s">
        <v>1420</v>
      </c>
      <c r="H930" s="5" t="s">
        <v>1421</v>
      </c>
      <c r="J930" s="5">
        <v>23.4</v>
      </c>
    </row>
    <row r="931" spans="3:10" hidden="1" x14ac:dyDescent="0.25">
      <c r="C931" s="151">
        <v>20</v>
      </c>
      <c r="D931" s="152" t="str">
        <f>IF(C931&lt;&gt;"",TEXT(C931,"00")&amp;"/01/"&amp;'Configurações Básicas'!$E$5,"")</f>
        <v>20/01/2017</v>
      </c>
      <c r="E931" s="5">
        <v>1</v>
      </c>
      <c r="F931" s="5" t="s">
        <v>1420</v>
      </c>
      <c r="H931" s="5" t="s">
        <v>1421</v>
      </c>
      <c r="J931" s="5">
        <v>23.4</v>
      </c>
    </row>
    <row r="932" spans="3:10" hidden="1" x14ac:dyDescent="0.25">
      <c r="C932" s="151">
        <v>20</v>
      </c>
      <c r="D932" s="152" t="str">
        <f>IF(C932&lt;&gt;"",TEXT(C932,"00")&amp;"/01/"&amp;'Configurações Básicas'!$E$5,"")</f>
        <v>20/01/2017</v>
      </c>
      <c r="E932" s="5">
        <v>1</v>
      </c>
      <c r="F932" s="5" t="s">
        <v>1420</v>
      </c>
      <c r="H932" s="5" t="s">
        <v>1421</v>
      </c>
      <c r="J932" s="5">
        <v>23.4</v>
      </c>
    </row>
    <row r="933" spans="3:10" hidden="1" x14ac:dyDescent="0.25">
      <c r="C933" s="151">
        <v>20</v>
      </c>
      <c r="D933" s="152" t="str">
        <f>IF(C933&lt;&gt;"",TEXT(C933,"00")&amp;"/01/"&amp;'Configurações Básicas'!$E$5,"")</f>
        <v>20/01/2017</v>
      </c>
      <c r="E933" s="5">
        <v>1</v>
      </c>
      <c r="F933" s="5" t="s">
        <v>1420</v>
      </c>
      <c r="H933" s="5" t="s">
        <v>1421</v>
      </c>
      <c r="J933" s="5">
        <v>23.4</v>
      </c>
    </row>
    <row r="934" spans="3:10" hidden="1" x14ac:dyDescent="0.25">
      <c r="C934" s="151">
        <v>20</v>
      </c>
      <c r="D934" s="152" t="str">
        <f>IF(C934&lt;&gt;"",TEXT(C934,"00")&amp;"/01/"&amp;'Configurações Básicas'!$E$5,"")</f>
        <v>20/01/2017</v>
      </c>
      <c r="E934" s="5">
        <v>1</v>
      </c>
      <c r="F934" s="5" t="s">
        <v>1420</v>
      </c>
      <c r="H934" s="5" t="s">
        <v>1421</v>
      </c>
      <c r="J934" s="5">
        <v>23.4</v>
      </c>
    </row>
    <row r="935" spans="3:10" hidden="1" x14ac:dyDescent="0.25">
      <c r="C935" s="151">
        <v>20</v>
      </c>
      <c r="D935" s="152" t="str">
        <f>IF(C935&lt;&gt;"",TEXT(C935,"00")&amp;"/01/"&amp;'Configurações Básicas'!$E$5,"")</f>
        <v>20/01/2017</v>
      </c>
      <c r="E935" s="5">
        <v>1</v>
      </c>
      <c r="F935" s="5" t="s">
        <v>1420</v>
      </c>
      <c r="H935" s="5" t="s">
        <v>1421</v>
      </c>
      <c r="J935" s="5">
        <v>23.4</v>
      </c>
    </row>
    <row r="936" spans="3:10" hidden="1" x14ac:dyDescent="0.25">
      <c r="C936" s="151">
        <v>20</v>
      </c>
      <c r="D936" s="152" t="str">
        <f>IF(C936&lt;&gt;"",TEXT(C936,"00")&amp;"/01/"&amp;'Configurações Básicas'!$E$5,"")</f>
        <v>20/01/2017</v>
      </c>
      <c r="E936" s="5">
        <v>1</v>
      </c>
      <c r="F936" s="5" t="s">
        <v>1420</v>
      </c>
      <c r="H936" s="5" t="s">
        <v>1421</v>
      </c>
      <c r="J936" s="5">
        <v>23.4</v>
      </c>
    </row>
    <row r="937" spans="3:10" hidden="1" x14ac:dyDescent="0.25">
      <c r="C937" s="151">
        <v>20</v>
      </c>
      <c r="D937" s="152" t="str">
        <f>IF(C937&lt;&gt;"",TEXT(C937,"00")&amp;"/01/"&amp;'Configurações Básicas'!$E$5,"")</f>
        <v>20/01/2017</v>
      </c>
      <c r="E937" s="5">
        <v>1</v>
      </c>
      <c r="F937" s="5" t="s">
        <v>1420</v>
      </c>
      <c r="H937" s="5" t="s">
        <v>1421</v>
      </c>
      <c r="J937" s="5">
        <v>23.4</v>
      </c>
    </row>
    <row r="938" spans="3:10" hidden="1" x14ac:dyDescent="0.25">
      <c r="C938" s="151">
        <v>20</v>
      </c>
      <c r="D938" s="152" t="str">
        <f>IF(C938&lt;&gt;"",TEXT(C938,"00")&amp;"/01/"&amp;'Configurações Básicas'!$E$5,"")</f>
        <v>20/01/2017</v>
      </c>
      <c r="E938" s="5">
        <v>1</v>
      </c>
      <c r="F938" s="5" t="s">
        <v>1420</v>
      </c>
      <c r="H938" s="5" t="s">
        <v>1421</v>
      </c>
      <c r="J938" s="5">
        <v>23.4</v>
      </c>
    </row>
    <row r="939" spans="3:10" hidden="1" x14ac:dyDescent="0.25">
      <c r="C939" s="151">
        <v>20</v>
      </c>
      <c r="D939" s="152" t="str">
        <f>IF(C939&lt;&gt;"",TEXT(C939,"00")&amp;"/01/"&amp;'Configurações Básicas'!$E$5,"")</f>
        <v>20/01/2017</v>
      </c>
      <c r="E939" s="5">
        <v>1</v>
      </c>
      <c r="F939" s="5" t="s">
        <v>1420</v>
      </c>
      <c r="H939" s="5" t="s">
        <v>1421</v>
      </c>
      <c r="J939" s="5">
        <v>23.4</v>
      </c>
    </row>
    <row r="940" spans="3:10" hidden="1" x14ac:dyDescent="0.25">
      <c r="C940" s="151">
        <v>20</v>
      </c>
      <c r="D940" s="152" t="str">
        <f>IF(C940&lt;&gt;"",TEXT(C940,"00")&amp;"/01/"&amp;'Configurações Básicas'!$E$5,"")</f>
        <v>20/01/2017</v>
      </c>
      <c r="E940" s="5">
        <v>1</v>
      </c>
      <c r="F940" s="5" t="s">
        <v>1420</v>
      </c>
      <c r="H940" s="5" t="s">
        <v>1421</v>
      </c>
      <c r="J940" s="5">
        <v>23.4</v>
      </c>
    </row>
    <row r="941" spans="3:10" hidden="1" x14ac:dyDescent="0.25">
      <c r="C941" s="151">
        <v>20</v>
      </c>
      <c r="D941" s="152" t="str">
        <f>IF(C941&lt;&gt;"",TEXT(C941,"00")&amp;"/01/"&amp;'Configurações Básicas'!$E$5,"")</f>
        <v>20/01/2017</v>
      </c>
      <c r="E941" s="5">
        <v>1</v>
      </c>
      <c r="F941" s="5" t="s">
        <v>1420</v>
      </c>
      <c r="H941" s="5" t="s">
        <v>1421</v>
      </c>
      <c r="J941" s="5">
        <v>23.4</v>
      </c>
    </row>
    <row r="942" spans="3:10" hidden="1" x14ac:dyDescent="0.25">
      <c r="C942" s="151">
        <v>20</v>
      </c>
      <c r="D942" s="152" t="str">
        <f>IF(C942&lt;&gt;"",TEXT(C942,"00")&amp;"/01/"&amp;'Configurações Básicas'!$E$5,"")</f>
        <v>20/01/2017</v>
      </c>
      <c r="E942" s="5">
        <v>1</v>
      </c>
      <c r="F942" s="5" t="s">
        <v>1420</v>
      </c>
      <c r="H942" s="5" t="s">
        <v>1421</v>
      </c>
      <c r="J942" s="5">
        <v>23.4</v>
      </c>
    </row>
    <row r="943" spans="3:10" hidden="1" x14ac:dyDescent="0.25">
      <c r="C943" s="151">
        <v>20</v>
      </c>
      <c r="D943" s="152" t="str">
        <f>IF(C943&lt;&gt;"",TEXT(C943,"00")&amp;"/01/"&amp;'Configurações Básicas'!$E$5,"")</f>
        <v>20/01/2017</v>
      </c>
      <c r="E943" s="5">
        <v>1</v>
      </c>
      <c r="F943" s="5" t="s">
        <v>1420</v>
      </c>
      <c r="H943" s="5" t="s">
        <v>1421</v>
      </c>
      <c r="J943" s="5">
        <v>23.4</v>
      </c>
    </row>
    <row r="944" spans="3:10" hidden="1" x14ac:dyDescent="0.25">
      <c r="C944" s="151">
        <v>20</v>
      </c>
      <c r="D944" s="152" t="str">
        <f>IF(C944&lt;&gt;"",TEXT(C944,"00")&amp;"/01/"&amp;'Configurações Básicas'!$E$5,"")</f>
        <v>20/01/2017</v>
      </c>
      <c r="E944" s="5">
        <v>1</v>
      </c>
      <c r="F944" s="5" t="s">
        <v>1420</v>
      </c>
      <c r="H944" s="5" t="s">
        <v>1421</v>
      </c>
      <c r="J944" s="5">
        <v>23.4</v>
      </c>
    </row>
    <row r="945" spans="3:10" hidden="1" x14ac:dyDescent="0.25">
      <c r="C945" s="151">
        <v>20</v>
      </c>
      <c r="D945" s="152" t="str">
        <f>IF(C945&lt;&gt;"",TEXT(C945,"00")&amp;"/01/"&amp;'Configurações Básicas'!$E$5,"")</f>
        <v>20/01/2017</v>
      </c>
      <c r="E945" s="5">
        <v>1</v>
      </c>
      <c r="F945" s="5" t="s">
        <v>1420</v>
      </c>
      <c r="H945" s="5" t="s">
        <v>1421</v>
      </c>
      <c r="J945" s="5">
        <v>23.4</v>
      </c>
    </row>
    <row r="946" spans="3:10" hidden="1" x14ac:dyDescent="0.25">
      <c r="C946" s="151">
        <v>20</v>
      </c>
      <c r="D946" s="152" t="str">
        <f>IF(C946&lt;&gt;"",TEXT(C946,"00")&amp;"/01/"&amp;'Configurações Básicas'!$E$5,"")</f>
        <v>20/01/2017</v>
      </c>
      <c r="E946" s="5">
        <v>1</v>
      </c>
      <c r="F946" s="5" t="s">
        <v>1420</v>
      </c>
      <c r="H946" s="5" t="s">
        <v>1421</v>
      </c>
      <c r="J946" s="5">
        <v>23.4</v>
      </c>
    </row>
    <row r="947" spans="3:10" hidden="1" x14ac:dyDescent="0.25">
      <c r="C947" s="151">
        <v>20</v>
      </c>
      <c r="D947" s="152" t="str">
        <f>IF(C947&lt;&gt;"",TEXT(C947,"00")&amp;"/01/"&amp;'Configurações Básicas'!$E$5,"")</f>
        <v>20/01/2017</v>
      </c>
      <c r="E947" s="5">
        <v>1</v>
      </c>
      <c r="F947" s="5" t="s">
        <v>1420</v>
      </c>
      <c r="H947" s="5" t="s">
        <v>1421</v>
      </c>
      <c r="J947" s="5">
        <v>23.4</v>
      </c>
    </row>
    <row r="948" spans="3:10" hidden="1" x14ac:dyDescent="0.25">
      <c r="C948" s="151">
        <v>20</v>
      </c>
      <c r="D948" s="152" t="str">
        <f>IF(C948&lt;&gt;"",TEXT(C948,"00")&amp;"/01/"&amp;'Configurações Básicas'!$E$5,"")</f>
        <v>20/01/2017</v>
      </c>
      <c r="E948" s="5">
        <v>1</v>
      </c>
      <c r="F948" s="5" t="s">
        <v>1420</v>
      </c>
      <c r="H948" s="5" t="s">
        <v>1421</v>
      </c>
      <c r="J948" s="5">
        <v>23.4</v>
      </c>
    </row>
    <row r="949" spans="3:10" hidden="1" x14ac:dyDescent="0.25">
      <c r="C949" s="151">
        <v>20</v>
      </c>
      <c r="D949" s="152" t="str">
        <f>IF(C949&lt;&gt;"",TEXT(C949,"00")&amp;"/01/"&amp;'Configurações Básicas'!$E$5,"")</f>
        <v>20/01/2017</v>
      </c>
      <c r="E949" s="5">
        <v>1</v>
      </c>
      <c r="F949" s="5" t="s">
        <v>1420</v>
      </c>
      <c r="H949" s="5" t="s">
        <v>1421</v>
      </c>
      <c r="J949" s="5">
        <v>23.4</v>
      </c>
    </row>
    <row r="950" spans="3:10" hidden="1" x14ac:dyDescent="0.25">
      <c r="C950" s="151">
        <v>20</v>
      </c>
      <c r="D950" s="152" t="str">
        <f>IF(C950&lt;&gt;"",TEXT(C950,"00")&amp;"/01/"&amp;'Configurações Básicas'!$E$5,"")</f>
        <v>20/01/2017</v>
      </c>
      <c r="E950" s="5">
        <v>1</v>
      </c>
      <c r="F950" s="5" t="s">
        <v>1420</v>
      </c>
      <c r="H950" s="5" t="s">
        <v>1421</v>
      </c>
      <c r="J950" s="5">
        <v>23.4</v>
      </c>
    </row>
    <row r="951" spans="3:10" hidden="1" x14ac:dyDescent="0.25">
      <c r="C951" s="151">
        <v>20</v>
      </c>
      <c r="D951" s="152" t="str">
        <f>IF(C951&lt;&gt;"",TEXT(C951,"00")&amp;"/01/"&amp;'Configurações Básicas'!$E$5,"")</f>
        <v>20/01/2017</v>
      </c>
      <c r="E951" s="5">
        <v>1</v>
      </c>
      <c r="F951" s="5" t="s">
        <v>1420</v>
      </c>
      <c r="H951" s="5" t="s">
        <v>1421</v>
      </c>
      <c r="J951" s="5">
        <v>23.4</v>
      </c>
    </row>
    <row r="952" spans="3:10" hidden="1" x14ac:dyDescent="0.25">
      <c r="C952" s="151">
        <v>20</v>
      </c>
      <c r="D952" s="152" t="str">
        <f>IF(C952&lt;&gt;"",TEXT(C952,"00")&amp;"/01/"&amp;'Configurações Básicas'!$E$5,"")</f>
        <v>20/01/2017</v>
      </c>
      <c r="E952" s="5">
        <v>1</v>
      </c>
      <c r="F952" s="5" t="s">
        <v>1420</v>
      </c>
      <c r="H952" s="5" t="s">
        <v>1421</v>
      </c>
      <c r="J952" s="5">
        <v>23.4</v>
      </c>
    </row>
    <row r="953" spans="3:10" hidden="1" x14ac:dyDescent="0.25">
      <c r="C953" s="151">
        <v>20</v>
      </c>
      <c r="D953" s="152" t="str">
        <f>IF(C953&lt;&gt;"",TEXT(C953,"00")&amp;"/01/"&amp;'Configurações Básicas'!$E$5,"")</f>
        <v>20/01/2017</v>
      </c>
      <c r="E953" s="5">
        <v>1</v>
      </c>
      <c r="F953" s="5" t="s">
        <v>1420</v>
      </c>
      <c r="H953" s="5" t="s">
        <v>1421</v>
      </c>
      <c r="J953" s="5">
        <v>23.4</v>
      </c>
    </row>
    <row r="954" spans="3:10" hidden="1" x14ac:dyDescent="0.25">
      <c r="C954" s="151">
        <v>20</v>
      </c>
      <c r="D954" s="152" t="str">
        <f>IF(C954&lt;&gt;"",TEXT(C954,"00")&amp;"/01/"&amp;'Configurações Básicas'!$E$5,"")</f>
        <v>20/01/2017</v>
      </c>
      <c r="E954" s="5">
        <v>1</v>
      </c>
      <c r="F954" s="5" t="s">
        <v>1420</v>
      </c>
      <c r="H954" s="5" t="s">
        <v>1421</v>
      </c>
      <c r="J954" s="5">
        <v>23.4</v>
      </c>
    </row>
    <row r="955" spans="3:10" hidden="1" x14ac:dyDescent="0.25">
      <c r="C955" s="151">
        <v>20</v>
      </c>
      <c r="D955" s="152" t="str">
        <f>IF(C955&lt;&gt;"",TEXT(C955,"00")&amp;"/01/"&amp;'Configurações Básicas'!$E$5,"")</f>
        <v>20/01/2017</v>
      </c>
      <c r="E955" s="5">
        <v>1</v>
      </c>
      <c r="F955" s="5" t="s">
        <v>1420</v>
      </c>
      <c r="H955" s="5" t="s">
        <v>1421</v>
      </c>
      <c r="J955" s="5">
        <v>23.4</v>
      </c>
    </row>
    <row r="956" spans="3:10" hidden="1" x14ac:dyDescent="0.25">
      <c r="C956" s="151">
        <v>20</v>
      </c>
      <c r="D956" s="152" t="str">
        <f>IF(C956&lt;&gt;"",TEXT(C956,"00")&amp;"/01/"&amp;'Configurações Básicas'!$E$5,"")</f>
        <v>20/01/2017</v>
      </c>
      <c r="E956" s="5">
        <v>1</v>
      </c>
      <c r="F956" s="5" t="s">
        <v>1420</v>
      </c>
      <c r="H956" s="5" t="s">
        <v>1421</v>
      </c>
      <c r="J956" s="5">
        <v>23.4</v>
      </c>
    </row>
    <row r="957" spans="3:10" hidden="1" x14ac:dyDescent="0.25">
      <c r="C957" s="151">
        <v>20</v>
      </c>
      <c r="D957" s="152" t="str">
        <f>IF(C957&lt;&gt;"",TEXT(C957,"00")&amp;"/01/"&amp;'Configurações Básicas'!$E$5,"")</f>
        <v>20/01/2017</v>
      </c>
      <c r="E957" s="5">
        <v>1</v>
      </c>
      <c r="F957" s="5" t="s">
        <v>1420</v>
      </c>
      <c r="H957" s="5" t="s">
        <v>1421</v>
      </c>
      <c r="J957" s="5">
        <v>23.4</v>
      </c>
    </row>
    <row r="958" spans="3:10" hidden="1" x14ac:dyDescent="0.25">
      <c r="C958" s="151">
        <v>20</v>
      </c>
      <c r="D958" s="152" t="str">
        <f>IF(C958&lt;&gt;"",TEXT(C958,"00")&amp;"/01/"&amp;'Configurações Básicas'!$E$5,"")</f>
        <v>20/01/2017</v>
      </c>
      <c r="E958" s="5">
        <v>1</v>
      </c>
      <c r="F958" s="5" t="s">
        <v>1420</v>
      </c>
      <c r="H958" s="5" t="s">
        <v>1421</v>
      </c>
      <c r="J958" s="5">
        <v>23.4</v>
      </c>
    </row>
    <row r="959" spans="3:10" hidden="1" x14ac:dyDescent="0.25">
      <c r="C959" s="151">
        <v>20</v>
      </c>
      <c r="D959" s="152" t="str">
        <f>IF(C959&lt;&gt;"",TEXT(C959,"00")&amp;"/01/"&amp;'Configurações Básicas'!$E$5,"")</f>
        <v>20/01/2017</v>
      </c>
      <c r="E959" s="5">
        <v>1</v>
      </c>
      <c r="F959" s="5" t="s">
        <v>1420</v>
      </c>
      <c r="H959" s="5" t="s">
        <v>1421</v>
      </c>
      <c r="J959" s="5">
        <v>23.4</v>
      </c>
    </row>
    <row r="960" spans="3:10" hidden="1" x14ac:dyDescent="0.25">
      <c r="C960" s="151">
        <v>20</v>
      </c>
      <c r="D960" s="152" t="str">
        <f>IF(C960&lt;&gt;"",TEXT(C960,"00")&amp;"/01/"&amp;'Configurações Básicas'!$E$5,"")</f>
        <v>20/01/2017</v>
      </c>
      <c r="E960" s="5">
        <v>1</v>
      </c>
      <c r="F960" s="5" t="s">
        <v>1420</v>
      </c>
      <c r="H960" s="5" t="s">
        <v>1421</v>
      </c>
      <c r="J960" s="5">
        <v>23.4</v>
      </c>
    </row>
    <row r="961" spans="3:10" hidden="1" x14ac:dyDescent="0.25">
      <c r="C961" s="151">
        <v>20</v>
      </c>
      <c r="D961" s="152" t="str">
        <f>IF(C961&lt;&gt;"",TEXT(C961,"00")&amp;"/01/"&amp;'Configurações Básicas'!$E$5,"")</f>
        <v>20/01/2017</v>
      </c>
      <c r="E961" s="5">
        <v>1</v>
      </c>
      <c r="F961" s="5" t="s">
        <v>1420</v>
      </c>
      <c r="H961" s="5" t="s">
        <v>1421</v>
      </c>
      <c r="J961" s="5">
        <v>23.4</v>
      </c>
    </row>
    <row r="962" spans="3:10" hidden="1" x14ac:dyDescent="0.25">
      <c r="C962" s="151">
        <v>20</v>
      </c>
      <c r="D962" s="152" t="str">
        <f>IF(C962&lt;&gt;"",TEXT(C962,"00")&amp;"/01/"&amp;'Configurações Básicas'!$E$5,"")</f>
        <v>20/01/2017</v>
      </c>
      <c r="E962" s="5">
        <v>1</v>
      </c>
      <c r="F962" s="5" t="s">
        <v>1420</v>
      </c>
      <c r="H962" s="5" t="s">
        <v>1421</v>
      </c>
      <c r="J962" s="5">
        <v>23.4</v>
      </c>
    </row>
    <row r="963" spans="3:10" hidden="1" x14ac:dyDescent="0.25">
      <c r="C963" s="151">
        <v>20</v>
      </c>
      <c r="D963" s="152" t="str">
        <f>IF(C963&lt;&gt;"",TEXT(C963,"00")&amp;"/01/"&amp;'Configurações Básicas'!$E$5,"")</f>
        <v>20/01/2017</v>
      </c>
      <c r="E963" s="5">
        <v>1</v>
      </c>
      <c r="F963" s="5" t="s">
        <v>1420</v>
      </c>
      <c r="H963" s="5" t="s">
        <v>1421</v>
      </c>
      <c r="J963" s="5">
        <v>23.4</v>
      </c>
    </row>
    <row r="964" spans="3:10" hidden="1" x14ac:dyDescent="0.25">
      <c r="C964" s="151">
        <v>20</v>
      </c>
      <c r="D964" s="152" t="str">
        <f>IF(C964&lt;&gt;"",TEXT(C964,"00")&amp;"/01/"&amp;'Configurações Básicas'!$E$5,"")</f>
        <v>20/01/2017</v>
      </c>
      <c r="E964" s="5">
        <v>1</v>
      </c>
      <c r="F964" s="5" t="s">
        <v>1420</v>
      </c>
      <c r="H964" s="5" t="s">
        <v>1421</v>
      </c>
      <c r="J964" s="5">
        <v>23.4</v>
      </c>
    </row>
    <row r="965" spans="3:10" hidden="1" x14ac:dyDescent="0.25">
      <c r="C965" s="151">
        <v>20</v>
      </c>
      <c r="D965" s="152" t="str">
        <f>IF(C965&lt;&gt;"",TEXT(C965,"00")&amp;"/01/"&amp;'Configurações Básicas'!$E$5,"")</f>
        <v>20/01/2017</v>
      </c>
      <c r="E965" s="5">
        <v>1</v>
      </c>
      <c r="F965" s="5" t="s">
        <v>1420</v>
      </c>
      <c r="H965" s="5" t="s">
        <v>1421</v>
      </c>
      <c r="J965" s="5">
        <v>23.4</v>
      </c>
    </row>
    <row r="966" spans="3:10" hidden="1" x14ac:dyDescent="0.25">
      <c r="C966" s="151">
        <v>20</v>
      </c>
      <c r="D966" s="152" t="str">
        <f>IF(C966&lt;&gt;"",TEXT(C966,"00")&amp;"/01/"&amp;'Configurações Básicas'!$E$5,"")</f>
        <v>20/01/2017</v>
      </c>
      <c r="E966" s="5">
        <v>1</v>
      </c>
      <c r="F966" s="5" t="s">
        <v>1420</v>
      </c>
      <c r="H966" s="5" t="s">
        <v>1421</v>
      </c>
      <c r="J966" s="5">
        <v>23.4</v>
      </c>
    </row>
    <row r="967" spans="3:10" hidden="1" x14ac:dyDescent="0.25">
      <c r="C967" s="151">
        <v>20</v>
      </c>
      <c r="D967" s="152" t="str">
        <f>IF(C967&lt;&gt;"",TEXT(C967,"00")&amp;"/01/"&amp;'Configurações Básicas'!$E$5,"")</f>
        <v>20/01/2017</v>
      </c>
      <c r="E967" s="5">
        <v>1</v>
      </c>
      <c r="F967" s="5" t="s">
        <v>1420</v>
      </c>
      <c r="H967" s="5" t="s">
        <v>1421</v>
      </c>
      <c r="J967" s="5">
        <v>23.4</v>
      </c>
    </row>
    <row r="968" spans="3:10" hidden="1" x14ac:dyDescent="0.25">
      <c r="C968" s="151">
        <v>20</v>
      </c>
      <c r="D968" s="152" t="str">
        <f>IF(C968&lt;&gt;"",TEXT(C968,"00")&amp;"/01/"&amp;'Configurações Básicas'!$E$5,"")</f>
        <v>20/01/2017</v>
      </c>
      <c r="E968" s="5">
        <v>1</v>
      </c>
      <c r="F968" s="5" t="s">
        <v>1420</v>
      </c>
      <c r="H968" s="5" t="s">
        <v>1421</v>
      </c>
      <c r="J968" s="5">
        <v>23.4</v>
      </c>
    </row>
    <row r="969" spans="3:10" hidden="1" x14ac:dyDescent="0.25">
      <c r="C969" s="151">
        <v>20</v>
      </c>
      <c r="D969" s="152" t="str">
        <f>IF(C969&lt;&gt;"",TEXT(C969,"00")&amp;"/01/"&amp;'Configurações Básicas'!$E$5,"")</f>
        <v>20/01/2017</v>
      </c>
      <c r="E969" s="5">
        <v>1</v>
      </c>
      <c r="F969" s="5" t="s">
        <v>1420</v>
      </c>
      <c r="H969" s="5" t="s">
        <v>1421</v>
      </c>
      <c r="J969" s="5">
        <v>23.4</v>
      </c>
    </row>
    <row r="970" spans="3:10" hidden="1" x14ac:dyDescent="0.25">
      <c r="C970" s="151">
        <v>20</v>
      </c>
      <c r="D970" s="152" t="str">
        <f>IF(C970&lt;&gt;"",TEXT(C970,"00")&amp;"/01/"&amp;'Configurações Básicas'!$E$5,"")</f>
        <v>20/01/2017</v>
      </c>
      <c r="E970" s="5">
        <v>1</v>
      </c>
      <c r="F970" s="5" t="s">
        <v>1420</v>
      </c>
      <c r="H970" s="5" t="s">
        <v>1421</v>
      </c>
      <c r="J970" s="5">
        <v>23.4</v>
      </c>
    </row>
    <row r="971" spans="3:10" hidden="1" x14ac:dyDescent="0.25">
      <c r="C971" s="151">
        <v>20</v>
      </c>
      <c r="D971" s="152" t="str">
        <f>IF(C971&lt;&gt;"",TEXT(C971,"00")&amp;"/01/"&amp;'Configurações Básicas'!$E$5,"")</f>
        <v>20/01/2017</v>
      </c>
      <c r="E971" s="5">
        <v>1</v>
      </c>
      <c r="F971" s="5" t="s">
        <v>1420</v>
      </c>
      <c r="H971" s="5" t="s">
        <v>1421</v>
      </c>
      <c r="J971" s="5">
        <v>23.4</v>
      </c>
    </row>
    <row r="972" spans="3:10" hidden="1" x14ac:dyDescent="0.25">
      <c r="C972" s="151">
        <v>20</v>
      </c>
      <c r="D972" s="152" t="str">
        <f>IF(C972&lt;&gt;"",TEXT(C972,"00")&amp;"/01/"&amp;'Configurações Básicas'!$E$5,"")</f>
        <v>20/01/2017</v>
      </c>
      <c r="E972" s="5">
        <v>1</v>
      </c>
      <c r="F972" s="5" t="s">
        <v>1420</v>
      </c>
      <c r="H972" s="5" t="s">
        <v>1421</v>
      </c>
      <c r="J972" s="5">
        <v>23.4</v>
      </c>
    </row>
    <row r="973" spans="3:10" hidden="1" x14ac:dyDescent="0.25">
      <c r="C973" s="151">
        <v>20</v>
      </c>
      <c r="D973" s="152" t="str">
        <f>IF(C973&lt;&gt;"",TEXT(C973,"00")&amp;"/01/"&amp;'Configurações Básicas'!$E$5,"")</f>
        <v>20/01/2017</v>
      </c>
      <c r="E973" s="5">
        <v>1</v>
      </c>
      <c r="F973" s="5" t="s">
        <v>1420</v>
      </c>
      <c r="H973" s="5" t="s">
        <v>1421</v>
      </c>
      <c r="J973" s="5">
        <v>23.4</v>
      </c>
    </row>
    <row r="974" spans="3:10" hidden="1" x14ac:dyDescent="0.25">
      <c r="C974" s="151">
        <v>20</v>
      </c>
      <c r="D974" s="152" t="str">
        <f>IF(C974&lt;&gt;"",TEXT(C974,"00")&amp;"/01/"&amp;'Configurações Básicas'!$E$5,"")</f>
        <v>20/01/2017</v>
      </c>
      <c r="E974" s="5">
        <v>1</v>
      </c>
      <c r="F974" s="5" t="s">
        <v>1420</v>
      </c>
      <c r="H974" s="5" t="s">
        <v>1421</v>
      </c>
      <c r="J974" s="5">
        <v>23.4</v>
      </c>
    </row>
    <row r="975" spans="3:10" hidden="1" x14ac:dyDescent="0.25">
      <c r="C975" s="151">
        <v>20</v>
      </c>
      <c r="D975" s="152" t="str">
        <f>IF(C975&lt;&gt;"",TEXT(C975,"00")&amp;"/01/"&amp;'Configurações Básicas'!$E$5,"")</f>
        <v>20/01/2017</v>
      </c>
      <c r="E975" s="5">
        <v>1</v>
      </c>
      <c r="F975" s="5" t="s">
        <v>1420</v>
      </c>
      <c r="H975" s="5" t="s">
        <v>1421</v>
      </c>
      <c r="J975" s="5">
        <v>23.4</v>
      </c>
    </row>
    <row r="976" spans="3:10" hidden="1" x14ac:dyDescent="0.25">
      <c r="C976" s="151">
        <v>20</v>
      </c>
      <c r="D976" s="152" t="str">
        <f>IF(C976&lt;&gt;"",TEXT(C976,"00")&amp;"/01/"&amp;'Configurações Básicas'!$E$5,"")</f>
        <v>20/01/2017</v>
      </c>
      <c r="E976" s="5">
        <v>1</v>
      </c>
      <c r="F976" s="5" t="s">
        <v>1420</v>
      </c>
      <c r="H976" s="5" t="s">
        <v>1421</v>
      </c>
      <c r="J976" s="5">
        <v>23.4</v>
      </c>
    </row>
    <row r="977" spans="3:10" hidden="1" x14ac:dyDescent="0.25">
      <c r="C977" s="151">
        <v>20</v>
      </c>
      <c r="D977" s="152" t="str">
        <f>IF(C977&lt;&gt;"",TEXT(C977,"00")&amp;"/01/"&amp;'Configurações Básicas'!$E$5,"")</f>
        <v>20/01/2017</v>
      </c>
      <c r="E977" s="5">
        <v>1</v>
      </c>
      <c r="F977" s="5" t="s">
        <v>1420</v>
      </c>
      <c r="H977" s="5" t="s">
        <v>1421</v>
      </c>
      <c r="J977" s="5">
        <v>23.4</v>
      </c>
    </row>
    <row r="978" spans="3:10" hidden="1" x14ac:dyDescent="0.25">
      <c r="C978" s="151">
        <v>20</v>
      </c>
      <c r="D978" s="152" t="str">
        <f>IF(C978&lt;&gt;"",TEXT(C978,"00")&amp;"/01/"&amp;'Configurações Básicas'!$E$5,"")</f>
        <v>20/01/2017</v>
      </c>
      <c r="E978" s="5">
        <v>1</v>
      </c>
      <c r="F978" s="5" t="s">
        <v>1420</v>
      </c>
      <c r="H978" s="5" t="s">
        <v>1421</v>
      </c>
      <c r="J978" s="5">
        <v>23.4</v>
      </c>
    </row>
    <row r="979" spans="3:10" hidden="1" x14ac:dyDescent="0.25">
      <c r="C979" s="151">
        <v>20</v>
      </c>
      <c r="D979" s="152" t="str">
        <f>IF(C979&lt;&gt;"",TEXT(C979,"00")&amp;"/01/"&amp;'Configurações Básicas'!$E$5,"")</f>
        <v>20/01/2017</v>
      </c>
      <c r="E979" s="5">
        <v>1</v>
      </c>
      <c r="F979" s="5" t="s">
        <v>1420</v>
      </c>
      <c r="H979" s="5" t="s">
        <v>1421</v>
      </c>
      <c r="J979" s="5">
        <v>23.4</v>
      </c>
    </row>
    <row r="980" spans="3:10" hidden="1" x14ac:dyDescent="0.25">
      <c r="C980" s="151">
        <v>20</v>
      </c>
      <c r="D980" s="152" t="str">
        <f>IF(C980&lt;&gt;"",TEXT(C980,"00")&amp;"/01/"&amp;'Configurações Básicas'!$E$5,"")</f>
        <v>20/01/2017</v>
      </c>
      <c r="E980" s="5">
        <v>1</v>
      </c>
      <c r="F980" s="5" t="s">
        <v>1420</v>
      </c>
      <c r="H980" s="5" t="s">
        <v>1421</v>
      </c>
      <c r="J980" s="5">
        <v>23.4</v>
      </c>
    </row>
    <row r="981" spans="3:10" hidden="1" x14ac:dyDescent="0.25">
      <c r="C981" s="151">
        <v>20</v>
      </c>
      <c r="D981" s="152" t="str">
        <f>IF(C981&lt;&gt;"",TEXT(C981,"00")&amp;"/01/"&amp;'Configurações Básicas'!$E$5,"")</f>
        <v>20/01/2017</v>
      </c>
      <c r="E981" s="5">
        <v>1</v>
      </c>
      <c r="F981" s="5" t="s">
        <v>1420</v>
      </c>
      <c r="H981" s="5" t="s">
        <v>1421</v>
      </c>
      <c r="J981" s="5">
        <v>23.4</v>
      </c>
    </row>
    <row r="982" spans="3:10" hidden="1" x14ac:dyDescent="0.25">
      <c r="C982" s="151">
        <v>20</v>
      </c>
      <c r="D982" s="152" t="str">
        <f>IF(C982&lt;&gt;"",TEXT(C982,"00")&amp;"/01/"&amp;'Configurações Básicas'!$E$5,"")</f>
        <v>20/01/2017</v>
      </c>
      <c r="E982" s="5">
        <v>1</v>
      </c>
      <c r="F982" s="5" t="s">
        <v>1420</v>
      </c>
      <c r="H982" s="5" t="s">
        <v>1421</v>
      </c>
      <c r="J982" s="5">
        <v>23.4</v>
      </c>
    </row>
    <row r="983" spans="3:10" hidden="1" x14ac:dyDescent="0.25">
      <c r="C983" s="151">
        <v>20</v>
      </c>
      <c r="D983" s="152" t="str">
        <f>IF(C983&lt;&gt;"",TEXT(C983,"00")&amp;"/01/"&amp;'Configurações Básicas'!$E$5,"")</f>
        <v>20/01/2017</v>
      </c>
      <c r="E983" s="5">
        <v>1</v>
      </c>
      <c r="F983" s="5" t="s">
        <v>1420</v>
      </c>
      <c r="H983" s="5" t="s">
        <v>1421</v>
      </c>
      <c r="J983" s="5">
        <v>23.4</v>
      </c>
    </row>
    <row r="984" spans="3:10" hidden="1" x14ac:dyDescent="0.25">
      <c r="C984" s="151">
        <v>20</v>
      </c>
      <c r="D984" s="152" t="str">
        <f>IF(C984&lt;&gt;"",TEXT(C984,"00")&amp;"/01/"&amp;'Configurações Básicas'!$E$5,"")</f>
        <v>20/01/2017</v>
      </c>
      <c r="E984" s="5">
        <v>1</v>
      </c>
      <c r="F984" s="5" t="s">
        <v>1420</v>
      </c>
      <c r="H984" s="5" t="s">
        <v>1421</v>
      </c>
      <c r="J984" s="5">
        <v>23.4</v>
      </c>
    </row>
    <row r="985" spans="3:10" hidden="1" x14ac:dyDescent="0.25">
      <c r="C985" s="151">
        <v>20</v>
      </c>
      <c r="D985" s="152" t="str">
        <f>IF(C985&lt;&gt;"",TEXT(C985,"00")&amp;"/01/"&amp;'Configurações Básicas'!$E$5,"")</f>
        <v>20/01/2017</v>
      </c>
      <c r="E985" s="5">
        <v>1</v>
      </c>
      <c r="F985" s="5" t="s">
        <v>1420</v>
      </c>
      <c r="H985" s="5" t="s">
        <v>1421</v>
      </c>
      <c r="J985" s="5">
        <v>23.4</v>
      </c>
    </row>
    <row r="986" spans="3:10" hidden="1" x14ac:dyDescent="0.25">
      <c r="C986" s="151">
        <v>20</v>
      </c>
      <c r="D986" s="152" t="str">
        <f>IF(C986&lt;&gt;"",TEXT(C986,"00")&amp;"/01/"&amp;'Configurações Básicas'!$E$5,"")</f>
        <v>20/01/2017</v>
      </c>
      <c r="E986" s="5">
        <v>1</v>
      </c>
      <c r="F986" s="5" t="s">
        <v>1420</v>
      </c>
      <c r="H986" s="5" t="s">
        <v>1421</v>
      </c>
      <c r="J986" s="5">
        <v>23.4</v>
      </c>
    </row>
    <row r="987" spans="3:10" hidden="1" x14ac:dyDescent="0.25">
      <c r="C987" s="151">
        <v>20</v>
      </c>
      <c r="D987" s="152" t="str">
        <f>IF(C987&lt;&gt;"",TEXT(C987,"00")&amp;"/01/"&amp;'Configurações Básicas'!$E$5,"")</f>
        <v>20/01/2017</v>
      </c>
      <c r="E987" s="5">
        <v>1</v>
      </c>
      <c r="F987" s="5" t="s">
        <v>1420</v>
      </c>
      <c r="H987" s="5" t="s">
        <v>1421</v>
      </c>
      <c r="J987" s="5">
        <v>23.4</v>
      </c>
    </row>
    <row r="988" spans="3:10" hidden="1" x14ac:dyDescent="0.25">
      <c r="C988" s="151">
        <v>20</v>
      </c>
      <c r="D988" s="152" t="str">
        <f>IF(C988&lt;&gt;"",TEXT(C988,"00")&amp;"/01/"&amp;'Configurações Básicas'!$E$5,"")</f>
        <v>20/01/2017</v>
      </c>
      <c r="E988" s="5">
        <v>1</v>
      </c>
      <c r="F988" s="5" t="s">
        <v>1420</v>
      </c>
      <c r="H988" s="5" t="s">
        <v>1421</v>
      </c>
      <c r="J988" s="5">
        <v>23.4</v>
      </c>
    </row>
    <row r="989" spans="3:10" hidden="1" x14ac:dyDescent="0.25">
      <c r="C989" s="151">
        <v>20</v>
      </c>
      <c r="D989" s="152" t="str">
        <f>IF(C989&lt;&gt;"",TEXT(C989,"00")&amp;"/01/"&amp;'Configurações Básicas'!$E$5,"")</f>
        <v>20/01/2017</v>
      </c>
      <c r="E989" s="5">
        <v>1</v>
      </c>
      <c r="F989" s="5" t="s">
        <v>1420</v>
      </c>
      <c r="H989" s="5" t="s">
        <v>1421</v>
      </c>
      <c r="J989" s="5">
        <v>23.4</v>
      </c>
    </row>
    <row r="990" spans="3:10" hidden="1" x14ac:dyDescent="0.25">
      <c r="C990" s="151">
        <v>20</v>
      </c>
      <c r="D990" s="152" t="str">
        <f>IF(C990&lt;&gt;"",TEXT(C990,"00")&amp;"/01/"&amp;'Configurações Básicas'!$E$5,"")</f>
        <v>20/01/2017</v>
      </c>
      <c r="E990" s="5">
        <v>1</v>
      </c>
      <c r="F990" s="5" t="s">
        <v>1420</v>
      </c>
      <c r="H990" s="5" t="s">
        <v>1421</v>
      </c>
      <c r="J990" s="5">
        <v>23.4</v>
      </c>
    </row>
    <row r="991" spans="3:10" hidden="1" x14ac:dyDescent="0.25">
      <c r="C991" s="151">
        <v>20</v>
      </c>
      <c r="D991" s="152" t="str">
        <f>IF(C991&lt;&gt;"",TEXT(C991,"00")&amp;"/01/"&amp;'Configurações Básicas'!$E$5,"")</f>
        <v>20/01/2017</v>
      </c>
      <c r="E991" s="5">
        <v>1</v>
      </c>
      <c r="F991" s="5" t="s">
        <v>1420</v>
      </c>
      <c r="H991" s="5" t="s">
        <v>1421</v>
      </c>
      <c r="J991" s="5">
        <v>23.4</v>
      </c>
    </row>
    <row r="992" spans="3:10" hidden="1" x14ac:dyDescent="0.25">
      <c r="C992" s="151">
        <v>20</v>
      </c>
      <c r="D992" s="152" t="str">
        <f>IF(C992&lt;&gt;"",TEXT(C992,"00")&amp;"/01/"&amp;'Configurações Básicas'!$E$5,"")</f>
        <v>20/01/2017</v>
      </c>
      <c r="E992" s="5">
        <v>1</v>
      </c>
      <c r="F992" s="5" t="s">
        <v>1420</v>
      </c>
      <c r="H992" s="5" t="s">
        <v>1421</v>
      </c>
      <c r="J992" s="5">
        <v>23.4</v>
      </c>
    </row>
    <row r="993" spans="3:10" hidden="1" x14ac:dyDescent="0.25">
      <c r="C993" s="151">
        <v>20</v>
      </c>
      <c r="D993" s="152" t="str">
        <f>IF(C993&lt;&gt;"",TEXT(C993,"00")&amp;"/01/"&amp;'Configurações Básicas'!$E$5,"")</f>
        <v>20/01/2017</v>
      </c>
      <c r="E993" s="5">
        <v>1</v>
      </c>
      <c r="F993" s="5" t="s">
        <v>1420</v>
      </c>
      <c r="H993" s="5" t="s">
        <v>1421</v>
      </c>
      <c r="J993" s="5">
        <v>23.4</v>
      </c>
    </row>
    <row r="994" spans="3:10" hidden="1" x14ac:dyDescent="0.25">
      <c r="C994" s="151">
        <v>20</v>
      </c>
      <c r="D994" s="152" t="str">
        <f>IF(C994&lt;&gt;"",TEXT(C994,"00")&amp;"/01/"&amp;'Configurações Básicas'!$E$5,"")</f>
        <v>20/01/2017</v>
      </c>
      <c r="E994" s="5">
        <v>1</v>
      </c>
      <c r="F994" s="5" t="s">
        <v>1420</v>
      </c>
      <c r="H994" s="5" t="s">
        <v>1421</v>
      </c>
      <c r="J994" s="5">
        <v>23.4</v>
      </c>
    </row>
    <row r="995" spans="3:10" hidden="1" x14ac:dyDescent="0.25">
      <c r="C995" s="151">
        <v>20</v>
      </c>
      <c r="D995" s="152" t="str">
        <f>IF(C995&lt;&gt;"",TEXT(C995,"00")&amp;"/01/"&amp;'Configurações Básicas'!$E$5,"")</f>
        <v>20/01/2017</v>
      </c>
      <c r="E995" s="5">
        <v>1</v>
      </c>
      <c r="F995" s="5" t="s">
        <v>1420</v>
      </c>
      <c r="H995" s="5" t="s">
        <v>1421</v>
      </c>
      <c r="J995" s="5">
        <v>23.4</v>
      </c>
    </row>
    <row r="996" spans="3:10" hidden="1" x14ac:dyDescent="0.25">
      <c r="C996" s="151">
        <v>20</v>
      </c>
      <c r="D996" s="152" t="str">
        <f>IF(C996&lt;&gt;"",TEXT(C996,"00")&amp;"/01/"&amp;'Configurações Básicas'!$E$5,"")</f>
        <v>20/01/2017</v>
      </c>
      <c r="E996" s="5">
        <v>1</v>
      </c>
      <c r="F996" s="5" t="s">
        <v>1420</v>
      </c>
      <c r="H996" s="5" t="s">
        <v>1421</v>
      </c>
      <c r="J996" s="5">
        <v>23.4</v>
      </c>
    </row>
    <row r="997" spans="3:10" hidden="1" x14ac:dyDescent="0.25">
      <c r="C997" s="151">
        <v>20</v>
      </c>
      <c r="D997" s="152" t="str">
        <f>IF(C997&lt;&gt;"",TEXT(C997,"00")&amp;"/01/"&amp;'Configurações Básicas'!$E$5,"")</f>
        <v>20/01/2017</v>
      </c>
      <c r="E997" s="5">
        <v>1</v>
      </c>
      <c r="F997" s="5" t="s">
        <v>1420</v>
      </c>
      <c r="H997" s="5" t="s">
        <v>1421</v>
      </c>
      <c r="J997" s="5">
        <v>23.4</v>
      </c>
    </row>
    <row r="998" spans="3:10" hidden="1" x14ac:dyDescent="0.25">
      <c r="C998" s="151">
        <v>20</v>
      </c>
      <c r="D998" s="152" t="str">
        <f>IF(C998&lt;&gt;"",TEXT(C998,"00")&amp;"/01/"&amp;'Configurações Básicas'!$E$5,"")</f>
        <v>20/01/2017</v>
      </c>
      <c r="E998" s="5">
        <v>1</v>
      </c>
      <c r="F998" s="5" t="s">
        <v>1420</v>
      </c>
      <c r="H998" s="5" t="s">
        <v>1421</v>
      </c>
      <c r="J998" s="5">
        <v>23.4</v>
      </c>
    </row>
    <row r="999" spans="3:10" hidden="1" x14ac:dyDescent="0.25">
      <c r="C999" s="151">
        <v>20</v>
      </c>
      <c r="D999" s="152" t="str">
        <f>IF(C999&lt;&gt;"",TEXT(C999,"00")&amp;"/01/"&amp;'Configurações Básicas'!$E$5,"")</f>
        <v>20/01/2017</v>
      </c>
      <c r="E999" s="5">
        <v>1</v>
      </c>
      <c r="F999" s="5" t="s">
        <v>1420</v>
      </c>
      <c r="H999" s="5" t="s">
        <v>1421</v>
      </c>
      <c r="J999" s="5">
        <v>23.4</v>
      </c>
    </row>
    <row r="1000" spans="3:10" hidden="1" x14ac:dyDescent="0.25">
      <c r="C1000" s="151">
        <v>20</v>
      </c>
      <c r="D1000" s="152" t="str">
        <f>IF(C1000&lt;&gt;"",TEXT(C1000,"00")&amp;"/01/"&amp;'Configurações Básicas'!$E$5,"")</f>
        <v>20/01/2017</v>
      </c>
      <c r="E1000" s="5">
        <v>1</v>
      </c>
      <c r="F1000" s="5" t="s">
        <v>1420</v>
      </c>
      <c r="H1000" s="5" t="s">
        <v>1421</v>
      </c>
      <c r="J1000" s="5">
        <v>23.4</v>
      </c>
    </row>
    <row r="1001" spans="3:10" hidden="1" x14ac:dyDescent="0.25">
      <c r="C1001" s="151">
        <v>20</v>
      </c>
      <c r="D1001" s="152" t="str">
        <f>IF(C1001&lt;&gt;"",TEXT(C1001,"00")&amp;"/01/"&amp;'Configurações Básicas'!$E$5,"")</f>
        <v>20/01/2017</v>
      </c>
      <c r="E1001" s="5">
        <v>1</v>
      </c>
      <c r="F1001" s="5" t="s">
        <v>1420</v>
      </c>
      <c r="H1001" s="5" t="s">
        <v>1421</v>
      </c>
      <c r="J1001" s="5">
        <v>23.4</v>
      </c>
    </row>
    <row r="1002" spans="3:10" hidden="1" x14ac:dyDescent="0.25">
      <c r="C1002" s="151">
        <v>20</v>
      </c>
      <c r="D1002" s="152" t="str">
        <f>IF(C1002&lt;&gt;"",TEXT(C1002,"00")&amp;"/01/"&amp;'Configurações Básicas'!$E$5,"")</f>
        <v>20/01/2017</v>
      </c>
      <c r="E1002" s="5">
        <v>1</v>
      </c>
      <c r="F1002" s="5" t="s">
        <v>1420</v>
      </c>
      <c r="H1002" s="5" t="s">
        <v>1421</v>
      </c>
      <c r="J1002" s="5">
        <v>23.4</v>
      </c>
    </row>
    <row r="1003" spans="3:10" hidden="1" x14ac:dyDescent="0.25">
      <c r="C1003" s="151">
        <v>20</v>
      </c>
      <c r="D1003" s="152" t="str">
        <f>IF(C1003&lt;&gt;"",TEXT(C1003,"00")&amp;"/01/"&amp;'Configurações Básicas'!$E$5,"")</f>
        <v>20/01/2017</v>
      </c>
      <c r="E1003" s="5">
        <v>1</v>
      </c>
      <c r="F1003" s="5" t="s">
        <v>1420</v>
      </c>
      <c r="H1003" s="5" t="s">
        <v>1421</v>
      </c>
      <c r="J1003" s="5">
        <v>23.4</v>
      </c>
    </row>
    <row r="1004" spans="3:10" hidden="1" x14ac:dyDescent="0.25">
      <c r="C1004" s="151">
        <v>20</v>
      </c>
      <c r="D1004" s="152" t="str">
        <f>IF(C1004&lt;&gt;"",TEXT(C1004,"00")&amp;"/01/"&amp;'Configurações Básicas'!$E$5,"")</f>
        <v>20/01/2017</v>
      </c>
      <c r="E1004" s="5">
        <v>1</v>
      </c>
      <c r="F1004" s="5" t="s">
        <v>1420</v>
      </c>
      <c r="H1004" s="5" t="s">
        <v>1421</v>
      </c>
      <c r="J1004" s="5">
        <v>23.4</v>
      </c>
    </row>
    <row r="1005" spans="3:10" hidden="1" x14ac:dyDescent="0.25">
      <c r="C1005" s="151">
        <v>20</v>
      </c>
      <c r="D1005" s="152" t="str">
        <f>IF(C1005&lt;&gt;"",TEXT(C1005,"00")&amp;"/01/"&amp;'Configurações Básicas'!$E$5,"")</f>
        <v>20/01/2017</v>
      </c>
      <c r="E1005" s="5">
        <v>1</v>
      </c>
      <c r="F1005" s="5" t="s">
        <v>1420</v>
      </c>
      <c r="H1005" s="5" t="s">
        <v>1421</v>
      </c>
      <c r="J1005" s="5">
        <v>23.4</v>
      </c>
    </row>
    <row r="1006" spans="3:10" hidden="1" x14ac:dyDescent="0.25">
      <c r="C1006" s="151">
        <v>20</v>
      </c>
      <c r="D1006" s="152" t="str">
        <f>IF(C1006&lt;&gt;"",TEXT(C1006,"00")&amp;"/01/"&amp;'Configurações Básicas'!$E$5,"")</f>
        <v>20/01/2017</v>
      </c>
      <c r="E1006" s="5">
        <v>1</v>
      </c>
      <c r="F1006" s="5" t="s">
        <v>1420</v>
      </c>
      <c r="H1006" s="5" t="s">
        <v>1421</v>
      </c>
      <c r="J1006" s="5">
        <v>23.4</v>
      </c>
    </row>
    <row r="1007" spans="3:10" hidden="1" x14ac:dyDescent="0.25">
      <c r="C1007" s="151">
        <v>20</v>
      </c>
      <c r="D1007" s="152" t="str">
        <f>IF(C1007&lt;&gt;"",TEXT(C1007,"00")&amp;"/01/"&amp;'Configurações Básicas'!$E$5,"")</f>
        <v>20/01/2017</v>
      </c>
      <c r="E1007" s="5">
        <v>1</v>
      </c>
      <c r="F1007" s="5" t="s">
        <v>1420</v>
      </c>
      <c r="H1007" s="5" t="s">
        <v>1421</v>
      </c>
      <c r="J1007" s="5">
        <v>23.4</v>
      </c>
    </row>
    <row r="1008" spans="3:10" hidden="1" x14ac:dyDescent="0.25">
      <c r="C1008" s="151">
        <v>20</v>
      </c>
      <c r="D1008" s="152" t="str">
        <f>IF(C1008&lt;&gt;"",TEXT(C1008,"00")&amp;"/01/"&amp;'Configurações Básicas'!$E$5,"")</f>
        <v>20/01/2017</v>
      </c>
      <c r="E1008" s="5">
        <v>1</v>
      </c>
      <c r="F1008" s="5" t="s">
        <v>1420</v>
      </c>
      <c r="H1008" s="5" t="s">
        <v>1421</v>
      </c>
      <c r="J1008" s="5">
        <v>23.4</v>
      </c>
    </row>
    <row r="1009" spans="3:10" hidden="1" x14ac:dyDescent="0.25">
      <c r="C1009" s="151">
        <v>20</v>
      </c>
      <c r="D1009" s="152" t="str">
        <f>IF(C1009&lt;&gt;"",TEXT(C1009,"00")&amp;"/01/"&amp;'Configurações Básicas'!$E$5,"")</f>
        <v>20/01/2017</v>
      </c>
      <c r="E1009" s="5">
        <v>1</v>
      </c>
      <c r="F1009" s="5" t="s">
        <v>1420</v>
      </c>
      <c r="H1009" s="5" t="s">
        <v>1421</v>
      </c>
      <c r="J1009" s="5">
        <v>23.4</v>
      </c>
    </row>
    <row r="1010" spans="3:10" hidden="1" x14ac:dyDescent="0.25">
      <c r="C1010" s="151">
        <v>20</v>
      </c>
      <c r="D1010" s="152" t="str">
        <f>IF(C1010&lt;&gt;"",TEXT(C1010,"00")&amp;"/01/"&amp;'Configurações Básicas'!$E$5,"")</f>
        <v>20/01/2017</v>
      </c>
      <c r="E1010" s="5">
        <v>1</v>
      </c>
      <c r="F1010" s="5" t="s">
        <v>1420</v>
      </c>
      <c r="H1010" s="5" t="s">
        <v>1421</v>
      </c>
      <c r="J1010" s="5">
        <v>23.4</v>
      </c>
    </row>
    <row r="1011" spans="3:10" hidden="1" x14ac:dyDescent="0.25">
      <c r="C1011" s="151">
        <v>20</v>
      </c>
      <c r="D1011" s="152" t="str">
        <f>IF(C1011&lt;&gt;"",TEXT(C1011,"00")&amp;"/01/"&amp;'Configurações Básicas'!$E$5,"")</f>
        <v>20/01/2017</v>
      </c>
      <c r="E1011" s="5">
        <v>1</v>
      </c>
      <c r="F1011" s="5" t="s">
        <v>1420</v>
      </c>
      <c r="H1011" s="5" t="s">
        <v>1421</v>
      </c>
      <c r="J1011" s="5">
        <v>23.4</v>
      </c>
    </row>
    <row r="1012" spans="3:10" hidden="1" x14ac:dyDescent="0.25">
      <c r="C1012" s="151">
        <v>20</v>
      </c>
      <c r="D1012" s="152" t="str">
        <f>IF(C1012&lt;&gt;"",TEXT(C1012,"00")&amp;"/01/"&amp;'Configurações Básicas'!$E$5,"")</f>
        <v>20/01/2017</v>
      </c>
      <c r="E1012" s="5">
        <v>1</v>
      </c>
      <c r="F1012" s="5" t="s">
        <v>1420</v>
      </c>
      <c r="H1012" s="5" t="s">
        <v>1421</v>
      </c>
      <c r="J1012" s="5">
        <v>23.4</v>
      </c>
    </row>
    <row r="1013" spans="3:10" hidden="1" x14ac:dyDescent="0.25">
      <c r="C1013" s="151">
        <v>20</v>
      </c>
      <c r="D1013" s="152" t="str">
        <f>IF(C1013&lt;&gt;"",TEXT(C1013,"00")&amp;"/01/"&amp;'Configurações Básicas'!$E$5,"")</f>
        <v>20/01/2017</v>
      </c>
      <c r="E1013" s="5">
        <v>1</v>
      </c>
      <c r="F1013" s="5" t="s">
        <v>1420</v>
      </c>
      <c r="H1013" s="5" t="s">
        <v>1421</v>
      </c>
      <c r="J1013" s="5">
        <v>23.4</v>
      </c>
    </row>
    <row r="1014" spans="3:10" hidden="1" x14ac:dyDescent="0.25">
      <c r="C1014" s="151">
        <v>20</v>
      </c>
      <c r="D1014" s="152" t="str">
        <f>IF(C1014&lt;&gt;"",TEXT(C1014,"00")&amp;"/01/"&amp;'Configurações Básicas'!$E$5,"")</f>
        <v>20/01/2017</v>
      </c>
      <c r="E1014" s="5">
        <v>1</v>
      </c>
      <c r="F1014" s="5" t="s">
        <v>1420</v>
      </c>
      <c r="H1014" s="5" t="s">
        <v>1421</v>
      </c>
      <c r="J1014" s="5">
        <v>23.4</v>
      </c>
    </row>
    <row r="1015" spans="3:10" hidden="1" x14ac:dyDescent="0.25">
      <c r="C1015" s="151">
        <v>20</v>
      </c>
      <c r="D1015" s="152" t="str">
        <f>IF(C1015&lt;&gt;"",TEXT(C1015,"00")&amp;"/01/"&amp;'Configurações Básicas'!$E$5,"")</f>
        <v>20/01/2017</v>
      </c>
      <c r="E1015" s="5">
        <v>1</v>
      </c>
      <c r="F1015" s="5" t="s">
        <v>1420</v>
      </c>
      <c r="H1015" s="5" t="s">
        <v>1421</v>
      </c>
      <c r="J1015" s="5">
        <v>23.4</v>
      </c>
    </row>
    <row r="1016" spans="3:10" hidden="1" x14ac:dyDescent="0.25">
      <c r="C1016" s="151">
        <v>20</v>
      </c>
      <c r="D1016" s="152" t="str">
        <f>IF(C1016&lt;&gt;"",TEXT(C1016,"00")&amp;"/01/"&amp;'Configurações Básicas'!$E$5,"")</f>
        <v>20/01/2017</v>
      </c>
      <c r="E1016" s="5">
        <v>1</v>
      </c>
      <c r="F1016" s="5" t="s">
        <v>1420</v>
      </c>
      <c r="H1016" s="5" t="s">
        <v>1421</v>
      </c>
      <c r="J1016" s="5">
        <v>23.4</v>
      </c>
    </row>
    <row r="1017" spans="3:10" hidden="1" x14ac:dyDescent="0.25">
      <c r="C1017" s="151">
        <v>20</v>
      </c>
      <c r="D1017" s="152" t="str">
        <f>IF(C1017&lt;&gt;"",TEXT(C1017,"00")&amp;"/01/"&amp;'Configurações Básicas'!$E$5,"")</f>
        <v>20/01/2017</v>
      </c>
      <c r="E1017" s="5">
        <v>1</v>
      </c>
      <c r="F1017" s="5" t="s">
        <v>1420</v>
      </c>
      <c r="H1017" s="5" t="s">
        <v>1421</v>
      </c>
      <c r="J1017" s="5">
        <v>23.4</v>
      </c>
    </row>
    <row r="1018" spans="3:10" hidden="1" x14ac:dyDescent="0.25">
      <c r="C1018" s="151">
        <v>20</v>
      </c>
      <c r="D1018" s="152" t="str">
        <f>IF(C1018&lt;&gt;"",TEXT(C1018,"00")&amp;"/01/"&amp;'Configurações Básicas'!$E$5,"")</f>
        <v>20/01/2017</v>
      </c>
      <c r="E1018" s="5">
        <v>1</v>
      </c>
      <c r="F1018" s="5" t="s">
        <v>1420</v>
      </c>
      <c r="H1018" s="5" t="s">
        <v>1421</v>
      </c>
      <c r="J1018" s="5">
        <v>23.4</v>
      </c>
    </row>
    <row r="1019" spans="3:10" hidden="1" x14ac:dyDescent="0.25">
      <c r="C1019" s="151">
        <v>20</v>
      </c>
      <c r="D1019" s="152" t="str">
        <f>IF(C1019&lt;&gt;"",TEXT(C1019,"00")&amp;"/01/"&amp;'Configurações Básicas'!$E$5,"")</f>
        <v>20/01/2017</v>
      </c>
      <c r="E1019" s="5">
        <v>1</v>
      </c>
      <c r="F1019" s="5" t="s">
        <v>1420</v>
      </c>
      <c r="H1019" s="5" t="s">
        <v>1421</v>
      </c>
      <c r="J1019" s="5">
        <v>23.4</v>
      </c>
    </row>
    <row r="1020" spans="3:10" hidden="1" x14ac:dyDescent="0.25">
      <c r="C1020" s="151">
        <v>20</v>
      </c>
      <c r="D1020" s="152" t="str">
        <f>IF(C1020&lt;&gt;"",TEXT(C1020,"00")&amp;"/01/"&amp;'Configurações Básicas'!$E$5,"")</f>
        <v>20/01/2017</v>
      </c>
      <c r="E1020" s="5">
        <v>1</v>
      </c>
      <c r="F1020" s="5" t="s">
        <v>1420</v>
      </c>
      <c r="H1020" s="5" t="s">
        <v>1421</v>
      </c>
      <c r="J1020" s="5">
        <v>23.4</v>
      </c>
    </row>
    <row r="1021" spans="3:10" hidden="1" x14ac:dyDescent="0.25">
      <c r="C1021" s="151">
        <v>20</v>
      </c>
      <c r="D1021" s="152" t="str">
        <f>IF(C1021&lt;&gt;"",TEXT(C1021,"00")&amp;"/01/"&amp;'Configurações Básicas'!$E$5,"")</f>
        <v>20/01/2017</v>
      </c>
      <c r="E1021" s="5">
        <v>1</v>
      </c>
      <c r="F1021" s="5" t="s">
        <v>1420</v>
      </c>
      <c r="H1021" s="5" t="s">
        <v>1421</v>
      </c>
      <c r="J1021" s="5">
        <v>23.4</v>
      </c>
    </row>
    <row r="1022" spans="3:10" hidden="1" x14ac:dyDescent="0.25">
      <c r="C1022" s="151">
        <v>20</v>
      </c>
      <c r="D1022" s="152" t="str">
        <f>IF(C1022&lt;&gt;"",TEXT(C1022,"00")&amp;"/01/"&amp;'Configurações Básicas'!$E$5,"")</f>
        <v>20/01/2017</v>
      </c>
      <c r="E1022" s="5">
        <v>1</v>
      </c>
      <c r="F1022" s="5" t="s">
        <v>1420</v>
      </c>
      <c r="H1022" s="5" t="s">
        <v>1421</v>
      </c>
      <c r="J1022" s="5">
        <v>23.4</v>
      </c>
    </row>
    <row r="1023" spans="3:10" hidden="1" x14ac:dyDescent="0.25">
      <c r="C1023" s="151">
        <v>20</v>
      </c>
      <c r="D1023" s="152" t="str">
        <f>IF(C1023&lt;&gt;"",TEXT(C1023,"00")&amp;"/01/"&amp;'Configurações Básicas'!$E$5,"")</f>
        <v>20/01/2017</v>
      </c>
      <c r="E1023" s="5">
        <v>1</v>
      </c>
      <c r="F1023" s="5" t="s">
        <v>1420</v>
      </c>
      <c r="H1023" s="5" t="s">
        <v>1421</v>
      </c>
      <c r="J1023" s="5">
        <v>23.4</v>
      </c>
    </row>
    <row r="1024" spans="3:10" hidden="1" x14ac:dyDescent="0.25">
      <c r="C1024" s="151">
        <v>20</v>
      </c>
      <c r="D1024" s="152" t="str">
        <f>IF(C1024&lt;&gt;"",TEXT(C1024,"00")&amp;"/01/"&amp;'Configurações Básicas'!$E$5,"")</f>
        <v>20/01/2017</v>
      </c>
      <c r="E1024" s="5">
        <v>1</v>
      </c>
      <c r="F1024" s="5" t="s">
        <v>1420</v>
      </c>
      <c r="H1024" s="5" t="s">
        <v>1421</v>
      </c>
      <c r="J1024" s="5">
        <v>23.4</v>
      </c>
    </row>
    <row r="1025" spans="3:10" hidden="1" x14ac:dyDescent="0.25">
      <c r="C1025" s="151">
        <v>20</v>
      </c>
      <c r="D1025" s="152" t="str">
        <f>IF(C1025&lt;&gt;"",TEXT(C1025,"00")&amp;"/01/"&amp;'Configurações Básicas'!$E$5,"")</f>
        <v>20/01/2017</v>
      </c>
      <c r="E1025" s="5">
        <v>1</v>
      </c>
      <c r="F1025" s="5" t="s">
        <v>1420</v>
      </c>
      <c r="H1025" s="5" t="s">
        <v>1421</v>
      </c>
      <c r="J1025" s="5">
        <v>23.4</v>
      </c>
    </row>
    <row r="1026" spans="3:10" hidden="1" x14ac:dyDescent="0.25">
      <c r="C1026" s="151">
        <v>20</v>
      </c>
      <c r="D1026" s="152" t="str">
        <f>IF(C1026&lt;&gt;"",TEXT(C1026,"00")&amp;"/01/"&amp;'Configurações Básicas'!$E$5,"")</f>
        <v>20/01/2017</v>
      </c>
      <c r="E1026" s="5">
        <v>1</v>
      </c>
      <c r="F1026" s="5" t="s">
        <v>1420</v>
      </c>
      <c r="H1026" s="5" t="s">
        <v>1421</v>
      </c>
      <c r="J1026" s="5">
        <v>23.4</v>
      </c>
    </row>
    <row r="1027" spans="3:10" hidden="1" x14ac:dyDescent="0.25">
      <c r="C1027" s="151">
        <v>20</v>
      </c>
      <c r="D1027" s="152" t="str">
        <f>IF(C1027&lt;&gt;"",TEXT(C1027,"00")&amp;"/01/"&amp;'Configurações Básicas'!$E$5,"")</f>
        <v>20/01/2017</v>
      </c>
      <c r="E1027" s="5">
        <v>1</v>
      </c>
      <c r="F1027" s="5" t="s">
        <v>1420</v>
      </c>
      <c r="H1027" s="5" t="s">
        <v>1421</v>
      </c>
      <c r="J1027" s="5">
        <v>23.4</v>
      </c>
    </row>
    <row r="1028" spans="3:10" hidden="1" x14ac:dyDescent="0.25">
      <c r="C1028" s="151">
        <v>20</v>
      </c>
      <c r="D1028" s="152" t="str">
        <f>IF(C1028&lt;&gt;"",TEXT(C1028,"00")&amp;"/01/"&amp;'Configurações Básicas'!$E$5,"")</f>
        <v>20/01/2017</v>
      </c>
      <c r="E1028" s="5">
        <v>1</v>
      </c>
      <c r="F1028" s="5" t="s">
        <v>1420</v>
      </c>
      <c r="H1028" s="5" t="s">
        <v>1421</v>
      </c>
      <c r="J1028" s="5">
        <v>23.4</v>
      </c>
    </row>
    <row r="1029" spans="3:10" hidden="1" x14ac:dyDescent="0.25">
      <c r="C1029" s="151">
        <v>20</v>
      </c>
      <c r="D1029" s="152" t="str">
        <f>IF(C1029&lt;&gt;"",TEXT(C1029,"00")&amp;"/01/"&amp;'Configurações Básicas'!$E$5,"")</f>
        <v>20/01/2017</v>
      </c>
      <c r="E1029" s="5">
        <v>1</v>
      </c>
      <c r="F1029" s="5" t="s">
        <v>1420</v>
      </c>
      <c r="H1029" s="5" t="s">
        <v>1421</v>
      </c>
      <c r="J1029" s="5">
        <v>23.4</v>
      </c>
    </row>
    <row r="1030" spans="3:10" hidden="1" x14ac:dyDescent="0.25">
      <c r="C1030" s="151">
        <v>20</v>
      </c>
      <c r="D1030" s="152" t="str">
        <f>IF(C1030&lt;&gt;"",TEXT(C1030,"00")&amp;"/01/"&amp;'Configurações Básicas'!$E$5,"")</f>
        <v>20/01/2017</v>
      </c>
      <c r="E1030" s="5">
        <v>1</v>
      </c>
      <c r="F1030" s="5" t="s">
        <v>1420</v>
      </c>
      <c r="H1030" s="5" t="s">
        <v>1421</v>
      </c>
      <c r="J1030" s="5">
        <v>23.4</v>
      </c>
    </row>
    <row r="1031" spans="3:10" hidden="1" x14ac:dyDescent="0.25">
      <c r="C1031" s="151">
        <v>20</v>
      </c>
      <c r="D1031" s="152" t="str">
        <f>IF(C1031&lt;&gt;"",TEXT(C1031,"00")&amp;"/01/"&amp;'Configurações Básicas'!$E$5,"")</f>
        <v>20/01/2017</v>
      </c>
      <c r="E1031" s="5">
        <v>1</v>
      </c>
      <c r="F1031" s="5" t="s">
        <v>1420</v>
      </c>
      <c r="H1031" s="5" t="s">
        <v>1421</v>
      </c>
      <c r="J1031" s="5">
        <v>23.4</v>
      </c>
    </row>
    <row r="1032" spans="3:10" hidden="1" x14ac:dyDescent="0.25">
      <c r="C1032" s="151">
        <v>20</v>
      </c>
      <c r="D1032" s="152" t="str">
        <f>IF(C1032&lt;&gt;"",TEXT(C1032,"00")&amp;"/01/"&amp;'Configurações Básicas'!$E$5,"")</f>
        <v>20/01/2017</v>
      </c>
      <c r="E1032" s="5">
        <v>1</v>
      </c>
      <c r="F1032" s="5" t="s">
        <v>1420</v>
      </c>
      <c r="H1032" s="5" t="s">
        <v>1421</v>
      </c>
      <c r="J1032" s="5">
        <v>23.4</v>
      </c>
    </row>
    <row r="1033" spans="3:10" hidden="1" x14ac:dyDescent="0.25">
      <c r="C1033" s="151">
        <v>20</v>
      </c>
      <c r="D1033" s="152" t="str">
        <f>IF(C1033&lt;&gt;"",TEXT(C1033,"00")&amp;"/01/"&amp;'Configurações Básicas'!$E$5,"")</f>
        <v>20/01/2017</v>
      </c>
      <c r="E1033" s="5">
        <v>1</v>
      </c>
      <c r="F1033" s="5" t="s">
        <v>1420</v>
      </c>
      <c r="H1033" s="5" t="s">
        <v>1421</v>
      </c>
      <c r="J1033" s="5">
        <v>23.4</v>
      </c>
    </row>
    <row r="1034" spans="3:10" hidden="1" x14ac:dyDescent="0.25">
      <c r="C1034" s="151">
        <v>20</v>
      </c>
      <c r="D1034" s="152" t="str">
        <f>IF(C1034&lt;&gt;"",TEXT(C1034,"00")&amp;"/01/"&amp;'Configurações Básicas'!$E$5,"")</f>
        <v>20/01/2017</v>
      </c>
      <c r="E1034" s="5">
        <v>1</v>
      </c>
      <c r="F1034" s="5" t="s">
        <v>1420</v>
      </c>
      <c r="H1034" s="5" t="s">
        <v>1421</v>
      </c>
      <c r="J1034" s="5">
        <v>23.4</v>
      </c>
    </row>
    <row r="1035" spans="3:10" hidden="1" x14ac:dyDescent="0.25">
      <c r="C1035" s="151">
        <v>20</v>
      </c>
      <c r="D1035" s="152" t="str">
        <f>IF(C1035&lt;&gt;"",TEXT(C1035,"00")&amp;"/01/"&amp;'Configurações Básicas'!$E$5,"")</f>
        <v>20/01/2017</v>
      </c>
      <c r="E1035" s="5">
        <v>1</v>
      </c>
      <c r="F1035" s="5" t="s">
        <v>1420</v>
      </c>
      <c r="H1035" s="5" t="s">
        <v>1421</v>
      </c>
      <c r="J1035" s="5">
        <v>23.4</v>
      </c>
    </row>
    <row r="1036" spans="3:10" hidden="1" x14ac:dyDescent="0.25">
      <c r="C1036" s="151">
        <v>20</v>
      </c>
      <c r="D1036" s="152" t="str">
        <f>IF(C1036&lt;&gt;"",TEXT(C1036,"00")&amp;"/01/"&amp;'Configurações Básicas'!$E$5,"")</f>
        <v>20/01/2017</v>
      </c>
      <c r="E1036" s="5">
        <v>1</v>
      </c>
      <c r="F1036" s="5" t="s">
        <v>1420</v>
      </c>
      <c r="H1036" s="5" t="s">
        <v>1421</v>
      </c>
      <c r="J1036" s="5">
        <v>23.4</v>
      </c>
    </row>
    <row r="1037" spans="3:10" hidden="1" x14ac:dyDescent="0.25">
      <c r="C1037" s="151">
        <v>20</v>
      </c>
      <c r="D1037" s="152" t="str">
        <f>IF(C1037&lt;&gt;"",TEXT(C1037,"00")&amp;"/01/"&amp;'Configurações Básicas'!$E$5,"")</f>
        <v>20/01/2017</v>
      </c>
      <c r="E1037" s="5">
        <v>1</v>
      </c>
      <c r="F1037" s="5" t="s">
        <v>1420</v>
      </c>
      <c r="H1037" s="5" t="s">
        <v>1421</v>
      </c>
      <c r="J1037" s="5">
        <v>23.4</v>
      </c>
    </row>
    <row r="1038" spans="3:10" hidden="1" x14ac:dyDescent="0.25">
      <c r="C1038" s="151">
        <v>20</v>
      </c>
      <c r="D1038" s="152" t="str">
        <f>IF(C1038&lt;&gt;"",TEXT(C1038,"00")&amp;"/01/"&amp;'Configurações Básicas'!$E$5,"")</f>
        <v>20/01/2017</v>
      </c>
      <c r="E1038" s="5">
        <v>1</v>
      </c>
      <c r="F1038" s="5" t="s">
        <v>1420</v>
      </c>
      <c r="H1038" s="5" t="s">
        <v>1421</v>
      </c>
      <c r="J1038" s="5">
        <v>23.4</v>
      </c>
    </row>
    <row r="1039" spans="3:10" hidden="1" x14ac:dyDescent="0.25">
      <c r="C1039" s="151">
        <v>20</v>
      </c>
      <c r="D1039" s="152" t="str">
        <f>IF(C1039&lt;&gt;"",TEXT(C1039,"00")&amp;"/01/"&amp;'Configurações Básicas'!$E$5,"")</f>
        <v>20/01/2017</v>
      </c>
      <c r="E1039" s="5">
        <v>1</v>
      </c>
      <c r="F1039" s="5" t="s">
        <v>1420</v>
      </c>
      <c r="H1039" s="5" t="s">
        <v>1421</v>
      </c>
      <c r="J1039" s="5">
        <v>23.4</v>
      </c>
    </row>
    <row r="1040" spans="3:10" hidden="1" x14ac:dyDescent="0.25">
      <c r="C1040" s="151">
        <v>20</v>
      </c>
      <c r="D1040" s="152" t="str">
        <f>IF(C1040&lt;&gt;"",TEXT(C1040,"00")&amp;"/01/"&amp;'Configurações Básicas'!$E$5,"")</f>
        <v>20/01/2017</v>
      </c>
      <c r="E1040" s="5">
        <v>1</v>
      </c>
      <c r="F1040" s="5" t="s">
        <v>1420</v>
      </c>
      <c r="H1040" s="5" t="s">
        <v>1421</v>
      </c>
      <c r="J1040" s="5">
        <v>23.4</v>
      </c>
    </row>
    <row r="1041" spans="3:10" hidden="1" x14ac:dyDescent="0.25">
      <c r="C1041" s="151">
        <v>20</v>
      </c>
      <c r="D1041" s="152" t="str">
        <f>IF(C1041&lt;&gt;"",TEXT(C1041,"00")&amp;"/01/"&amp;'Configurações Básicas'!$E$5,"")</f>
        <v>20/01/2017</v>
      </c>
      <c r="E1041" s="5">
        <v>1</v>
      </c>
      <c r="F1041" s="5" t="s">
        <v>1420</v>
      </c>
      <c r="H1041" s="5" t="s">
        <v>1421</v>
      </c>
      <c r="J1041" s="5">
        <v>23.4</v>
      </c>
    </row>
    <row r="1042" spans="3:10" hidden="1" x14ac:dyDescent="0.25">
      <c r="C1042" s="151">
        <v>20</v>
      </c>
      <c r="D1042" s="152" t="str">
        <f>IF(C1042&lt;&gt;"",TEXT(C1042,"00")&amp;"/01/"&amp;'Configurações Básicas'!$E$5,"")</f>
        <v>20/01/2017</v>
      </c>
      <c r="E1042" s="5">
        <v>1</v>
      </c>
      <c r="F1042" s="5" t="s">
        <v>1420</v>
      </c>
      <c r="H1042" s="5" t="s">
        <v>1421</v>
      </c>
      <c r="J1042" s="5">
        <v>23.4</v>
      </c>
    </row>
    <row r="1043" spans="3:10" hidden="1" x14ac:dyDescent="0.25">
      <c r="C1043" s="151">
        <v>20</v>
      </c>
      <c r="D1043" s="152" t="str">
        <f>IF(C1043&lt;&gt;"",TEXT(C1043,"00")&amp;"/01/"&amp;'Configurações Básicas'!$E$5,"")</f>
        <v>20/01/2017</v>
      </c>
      <c r="E1043" s="5">
        <v>1</v>
      </c>
      <c r="F1043" s="5" t="s">
        <v>1420</v>
      </c>
      <c r="H1043" s="5" t="s">
        <v>1421</v>
      </c>
      <c r="J1043" s="5">
        <v>23.4</v>
      </c>
    </row>
    <row r="1044" spans="3:10" hidden="1" x14ac:dyDescent="0.25">
      <c r="C1044" s="151">
        <v>20</v>
      </c>
      <c r="D1044" s="152" t="str">
        <f>IF(C1044&lt;&gt;"",TEXT(C1044,"00")&amp;"/01/"&amp;'Configurações Básicas'!$E$5,"")</f>
        <v>20/01/2017</v>
      </c>
      <c r="E1044" s="5">
        <v>1</v>
      </c>
      <c r="F1044" s="5" t="s">
        <v>1420</v>
      </c>
      <c r="H1044" s="5" t="s">
        <v>1421</v>
      </c>
      <c r="J1044" s="5">
        <v>23.4</v>
      </c>
    </row>
    <row r="1045" spans="3:10" hidden="1" x14ac:dyDescent="0.25">
      <c r="C1045" s="151">
        <v>20</v>
      </c>
      <c r="D1045" s="152" t="str">
        <f>IF(C1045&lt;&gt;"",TEXT(C1045,"00")&amp;"/01/"&amp;'Configurações Básicas'!$E$5,"")</f>
        <v>20/01/2017</v>
      </c>
      <c r="E1045" s="5">
        <v>1</v>
      </c>
      <c r="F1045" s="5" t="s">
        <v>1420</v>
      </c>
      <c r="H1045" s="5" t="s">
        <v>1421</v>
      </c>
      <c r="J1045" s="5">
        <v>23.4</v>
      </c>
    </row>
    <row r="1046" spans="3:10" hidden="1" x14ac:dyDescent="0.25">
      <c r="C1046" s="151">
        <v>20</v>
      </c>
      <c r="D1046" s="152" t="str">
        <f>IF(C1046&lt;&gt;"",TEXT(C1046,"00")&amp;"/01/"&amp;'Configurações Básicas'!$E$5,"")</f>
        <v>20/01/2017</v>
      </c>
      <c r="E1046" s="5">
        <v>1</v>
      </c>
      <c r="F1046" s="5" t="s">
        <v>1420</v>
      </c>
      <c r="H1046" s="5" t="s">
        <v>1421</v>
      </c>
      <c r="J1046" s="5">
        <v>23.4</v>
      </c>
    </row>
    <row r="1047" spans="3:10" hidden="1" x14ac:dyDescent="0.25">
      <c r="C1047" s="151">
        <v>20</v>
      </c>
      <c r="D1047" s="152" t="str">
        <f>IF(C1047&lt;&gt;"",TEXT(C1047,"00")&amp;"/01/"&amp;'Configurações Básicas'!$E$5,"")</f>
        <v>20/01/2017</v>
      </c>
      <c r="E1047" s="5">
        <v>1</v>
      </c>
      <c r="F1047" s="5" t="s">
        <v>1420</v>
      </c>
      <c r="H1047" s="5" t="s">
        <v>1421</v>
      </c>
      <c r="J1047" s="5">
        <v>23.4</v>
      </c>
    </row>
    <row r="1048" spans="3:10" hidden="1" x14ac:dyDescent="0.25">
      <c r="C1048" s="151">
        <v>20</v>
      </c>
      <c r="D1048" s="152" t="str">
        <f>IF(C1048&lt;&gt;"",TEXT(C1048,"00")&amp;"/01/"&amp;'Configurações Básicas'!$E$5,"")</f>
        <v>20/01/2017</v>
      </c>
      <c r="E1048" s="5">
        <v>1</v>
      </c>
      <c r="F1048" s="5" t="s">
        <v>1420</v>
      </c>
      <c r="H1048" s="5" t="s">
        <v>1421</v>
      </c>
      <c r="J1048" s="5">
        <v>23.4</v>
      </c>
    </row>
    <row r="1049" spans="3:10" hidden="1" x14ac:dyDescent="0.25">
      <c r="C1049" s="151">
        <v>20</v>
      </c>
      <c r="D1049" s="152" t="str">
        <f>IF(C1049&lt;&gt;"",TEXT(C1049,"00")&amp;"/01/"&amp;'Configurações Básicas'!$E$5,"")</f>
        <v>20/01/2017</v>
      </c>
      <c r="E1049" s="5">
        <v>1</v>
      </c>
      <c r="F1049" s="5" t="s">
        <v>1420</v>
      </c>
      <c r="H1049" s="5" t="s">
        <v>1421</v>
      </c>
      <c r="J1049" s="5">
        <v>23.4</v>
      </c>
    </row>
    <row r="1050" spans="3:10" hidden="1" x14ac:dyDescent="0.25">
      <c r="C1050" s="151">
        <v>20</v>
      </c>
      <c r="D1050" s="152" t="str">
        <f>IF(C1050&lt;&gt;"",TEXT(C1050,"00")&amp;"/01/"&amp;'Configurações Básicas'!$E$5,"")</f>
        <v>20/01/2017</v>
      </c>
      <c r="E1050" s="5">
        <v>1</v>
      </c>
      <c r="F1050" s="5" t="s">
        <v>1420</v>
      </c>
      <c r="H1050" s="5" t="s">
        <v>1421</v>
      </c>
      <c r="J1050" s="5">
        <v>23.4</v>
      </c>
    </row>
    <row r="1051" spans="3:10" hidden="1" x14ac:dyDescent="0.25">
      <c r="C1051" s="151">
        <v>20</v>
      </c>
      <c r="D1051" s="152" t="str">
        <f>IF(C1051&lt;&gt;"",TEXT(C1051,"00")&amp;"/01/"&amp;'Configurações Básicas'!$E$5,"")</f>
        <v>20/01/2017</v>
      </c>
      <c r="E1051" s="5">
        <v>1</v>
      </c>
      <c r="F1051" s="5" t="s">
        <v>1420</v>
      </c>
      <c r="H1051" s="5" t="s">
        <v>1421</v>
      </c>
      <c r="J1051" s="5">
        <v>23.4</v>
      </c>
    </row>
    <row r="1052" spans="3:10" hidden="1" x14ac:dyDescent="0.25">
      <c r="C1052" s="151">
        <v>20</v>
      </c>
      <c r="D1052" s="152" t="str">
        <f>IF(C1052&lt;&gt;"",TEXT(C1052,"00")&amp;"/01/"&amp;'Configurações Básicas'!$E$5,"")</f>
        <v>20/01/2017</v>
      </c>
      <c r="E1052" s="5">
        <v>1</v>
      </c>
      <c r="F1052" s="5" t="s">
        <v>1420</v>
      </c>
      <c r="H1052" s="5" t="s">
        <v>1421</v>
      </c>
      <c r="J1052" s="5">
        <v>23.4</v>
      </c>
    </row>
    <row r="1053" spans="3:10" hidden="1" x14ac:dyDescent="0.25">
      <c r="C1053" s="151">
        <v>20</v>
      </c>
      <c r="D1053" s="152" t="str">
        <f>IF(C1053&lt;&gt;"",TEXT(C1053,"00")&amp;"/01/"&amp;'Configurações Básicas'!$E$5,"")</f>
        <v>20/01/2017</v>
      </c>
      <c r="E1053" s="5">
        <v>1</v>
      </c>
      <c r="F1053" s="5" t="s">
        <v>1420</v>
      </c>
      <c r="H1053" s="5" t="s">
        <v>1421</v>
      </c>
      <c r="J1053" s="5">
        <v>23.4</v>
      </c>
    </row>
    <row r="1054" spans="3:10" hidden="1" x14ac:dyDescent="0.25">
      <c r="C1054" s="151">
        <v>20</v>
      </c>
      <c r="D1054" s="152" t="str">
        <f>IF(C1054&lt;&gt;"",TEXT(C1054,"00")&amp;"/01/"&amp;'Configurações Básicas'!$E$5,"")</f>
        <v>20/01/2017</v>
      </c>
      <c r="E1054" s="5">
        <v>1</v>
      </c>
      <c r="F1054" s="5" t="s">
        <v>1420</v>
      </c>
      <c r="H1054" s="5" t="s">
        <v>1421</v>
      </c>
      <c r="J1054" s="5">
        <v>23.4</v>
      </c>
    </row>
    <row r="1055" spans="3:10" hidden="1" x14ac:dyDescent="0.25">
      <c r="C1055" s="151">
        <v>20</v>
      </c>
      <c r="D1055" s="152" t="str">
        <f>IF(C1055&lt;&gt;"",TEXT(C1055,"00")&amp;"/01/"&amp;'Configurações Básicas'!$E$5,"")</f>
        <v>20/01/2017</v>
      </c>
      <c r="E1055" s="5">
        <v>1</v>
      </c>
      <c r="F1055" s="5" t="s">
        <v>1420</v>
      </c>
      <c r="H1055" s="5" t="s">
        <v>1421</v>
      </c>
      <c r="J1055" s="5">
        <v>23.4</v>
      </c>
    </row>
    <row r="1056" spans="3:10" hidden="1" x14ac:dyDescent="0.25">
      <c r="C1056" s="151">
        <v>20</v>
      </c>
      <c r="D1056" s="152" t="str">
        <f>IF(C1056&lt;&gt;"",TEXT(C1056,"00")&amp;"/01/"&amp;'Configurações Básicas'!$E$5,"")</f>
        <v>20/01/2017</v>
      </c>
      <c r="E1056" s="5">
        <v>1</v>
      </c>
      <c r="F1056" s="5" t="s">
        <v>1420</v>
      </c>
      <c r="H1056" s="5" t="s">
        <v>1421</v>
      </c>
      <c r="J1056" s="5">
        <v>23.4</v>
      </c>
    </row>
    <row r="1057" spans="3:10" hidden="1" x14ac:dyDescent="0.25">
      <c r="C1057" s="151">
        <v>20</v>
      </c>
      <c r="D1057" s="152" t="str">
        <f>IF(C1057&lt;&gt;"",TEXT(C1057,"00")&amp;"/01/"&amp;'Configurações Básicas'!$E$5,"")</f>
        <v>20/01/2017</v>
      </c>
      <c r="E1057" s="5">
        <v>1</v>
      </c>
      <c r="F1057" s="5" t="s">
        <v>1420</v>
      </c>
      <c r="H1057" s="5" t="s">
        <v>1421</v>
      </c>
      <c r="J1057" s="5">
        <v>23.4</v>
      </c>
    </row>
    <row r="1058" spans="3:10" hidden="1" x14ac:dyDescent="0.25">
      <c r="C1058" s="151">
        <v>20</v>
      </c>
      <c r="D1058" s="152" t="str">
        <f>IF(C1058&lt;&gt;"",TEXT(C1058,"00")&amp;"/01/"&amp;'Configurações Básicas'!$E$5,"")</f>
        <v>20/01/2017</v>
      </c>
      <c r="E1058" s="5">
        <v>1</v>
      </c>
      <c r="F1058" s="5" t="s">
        <v>1420</v>
      </c>
      <c r="H1058" s="5" t="s">
        <v>1421</v>
      </c>
      <c r="J1058" s="5">
        <v>23.4</v>
      </c>
    </row>
    <row r="1059" spans="3:10" hidden="1" x14ac:dyDescent="0.25">
      <c r="C1059" s="151">
        <v>20</v>
      </c>
      <c r="D1059" s="152" t="str">
        <f>IF(C1059&lt;&gt;"",TEXT(C1059,"00")&amp;"/01/"&amp;'Configurações Básicas'!$E$5,"")</f>
        <v>20/01/2017</v>
      </c>
      <c r="E1059" s="5">
        <v>1</v>
      </c>
      <c r="F1059" s="5" t="s">
        <v>1420</v>
      </c>
      <c r="H1059" s="5" t="s">
        <v>1421</v>
      </c>
      <c r="J1059" s="5">
        <v>23.4</v>
      </c>
    </row>
    <row r="1060" spans="3:10" hidden="1" x14ac:dyDescent="0.25">
      <c r="C1060" s="151">
        <v>20</v>
      </c>
      <c r="D1060" s="152" t="str">
        <f>IF(C1060&lt;&gt;"",TEXT(C1060,"00")&amp;"/01/"&amp;'Configurações Básicas'!$E$5,"")</f>
        <v>20/01/2017</v>
      </c>
      <c r="E1060" s="5">
        <v>1</v>
      </c>
      <c r="F1060" s="5" t="s">
        <v>1420</v>
      </c>
      <c r="H1060" s="5" t="s">
        <v>1421</v>
      </c>
      <c r="J1060" s="5">
        <v>23.4</v>
      </c>
    </row>
    <row r="1061" spans="3:10" hidden="1" x14ac:dyDescent="0.25">
      <c r="C1061" s="151">
        <v>20</v>
      </c>
      <c r="D1061" s="152" t="str">
        <f>IF(C1061&lt;&gt;"",TEXT(C1061,"00")&amp;"/01/"&amp;'Configurações Básicas'!$E$5,"")</f>
        <v>20/01/2017</v>
      </c>
      <c r="E1061" s="5">
        <v>1</v>
      </c>
      <c r="F1061" s="5" t="s">
        <v>1420</v>
      </c>
      <c r="H1061" s="5" t="s">
        <v>1421</v>
      </c>
      <c r="J1061" s="5">
        <v>23.4</v>
      </c>
    </row>
    <row r="1062" spans="3:10" hidden="1" x14ac:dyDescent="0.25">
      <c r="C1062" s="151">
        <v>20</v>
      </c>
      <c r="D1062" s="152" t="str">
        <f>IF(C1062&lt;&gt;"",TEXT(C1062,"00")&amp;"/01/"&amp;'Configurações Básicas'!$E$5,"")</f>
        <v>20/01/2017</v>
      </c>
      <c r="E1062" s="5">
        <v>1</v>
      </c>
      <c r="F1062" s="5" t="s">
        <v>1420</v>
      </c>
      <c r="H1062" s="5" t="s">
        <v>1421</v>
      </c>
      <c r="J1062" s="5">
        <v>23.4</v>
      </c>
    </row>
    <row r="1063" spans="3:10" hidden="1" x14ac:dyDescent="0.25">
      <c r="C1063" s="151">
        <v>20</v>
      </c>
      <c r="D1063" s="152" t="str">
        <f>IF(C1063&lt;&gt;"",TEXT(C1063,"00")&amp;"/01/"&amp;'Configurações Básicas'!$E$5,"")</f>
        <v>20/01/2017</v>
      </c>
      <c r="E1063" s="5">
        <v>1</v>
      </c>
      <c r="F1063" s="5" t="s">
        <v>1420</v>
      </c>
      <c r="H1063" s="5" t="s">
        <v>1421</v>
      </c>
      <c r="J1063" s="5">
        <v>23.4</v>
      </c>
    </row>
    <row r="1064" spans="3:10" hidden="1" x14ac:dyDescent="0.25">
      <c r="C1064" s="151">
        <v>20</v>
      </c>
      <c r="D1064" s="152" t="str">
        <f>IF(C1064&lt;&gt;"",TEXT(C1064,"00")&amp;"/01/"&amp;'Configurações Básicas'!$E$5,"")</f>
        <v>20/01/2017</v>
      </c>
      <c r="E1064" s="5">
        <v>1</v>
      </c>
      <c r="F1064" s="5" t="s">
        <v>1420</v>
      </c>
      <c r="H1064" s="5" t="s">
        <v>1421</v>
      </c>
      <c r="J1064" s="5">
        <v>23.4</v>
      </c>
    </row>
    <row r="1065" spans="3:10" hidden="1" x14ac:dyDescent="0.25">
      <c r="C1065" s="151">
        <v>20</v>
      </c>
      <c r="D1065" s="152" t="str">
        <f>IF(C1065&lt;&gt;"",TEXT(C1065,"00")&amp;"/01/"&amp;'Configurações Básicas'!$E$5,"")</f>
        <v>20/01/2017</v>
      </c>
      <c r="E1065" s="5">
        <v>1</v>
      </c>
      <c r="F1065" s="5" t="s">
        <v>1420</v>
      </c>
      <c r="H1065" s="5" t="s">
        <v>1421</v>
      </c>
      <c r="J1065" s="5">
        <v>23.4</v>
      </c>
    </row>
    <row r="1066" spans="3:10" hidden="1" x14ac:dyDescent="0.25">
      <c r="C1066" s="151">
        <v>20</v>
      </c>
      <c r="D1066" s="152" t="str">
        <f>IF(C1066&lt;&gt;"",TEXT(C1066,"00")&amp;"/01/"&amp;'Configurações Básicas'!$E$5,"")</f>
        <v>20/01/2017</v>
      </c>
      <c r="E1066" s="5">
        <v>1</v>
      </c>
      <c r="F1066" s="5" t="s">
        <v>1420</v>
      </c>
      <c r="H1066" s="5" t="s">
        <v>1421</v>
      </c>
      <c r="J1066" s="5">
        <v>23.4</v>
      </c>
    </row>
    <row r="1067" spans="3:10" hidden="1" x14ac:dyDescent="0.25">
      <c r="C1067" s="151">
        <v>20</v>
      </c>
      <c r="D1067" s="152" t="str">
        <f>IF(C1067&lt;&gt;"",TEXT(C1067,"00")&amp;"/01/"&amp;'Configurações Básicas'!$E$5,"")</f>
        <v>20/01/2017</v>
      </c>
      <c r="E1067" s="5">
        <v>1</v>
      </c>
      <c r="F1067" s="5" t="s">
        <v>1420</v>
      </c>
      <c r="H1067" s="5" t="s">
        <v>1421</v>
      </c>
      <c r="J1067" s="5">
        <v>23.4</v>
      </c>
    </row>
    <row r="1068" spans="3:10" hidden="1" x14ac:dyDescent="0.25">
      <c r="C1068" s="151">
        <v>20</v>
      </c>
      <c r="D1068" s="152" t="str">
        <f>IF(C1068&lt;&gt;"",TEXT(C1068,"00")&amp;"/01/"&amp;'Configurações Básicas'!$E$5,"")</f>
        <v>20/01/2017</v>
      </c>
      <c r="E1068" s="5">
        <v>1</v>
      </c>
      <c r="F1068" s="5" t="s">
        <v>1420</v>
      </c>
      <c r="H1068" s="5" t="s">
        <v>1421</v>
      </c>
      <c r="J1068" s="5">
        <v>23.4</v>
      </c>
    </row>
    <row r="1069" spans="3:10" hidden="1" x14ac:dyDescent="0.25">
      <c r="C1069" s="151">
        <v>20</v>
      </c>
      <c r="D1069" s="152" t="str">
        <f>IF(C1069&lt;&gt;"",TEXT(C1069,"00")&amp;"/01/"&amp;'Configurações Básicas'!$E$5,"")</f>
        <v>20/01/2017</v>
      </c>
      <c r="E1069" s="5">
        <v>1</v>
      </c>
      <c r="F1069" s="5" t="s">
        <v>1420</v>
      </c>
      <c r="H1069" s="5" t="s">
        <v>1421</v>
      </c>
      <c r="J1069" s="5">
        <v>23.4</v>
      </c>
    </row>
    <row r="1070" spans="3:10" hidden="1" x14ac:dyDescent="0.25">
      <c r="C1070" s="151">
        <v>20</v>
      </c>
      <c r="D1070" s="152" t="str">
        <f>IF(C1070&lt;&gt;"",TEXT(C1070,"00")&amp;"/01/"&amp;'Configurações Básicas'!$E$5,"")</f>
        <v>20/01/2017</v>
      </c>
      <c r="E1070" s="5">
        <v>1</v>
      </c>
      <c r="F1070" s="5" t="s">
        <v>1420</v>
      </c>
      <c r="H1070" s="5" t="s">
        <v>1421</v>
      </c>
      <c r="J1070" s="5">
        <v>23.4</v>
      </c>
    </row>
    <row r="1071" spans="3:10" hidden="1" x14ac:dyDescent="0.25">
      <c r="C1071" s="151">
        <v>20</v>
      </c>
      <c r="D1071" s="152" t="str">
        <f>IF(C1071&lt;&gt;"",TEXT(C1071,"00")&amp;"/01/"&amp;'Configurações Básicas'!$E$5,"")</f>
        <v>20/01/2017</v>
      </c>
      <c r="E1071" s="5">
        <v>1</v>
      </c>
      <c r="F1071" s="5" t="s">
        <v>1420</v>
      </c>
      <c r="H1071" s="5" t="s">
        <v>1421</v>
      </c>
      <c r="J1071" s="5">
        <v>23.4</v>
      </c>
    </row>
    <row r="1072" spans="3:10" hidden="1" x14ac:dyDescent="0.25">
      <c r="C1072" s="151">
        <v>20</v>
      </c>
      <c r="D1072" s="152" t="str">
        <f>IF(C1072&lt;&gt;"",TEXT(C1072,"00")&amp;"/01/"&amp;'Configurações Básicas'!$E$5,"")</f>
        <v>20/01/2017</v>
      </c>
      <c r="E1072" s="5">
        <v>1</v>
      </c>
      <c r="F1072" s="5" t="s">
        <v>1420</v>
      </c>
      <c r="H1072" s="5" t="s">
        <v>1421</v>
      </c>
      <c r="J1072" s="5">
        <v>23.4</v>
      </c>
    </row>
    <row r="1073" spans="3:10" hidden="1" x14ac:dyDescent="0.25">
      <c r="C1073" s="151">
        <v>20</v>
      </c>
      <c r="D1073" s="152" t="str">
        <f>IF(C1073&lt;&gt;"",TEXT(C1073,"00")&amp;"/01/"&amp;'Configurações Básicas'!$E$5,"")</f>
        <v>20/01/2017</v>
      </c>
      <c r="E1073" s="5">
        <v>1</v>
      </c>
      <c r="F1073" s="5" t="s">
        <v>1420</v>
      </c>
      <c r="H1073" s="5" t="s">
        <v>1421</v>
      </c>
      <c r="J1073" s="5">
        <v>23.4</v>
      </c>
    </row>
    <row r="1074" spans="3:10" hidden="1" x14ac:dyDescent="0.25">
      <c r="C1074" s="151">
        <v>20</v>
      </c>
      <c r="D1074" s="152" t="str">
        <f>IF(C1074&lt;&gt;"",TEXT(C1074,"00")&amp;"/01/"&amp;'Configurações Básicas'!$E$5,"")</f>
        <v>20/01/2017</v>
      </c>
      <c r="E1074" s="5">
        <v>1</v>
      </c>
      <c r="F1074" s="5" t="s">
        <v>1420</v>
      </c>
      <c r="H1074" s="5" t="s">
        <v>1421</v>
      </c>
      <c r="J1074" s="5">
        <v>23.4</v>
      </c>
    </row>
    <row r="1075" spans="3:10" hidden="1" x14ac:dyDescent="0.25">
      <c r="C1075" s="151">
        <v>20</v>
      </c>
      <c r="D1075" s="152" t="str">
        <f>IF(C1075&lt;&gt;"",TEXT(C1075,"00")&amp;"/01/"&amp;'Configurações Básicas'!$E$5,"")</f>
        <v>20/01/2017</v>
      </c>
      <c r="E1075" s="5">
        <v>1</v>
      </c>
      <c r="F1075" s="5" t="s">
        <v>1420</v>
      </c>
      <c r="H1075" s="5" t="s">
        <v>1421</v>
      </c>
      <c r="J1075" s="5">
        <v>23.4</v>
      </c>
    </row>
    <row r="1076" spans="3:10" hidden="1" x14ac:dyDescent="0.25">
      <c r="C1076" s="151">
        <v>20</v>
      </c>
      <c r="D1076" s="152" t="str">
        <f>IF(C1076&lt;&gt;"",TEXT(C1076,"00")&amp;"/01/"&amp;'Configurações Básicas'!$E$5,"")</f>
        <v>20/01/2017</v>
      </c>
      <c r="E1076" s="5">
        <v>1</v>
      </c>
      <c r="F1076" s="5" t="s">
        <v>1420</v>
      </c>
      <c r="H1076" s="5" t="s">
        <v>1421</v>
      </c>
      <c r="J1076" s="5">
        <v>23.4</v>
      </c>
    </row>
    <row r="1077" spans="3:10" hidden="1" x14ac:dyDescent="0.25">
      <c r="C1077" s="151">
        <v>20</v>
      </c>
      <c r="D1077" s="152" t="str">
        <f>IF(C1077&lt;&gt;"",TEXT(C1077,"00")&amp;"/01/"&amp;'Configurações Básicas'!$E$5,"")</f>
        <v>20/01/2017</v>
      </c>
      <c r="E1077" s="5">
        <v>1</v>
      </c>
      <c r="F1077" s="5" t="s">
        <v>1420</v>
      </c>
      <c r="H1077" s="5" t="s">
        <v>1421</v>
      </c>
      <c r="J1077" s="5">
        <v>23.4</v>
      </c>
    </row>
    <row r="1078" spans="3:10" hidden="1" x14ac:dyDescent="0.25">
      <c r="C1078" s="151">
        <v>20</v>
      </c>
      <c r="D1078" s="152" t="str">
        <f>IF(C1078&lt;&gt;"",TEXT(C1078,"00")&amp;"/01/"&amp;'Configurações Básicas'!$E$5,"")</f>
        <v>20/01/2017</v>
      </c>
      <c r="E1078" s="5">
        <v>1</v>
      </c>
      <c r="F1078" s="5" t="s">
        <v>1420</v>
      </c>
      <c r="H1078" s="5" t="s">
        <v>1421</v>
      </c>
      <c r="J1078" s="5">
        <v>23.4</v>
      </c>
    </row>
    <row r="1079" spans="3:10" hidden="1" x14ac:dyDescent="0.25">
      <c r="C1079" s="151">
        <v>20</v>
      </c>
      <c r="D1079" s="152" t="str">
        <f>IF(C1079&lt;&gt;"",TEXT(C1079,"00")&amp;"/01/"&amp;'Configurações Básicas'!$E$5,"")</f>
        <v>20/01/2017</v>
      </c>
      <c r="E1079" s="5">
        <v>1</v>
      </c>
      <c r="F1079" s="5" t="s">
        <v>1420</v>
      </c>
      <c r="H1079" s="5" t="s">
        <v>1421</v>
      </c>
      <c r="J1079" s="5">
        <v>23.4</v>
      </c>
    </row>
    <row r="1080" spans="3:10" hidden="1" x14ac:dyDescent="0.25">
      <c r="C1080" s="151">
        <v>20</v>
      </c>
      <c r="D1080" s="152" t="str">
        <f>IF(C1080&lt;&gt;"",TEXT(C1080,"00")&amp;"/01/"&amp;'Configurações Básicas'!$E$5,"")</f>
        <v>20/01/2017</v>
      </c>
      <c r="E1080" s="5">
        <v>1</v>
      </c>
      <c r="F1080" s="5" t="s">
        <v>1420</v>
      </c>
      <c r="H1080" s="5" t="s">
        <v>1421</v>
      </c>
      <c r="J1080" s="5">
        <v>23.4</v>
      </c>
    </row>
    <row r="1081" spans="3:10" hidden="1" x14ac:dyDescent="0.25">
      <c r="C1081" s="151">
        <v>20</v>
      </c>
      <c r="D1081" s="152" t="str">
        <f>IF(C1081&lt;&gt;"",TEXT(C1081,"00")&amp;"/01/"&amp;'Configurações Básicas'!$E$5,"")</f>
        <v>20/01/2017</v>
      </c>
      <c r="E1081" s="5">
        <v>1</v>
      </c>
      <c r="F1081" s="5" t="s">
        <v>1420</v>
      </c>
      <c r="H1081" s="5" t="s">
        <v>1421</v>
      </c>
      <c r="J1081" s="5">
        <v>23.4</v>
      </c>
    </row>
    <row r="1082" spans="3:10" hidden="1" x14ac:dyDescent="0.25">
      <c r="C1082" s="151">
        <v>20</v>
      </c>
      <c r="D1082" s="152" t="str">
        <f>IF(C1082&lt;&gt;"",TEXT(C1082,"00")&amp;"/01/"&amp;'Configurações Básicas'!$E$5,"")</f>
        <v>20/01/2017</v>
      </c>
      <c r="E1082" s="5">
        <v>1</v>
      </c>
      <c r="F1082" s="5" t="s">
        <v>1420</v>
      </c>
      <c r="H1082" s="5" t="s">
        <v>1421</v>
      </c>
      <c r="J1082" s="5">
        <v>23.4</v>
      </c>
    </row>
    <row r="1083" spans="3:10" hidden="1" x14ac:dyDescent="0.25">
      <c r="C1083" s="151">
        <v>20</v>
      </c>
      <c r="D1083" s="152" t="str">
        <f>IF(C1083&lt;&gt;"",TEXT(C1083,"00")&amp;"/01/"&amp;'Configurações Básicas'!$E$5,"")</f>
        <v>20/01/2017</v>
      </c>
      <c r="E1083" s="5">
        <v>1</v>
      </c>
      <c r="F1083" s="5" t="s">
        <v>1420</v>
      </c>
      <c r="H1083" s="5" t="s">
        <v>1421</v>
      </c>
      <c r="J1083" s="5">
        <v>23.4</v>
      </c>
    </row>
    <row r="1084" spans="3:10" hidden="1" x14ac:dyDescent="0.25">
      <c r="C1084" s="151">
        <v>20</v>
      </c>
      <c r="D1084" s="152" t="str">
        <f>IF(C1084&lt;&gt;"",TEXT(C1084,"00")&amp;"/01/"&amp;'Configurações Básicas'!$E$5,"")</f>
        <v>20/01/2017</v>
      </c>
      <c r="E1084" s="5">
        <v>1</v>
      </c>
      <c r="F1084" s="5" t="s">
        <v>1420</v>
      </c>
      <c r="H1084" s="5" t="s">
        <v>1421</v>
      </c>
      <c r="J1084" s="5">
        <v>23.4</v>
      </c>
    </row>
    <row r="1085" spans="3:10" hidden="1" x14ac:dyDescent="0.25">
      <c r="C1085" s="151">
        <v>20</v>
      </c>
      <c r="D1085" s="152" t="str">
        <f>IF(C1085&lt;&gt;"",TEXT(C1085,"00")&amp;"/01/"&amp;'Configurações Básicas'!$E$5,"")</f>
        <v>20/01/2017</v>
      </c>
      <c r="E1085" s="5">
        <v>1</v>
      </c>
      <c r="F1085" s="5" t="s">
        <v>1420</v>
      </c>
      <c r="H1085" s="5" t="s">
        <v>1421</v>
      </c>
      <c r="J1085" s="5">
        <v>23.4</v>
      </c>
    </row>
    <row r="1086" spans="3:10" hidden="1" x14ac:dyDescent="0.25">
      <c r="C1086" s="151">
        <v>20</v>
      </c>
      <c r="D1086" s="152" t="str">
        <f>IF(C1086&lt;&gt;"",TEXT(C1086,"00")&amp;"/01/"&amp;'Configurações Básicas'!$E$5,"")</f>
        <v>20/01/2017</v>
      </c>
      <c r="E1086" s="5">
        <v>1</v>
      </c>
      <c r="F1086" s="5" t="s">
        <v>1420</v>
      </c>
      <c r="H1086" s="5" t="s">
        <v>1421</v>
      </c>
      <c r="J1086" s="5">
        <v>23.4</v>
      </c>
    </row>
    <row r="1087" spans="3:10" hidden="1" x14ac:dyDescent="0.25">
      <c r="C1087" s="151">
        <v>20</v>
      </c>
      <c r="D1087" s="152" t="str">
        <f>IF(C1087&lt;&gt;"",TEXT(C1087,"00")&amp;"/01/"&amp;'Configurações Básicas'!$E$5,"")</f>
        <v>20/01/2017</v>
      </c>
      <c r="E1087" s="5">
        <v>1</v>
      </c>
      <c r="F1087" s="5" t="s">
        <v>1420</v>
      </c>
      <c r="H1087" s="5" t="s">
        <v>1421</v>
      </c>
      <c r="J1087" s="5">
        <v>23.4</v>
      </c>
    </row>
    <row r="1088" spans="3:10" hidden="1" x14ac:dyDescent="0.25">
      <c r="C1088" s="151">
        <v>20</v>
      </c>
      <c r="D1088" s="152" t="str">
        <f>IF(C1088&lt;&gt;"",TEXT(C1088,"00")&amp;"/01/"&amp;'Configurações Básicas'!$E$5,"")</f>
        <v>20/01/2017</v>
      </c>
      <c r="E1088" s="5">
        <v>1</v>
      </c>
      <c r="F1088" s="5" t="s">
        <v>1420</v>
      </c>
      <c r="H1088" s="5" t="s">
        <v>1421</v>
      </c>
      <c r="J1088" s="5">
        <v>23.4</v>
      </c>
    </row>
    <row r="1089" spans="3:10" hidden="1" x14ac:dyDescent="0.25">
      <c r="C1089" s="151">
        <v>20</v>
      </c>
      <c r="D1089" s="152" t="str">
        <f>IF(C1089&lt;&gt;"",TEXT(C1089,"00")&amp;"/01/"&amp;'Configurações Básicas'!$E$5,"")</f>
        <v>20/01/2017</v>
      </c>
      <c r="E1089" s="5">
        <v>1</v>
      </c>
      <c r="F1089" s="5" t="s">
        <v>1420</v>
      </c>
      <c r="H1089" s="5" t="s">
        <v>1421</v>
      </c>
      <c r="J1089" s="5">
        <v>23.4</v>
      </c>
    </row>
    <row r="1090" spans="3:10" hidden="1" x14ac:dyDescent="0.25">
      <c r="C1090" s="151">
        <v>20</v>
      </c>
      <c r="D1090" s="152" t="str">
        <f>IF(C1090&lt;&gt;"",TEXT(C1090,"00")&amp;"/01/"&amp;'Configurações Básicas'!$E$5,"")</f>
        <v>20/01/2017</v>
      </c>
      <c r="E1090" s="5">
        <v>1</v>
      </c>
      <c r="F1090" s="5" t="s">
        <v>1420</v>
      </c>
      <c r="H1090" s="5" t="s">
        <v>1421</v>
      </c>
      <c r="J1090" s="5">
        <v>23.4</v>
      </c>
    </row>
    <row r="1091" spans="3:10" hidden="1" x14ac:dyDescent="0.25">
      <c r="C1091" s="151">
        <v>20</v>
      </c>
      <c r="D1091" s="152" t="str">
        <f>IF(C1091&lt;&gt;"",TEXT(C1091,"00")&amp;"/01/"&amp;'Configurações Básicas'!$E$5,"")</f>
        <v>20/01/2017</v>
      </c>
      <c r="E1091" s="5">
        <v>1</v>
      </c>
      <c r="F1091" s="5" t="s">
        <v>1420</v>
      </c>
      <c r="H1091" s="5" t="s">
        <v>1421</v>
      </c>
      <c r="J1091" s="5">
        <v>23.4</v>
      </c>
    </row>
    <row r="1092" spans="3:10" hidden="1" x14ac:dyDescent="0.25">
      <c r="C1092" s="151">
        <v>20</v>
      </c>
      <c r="D1092" s="152" t="str">
        <f>IF(C1092&lt;&gt;"",TEXT(C1092,"00")&amp;"/01/"&amp;'Configurações Básicas'!$E$5,"")</f>
        <v>20/01/2017</v>
      </c>
      <c r="E1092" s="5">
        <v>1</v>
      </c>
      <c r="F1092" s="5" t="s">
        <v>1420</v>
      </c>
      <c r="H1092" s="5" t="s">
        <v>1421</v>
      </c>
      <c r="J1092" s="5">
        <v>23.4</v>
      </c>
    </row>
    <row r="1093" spans="3:10" hidden="1" x14ac:dyDescent="0.25">
      <c r="C1093" s="151">
        <v>20</v>
      </c>
      <c r="D1093" s="152" t="str">
        <f>IF(C1093&lt;&gt;"",TEXT(C1093,"00")&amp;"/01/"&amp;'Configurações Básicas'!$E$5,"")</f>
        <v>20/01/2017</v>
      </c>
      <c r="E1093" s="5">
        <v>1</v>
      </c>
      <c r="F1093" s="5" t="s">
        <v>1420</v>
      </c>
      <c r="H1093" s="5" t="s">
        <v>1421</v>
      </c>
      <c r="J1093" s="5">
        <v>23.4</v>
      </c>
    </row>
    <row r="1094" spans="3:10" hidden="1" x14ac:dyDescent="0.25">
      <c r="C1094" s="151">
        <v>20</v>
      </c>
      <c r="D1094" s="152" t="str">
        <f>IF(C1094&lt;&gt;"",TEXT(C1094,"00")&amp;"/01/"&amp;'Configurações Básicas'!$E$5,"")</f>
        <v>20/01/2017</v>
      </c>
      <c r="E1094" s="5">
        <v>1</v>
      </c>
      <c r="F1094" s="5" t="s">
        <v>1420</v>
      </c>
      <c r="H1094" s="5" t="s">
        <v>1421</v>
      </c>
      <c r="J1094" s="5">
        <v>23.4</v>
      </c>
    </row>
    <row r="1095" spans="3:10" hidden="1" x14ac:dyDescent="0.25">
      <c r="C1095" s="151">
        <v>20</v>
      </c>
      <c r="D1095" s="152" t="str">
        <f>IF(C1095&lt;&gt;"",TEXT(C1095,"00")&amp;"/01/"&amp;'Configurações Básicas'!$E$5,"")</f>
        <v>20/01/2017</v>
      </c>
      <c r="E1095" s="5">
        <v>1</v>
      </c>
      <c r="F1095" s="5" t="s">
        <v>1420</v>
      </c>
      <c r="H1095" s="5" t="s">
        <v>1421</v>
      </c>
      <c r="J1095" s="5">
        <v>23.4</v>
      </c>
    </row>
    <row r="1096" spans="3:10" hidden="1" x14ac:dyDescent="0.25">
      <c r="C1096" s="151">
        <v>20</v>
      </c>
      <c r="D1096" s="152" t="str">
        <f>IF(C1096&lt;&gt;"",TEXT(C1096,"00")&amp;"/01/"&amp;'Configurações Básicas'!$E$5,"")</f>
        <v>20/01/2017</v>
      </c>
      <c r="E1096" s="5">
        <v>1</v>
      </c>
      <c r="F1096" s="5" t="s">
        <v>1420</v>
      </c>
      <c r="H1096" s="5" t="s">
        <v>1421</v>
      </c>
      <c r="J1096" s="5">
        <v>23.4</v>
      </c>
    </row>
    <row r="1097" spans="3:10" hidden="1" x14ac:dyDescent="0.25">
      <c r="C1097" s="151">
        <v>20</v>
      </c>
      <c r="D1097" s="152" t="str">
        <f>IF(C1097&lt;&gt;"",TEXT(C1097,"00")&amp;"/01/"&amp;'Configurações Básicas'!$E$5,"")</f>
        <v>20/01/2017</v>
      </c>
      <c r="E1097" s="5">
        <v>1</v>
      </c>
      <c r="F1097" s="5" t="s">
        <v>1420</v>
      </c>
      <c r="H1097" s="5" t="s">
        <v>1421</v>
      </c>
      <c r="J1097" s="5">
        <v>23.4</v>
      </c>
    </row>
    <row r="1098" spans="3:10" hidden="1" x14ac:dyDescent="0.25">
      <c r="C1098" s="151">
        <v>20</v>
      </c>
      <c r="D1098" s="152" t="str">
        <f>IF(C1098&lt;&gt;"",TEXT(C1098,"00")&amp;"/01/"&amp;'Configurações Básicas'!$E$5,"")</f>
        <v>20/01/2017</v>
      </c>
      <c r="E1098" s="5">
        <v>1</v>
      </c>
      <c r="F1098" s="5" t="s">
        <v>1420</v>
      </c>
      <c r="H1098" s="5" t="s">
        <v>1421</v>
      </c>
      <c r="J1098" s="5">
        <v>23.4</v>
      </c>
    </row>
    <row r="1099" spans="3:10" hidden="1" x14ac:dyDescent="0.25">
      <c r="C1099" s="151">
        <v>20</v>
      </c>
      <c r="D1099" s="152" t="str">
        <f>IF(C1099&lt;&gt;"",TEXT(C1099,"00")&amp;"/01/"&amp;'Configurações Básicas'!$E$5,"")</f>
        <v>20/01/2017</v>
      </c>
      <c r="E1099" s="5">
        <v>1</v>
      </c>
      <c r="F1099" s="5" t="s">
        <v>1420</v>
      </c>
      <c r="H1099" s="5" t="s">
        <v>1421</v>
      </c>
      <c r="J1099" s="5">
        <v>23.4</v>
      </c>
    </row>
    <row r="1100" spans="3:10" hidden="1" x14ac:dyDescent="0.25">
      <c r="C1100" s="151">
        <v>20</v>
      </c>
      <c r="D1100" s="152" t="str">
        <f>IF(C1100&lt;&gt;"",TEXT(C1100,"00")&amp;"/01/"&amp;'Configurações Básicas'!$E$5,"")</f>
        <v>20/01/2017</v>
      </c>
      <c r="E1100" s="5">
        <v>1</v>
      </c>
      <c r="F1100" s="5" t="s">
        <v>1420</v>
      </c>
      <c r="H1100" s="5" t="s">
        <v>1421</v>
      </c>
      <c r="J1100" s="5">
        <v>23.4</v>
      </c>
    </row>
    <row r="1101" spans="3:10" hidden="1" x14ac:dyDescent="0.25">
      <c r="C1101" s="151">
        <v>20</v>
      </c>
      <c r="D1101" s="152" t="str">
        <f>IF(C1101&lt;&gt;"",TEXT(C1101,"00")&amp;"/01/"&amp;'Configurações Básicas'!$E$5,"")</f>
        <v>20/01/2017</v>
      </c>
      <c r="E1101" s="5">
        <v>1</v>
      </c>
      <c r="F1101" s="5" t="s">
        <v>1420</v>
      </c>
      <c r="H1101" s="5" t="s">
        <v>1421</v>
      </c>
      <c r="J1101" s="5">
        <v>23.4</v>
      </c>
    </row>
    <row r="1102" spans="3:10" hidden="1" x14ac:dyDescent="0.25">
      <c r="C1102" s="151">
        <v>20</v>
      </c>
      <c r="D1102" s="152" t="str">
        <f>IF(C1102&lt;&gt;"",TEXT(C1102,"00")&amp;"/01/"&amp;'Configurações Básicas'!$E$5,"")</f>
        <v>20/01/2017</v>
      </c>
      <c r="E1102" s="5">
        <v>1</v>
      </c>
      <c r="F1102" s="5" t="s">
        <v>1420</v>
      </c>
      <c r="H1102" s="5" t="s">
        <v>1421</v>
      </c>
      <c r="J1102" s="5">
        <v>23.4</v>
      </c>
    </row>
    <row r="1103" spans="3:10" hidden="1" x14ac:dyDescent="0.25">
      <c r="C1103" s="151">
        <v>20</v>
      </c>
      <c r="D1103" s="152" t="str">
        <f>IF(C1103&lt;&gt;"",TEXT(C1103,"00")&amp;"/01/"&amp;'Configurações Básicas'!$E$5,"")</f>
        <v>20/01/2017</v>
      </c>
      <c r="E1103" s="5">
        <v>1</v>
      </c>
      <c r="F1103" s="5" t="s">
        <v>1420</v>
      </c>
      <c r="H1103" s="5" t="s">
        <v>1421</v>
      </c>
      <c r="J1103" s="5">
        <v>23.4</v>
      </c>
    </row>
    <row r="1104" spans="3:10" hidden="1" x14ac:dyDescent="0.25">
      <c r="C1104" s="151">
        <v>20</v>
      </c>
      <c r="D1104" s="152" t="str">
        <f>IF(C1104&lt;&gt;"",TEXT(C1104,"00")&amp;"/01/"&amp;'Configurações Básicas'!$E$5,"")</f>
        <v>20/01/2017</v>
      </c>
      <c r="E1104" s="5">
        <v>1</v>
      </c>
      <c r="F1104" s="5" t="s">
        <v>1420</v>
      </c>
      <c r="H1104" s="5" t="s">
        <v>1421</v>
      </c>
      <c r="J1104" s="5">
        <v>23.4</v>
      </c>
    </row>
    <row r="1105" spans="3:10" hidden="1" x14ac:dyDescent="0.25">
      <c r="C1105" s="151">
        <v>20</v>
      </c>
      <c r="D1105" s="152" t="str">
        <f>IF(C1105&lt;&gt;"",TEXT(C1105,"00")&amp;"/01/"&amp;'Configurações Básicas'!$E$5,"")</f>
        <v>20/01/2017</v>
      </c>
      <c r="E1105" s="5">
        <v>1</v>
      </c>
      <c r="F1105" s="5" t="s">
        <v>1420</v>
      </c>
      <c r="H1105" s="5" t="s">
        <v>1421</v>
      </c>
      <c r="J1105" s="5">
        <v>23.4</v>
      </c>
    </row>
    <row r="1106" spans="3:10" hidden="1" x14ac:dyDescent="0.25">
      <c r="C1106" s="151">
        <v>20</v>
      </c>
      <c r="D1106" s="152" t="str">
        <f>IF(C1106&lt;&gt;"",TEXT(C1106,"00")&amp;"/01/"&amp;'Configurações Básicas'!$E$5,"")</f>
        <v>20/01/2017</v>
      </c>
      <c r="E1106" s="5">
        <v>1</v>
      </c>
      <c r="F1106" s="5" t="s">
        <v>1420</v>
      </c>
      <c r="H1106" s="5" t="s">
        <v>1421</v>
      </c>
      <c r="J1106" s="5">
        <v>23.4</v>
      </c>
    </row>
    <row r="1107" spans="3:10" hidden="1" x14ac:dyDescent="0.25">
      <c r="C1107" s="151">
        <v>20</v>
      </c>
      <c r="D1107" s="152" t="str">
        <f>IF(C1107&lt;&gt;"",TEXT(C1107,"00")&amp;"/01/"&amp;'Configurações Básicas'!$E$5,"")</f>
        <v>20/01/2017</v>
      </c>
      <c r="E1107" s="5">
        <v>1</v>
      </c>
      <c r="F1107" s="5" t="s">
        <v>1420</v>
      </c>
      <c r="H1107" s="5" t="s">
        <v>1421</v>
      </c>
      <c r="J1107" s="5">
        <v>23.4</v>
      </c>
    </row>
    <row r="1108" spans="3:10" hidden="1" x14ac:dyDescent="0.25">
      <c r="C1108" s="151">
        <v>20</v>
      </c>
      <c r="D1108" s="152" t="str">
        <f>IF(C1108&lt;&gt;"",TEXT(C1108,"00")&amp;"/01/"&amp;'Configurações Básicas'!$E$5,"")</f>
        <v>20/01/2017</v>
      </c>
      <c r="E1108" s="5">
        <v>1</v>
      </c>
      <c r="F1108" s="5" t="s">
        <v>1420</v>
      </c>
      <c r="H1108" s="5" t="s">
        <v>1421</v>
      </c>
      <c r="J1108" s="5">
        <v>23.4</v>
      </c>
    </row>
    <row r="1109" spans="3:10" hidden="1" x14ac:dyDescent="0.25">
      <c r="C1109" s="151">
        <v>20</v>
      </c>
      <c r="D1109" s="152" t="str">
        <f>IF(C1109&lt;&gt;"",TEXT(C1109,"00")&amp;"/01/"&amp;'Configurações Básicas'!$E$5,"")</f>
        <v>20/01/2017</v>
      </c>
      <c r="E1109" s="5">
        <v>1</v>
      </c>
      <c r="F1109" s="5" t="s">
        <v>1420</v>
      </c>
      <c r="H1109" s="5" t="s">
        <v>1421</v>
      </c>
      <c r="J1109" s="5">
        <v>23.4</v>
      </c>
    </row>
    <row r="1110" spans="3:10" hidden="1" x14ac:dyDescent="0.25">
      <c r="C1110" s="151">
        <v>20</v>
      </c>
      <c r="D1110" s="152" t="str">
        <f>IF(C1110&lt;&gt;"",TEXT(C1110,"00")&amp;"/01/"&amp;'Configurações Básicas'!$E$5,"")</f>
        <v>20/01/2017</v>
      </c>
      <c r="E1110" s="5">
        <v>1</v>
      </c>
      <c r="F1110" s="5" t="s">
        <v>1420</v>
      </c>
      <c r="H1110" s="5" t="s">
        <v>1421</v>
      </c>
      <c r="J1110" s="5">
        <v>23.4</v>
      </c>
    </row>
    <row r="1111" spans="3:10" hidden="1" x14ac:dyDescent="0.25">
      <c r="C1111" s="151">
        <v>20</v>
      </c>
      <c r="D1111" s="152" t="str">
        <f>IF(C1111&lt;&gt;"",TEXT(C1111,"00")&amp;"/01/"&amp;'Configurações Básicas'!$E$5,"")</f>
        <v>20/01/2017</v>
      </c>
      <c r="E1111" s="5">
        <v>1</v>
      </c>
      <c r="F1111" s="5" t="s">
        <v>1420</v>
      </c>
      <c r="H1111" s="5" t="s">
        <v>1421</v>
      </c>
      <c r="J1111" s="5">
        <v>23.4</v>
      </c>
    </row>
    <row r="1112" spans="3:10" hidden="1" x14ac:dyDescent="0.25">
      <c r="C1112" s="151">
        <v>20</v>
      </c>
      <c r="D1112" s="152" t="str">
        <f>IF(C1112&lt;&gt;"",TEXT(C1112,"00")&amp;"/01/"&amp;'Configurações Básicas'!$E$5,"")</f>
        <v>20/01/2017</v>
      </c>
      <c r="E1112" s="5">
        <v>1</v>
      </c>
      <c r="F1112" s="5" t="s">
        <v>1420</v>
      </c>
      <c r="H1112" s="5" t="s">
        <v>1421</v>
      </c>
      <c r="J1112" s="5">
        <v>23.4</v>
      </c>
    </row>
    <row r="1113" spans="3:10" hidden="1" x14ac:dyDescent="0.25">
      <c r="C1113" s="151">
        <v>20</v>
      </c>
      <c r="D1113" s="152" t="str">
        <f>IF(C1113&lt;&gt;"",TEXT(C1113,"00")&amp;"/01/"&amp;'Configurações Básicas'!$E$5,"")</f>
        <v>20/01/2017</v>
      </c>
      <c r="E1113" s="5">
        <v>1</v>
      </c>
      <c r="F1113" s="5" t="s">
        <v>1420</v>
      </c>
      <c r="H1113" s="5" t="s">
        <v>1421</v>
      </c>
      <c r="J1113" s="5">
        <v>23.4</v>
      </c>
    </row>
    <row r="1114" spans="3:10" hidden="1" x14ac:dyDescent="0.25">
      <c r="C1114" s="151">
        <v>20</v>
      </c>
      <c r="D1114" s="152" t="str">
        <f>IF(C1114&lt;&gt;"",TEXT(C1114,"00")&amp;"/01/"&amp;'Configurações Básicas'!$E$5,"")</f>
        <v>20/01/2017</v>
      </c>
      <c r="E1114" s="5">
        <v>1</v>
      </c>
      <c r="F1114" s="5" t="s">
        <v>1420</v>
      </c>
      <c r="H1114" s="5" t="s">
        <v>1421</v>
      </c>
      <c r="J1114" s="5">
        <v>23.4</v>
      </c>
    </row>
    <row r="1115" spans="3:10" hidden="1" x14ac:dyDescent="0.25">
      <c r="C1115" s="151">
        <v>20</v>
      </c>
      <c r="D1115" s="152" t="str">
        <f>IF(C1115&lt;&gt;"",TEXT(C1115,"00")&amp;"/01/"&amp;'Configurações Básicas'!$E$5,"")</f>
        <v>20/01/2017</v>
      </c>
      <c r="E1115" s="5">
        <v>1</v>
      </c>
      <c r="F1115" s="5" t="s">
        <v>1420</v>
      </c>
      <c r="H1115" s="5" t="s">
        <v>1421</v>
      </c>
      <c r="J1115" s="5">
        <v>23.4</v>
      </c>
    </row>
    <row r="1116" spans="3:10" hidden="1" x14ac:dyDescent="0.25">
      <c r="C1116" s="151">
        <v>20</v>
      </c>
      <c r="D1116" s="152" t="str">
        <f>IF(C1116&lt;&gt;"",TEXT(C1116,"00")&amp;"/01/"&amp;'Configurações Básicas'!$E$5,"")</f>
        <v>20/01/2017</v>
      </c>
      <c r="E1116" s="5">
        <v>1</v>
      </c>
      <c r="F1116" s="5" t="s">
        <v>1420</v>
      </c>
      <c r="H1116" s="5" t="s">
        <v>1421</v>
      </c>
      <c r="J1116" s="5">
        <v>23.4</v>
      </c>
    </row>
    <row r="1117" spans="3:10" hidden="1" x14ac:dyDescent="0.25">
      <c r="C1117" s="151">
        <v>20</v>
      </c>
      <c r="D1117" s="152" t="str">
        <f>IF(C1117&lt;&gt;"",TEXT(C1117,"00")&amp;"/01/"&amp;'Configurações Básicas'!$E$5,"")</f>
        <v>20/01/2017</v>
      </c>
      <c r="E1117" s="5">
        <v>1</v>
      </c>
      <c r="F1117" s="5" t="s">
        <v>1420</v>
      </c>
      <c r="H1117" s="5" t="s">
        <v>1421</v>
      </c>
      <c r="J1117" s="5">
        <v>23.4</v>
      </c>
    </row>
    <row r="1118" spans="3:10" hidden="1" x14ac:dyDescent="0.25">
      <c r="C1118" s="151">
        <v>20</v>
      </c>
      <c r="D1118" s="152" t="str">
        <f>IF(C1118&lt;&gt;"",TEXT(C1118,"00")&amp;"/01/"&amp;'Configurações Básicas'!$E$5,"")</f>
        <v>20/01/2017</v>
      </c>
      <c r="E1118" s="5">
        <v>1</v>
      </c>
      <c r="F1118" s="5" t="s">
        <v>1420</v>
      </c>
      <c r="H1118" s="5" t="s">
        <v>1421</v>
      </c>
      <c r="J1118" s="5">
        <v>23.4</v>
      </c>
    </row>
    <row r="1119" spans="3:10" hidden="1" x14ac:dyDescent="0.25">
      <c r="C1119" s="151">
        <v>20</v>
      </c>
      <c r="D1119" s="152" t="str">
        <f>IF(C1119&lt;&gt;"",TEXT(C1119,"00")&amp;"/01/"&amp;'Configurações Básicas'!$E$5,"")</f>
        <v>20/01/2017</v>
      </c>
      <c r="E1119" s="5">
        <v>1</v>
      </c>
      <c r="F1119" s="5" t="s">
        <v>1420</v>
      </c>
      <c r="H1119" s="5" t="s">
        <v>1421</v>
      </c>
      <c r="J1119" s="5">
        <v>23.4</v>
      </c>
    </row>
    <row r="1120" spans="3:10" hidden="1" x14ac:dyDescent="0.25">
      <c r="C1120" s="151">
        <v>20</v>
      </c>
      <c r="D1120" s="152" t="str">
        <f>IF(C1120&lt;&gt;"",TEXT(C1120,"00")&amp;"/01/"&amp;'Configurações Básicas'!$E$5,"")</f>
        <v>20/01/2017</v>
      </c>
      <c r="E1120" s="5">
        <v>1</v>
      </c>
      <c r="F1120" s="5" t="s">
        <v>1420</v>
      </c>
      <c r="H1120" s="5" t="s">
        <v>1421</v>
      </c>
      <c r="J1120" s="5">
        <v>23.4</v>
      </c>
    </row>
    <row r="1121" spans="3:10" hidden="1" x14ac:dyDescent="0.25">
      <c r="C1121" s="151">
        <v>20</v>
      </c>
      <c r="D1121" s="152" t="str">
        <f>IF(C1121&lt;&gt;"",TEXT(C1121,"00")&amp;"/01/"&amp;'Configurações Básicas'!$E$5,"")</f>
        <v>20/01/2017</v>
      </c>
      <c r="E1121" s="5">
        <v>1</v>
      </c>
      <c r="F1121" s="5" t="s">
        <v>1420</v>
      </c>
      <c r="H1121" s="5" t="s">
        <v>1421</v>
      </c>
      <c r="J1121" s="5">
        <v>23.4</v>
      </c>
    </row>
    <row r="1122" spans="3:10" hidden="1" x14ac:dyDescent="0.25">
      <c r="C1122" s="151">
        <v>20</v>
      </c>
      <c r="D1122" s="152" t="str">
        <f>IF(C1122&lt;&gt;"",TEXT(C1122,"00")&amp;"/01/"&amp;'Configurações Básicas'!$E$5,"")</f>
        <v>20/01/2017</v>
      </c>
      <c r="E1122" s="5">
        <v>1</v>
      </c>
      <c r="F1122" s="5" t="s">
        <v>1420</v>
      </c>
      <c r="H1122" s="5" t="s">
        <v>1421</v>
      </c>
      <c r="J1122" s="5">
        <v>23.4</v>
      </c>
    </row>
    <row r="1123" spans="3:10" hidden="1" x14ac:dyDescent="0.25">
      <c r="C1123" s="151">
        <v>20</v>
      </c>
      <c r="D1123" s="152" t="str">
        <f>IF(C1123&lt;&gt;"",TEXT(C1123,"00")&amp;"/01/"&amp;'Configurações Básicas'!$E$5,"")</f>
        <v>20/01/2017</v>
      </c>
      <c r="E1123" s="5">
        <v>1</v>
      </c>
      <c r="F1123" s="5" t="s">
        <v>1420</v>
      </c>
      <c r="H1123" s="5" t="s">
        <v>1421</v>
      </c>
      <c r="J1123" s="5">
        <v>23.4</v>
      </c>
    </row>
    <row r="1124" spans="3:10" hidden="1" x14ac:dyDescent="0.25">
      <c r="C1124" s="151">
        <v>20</v>
      </c>
      <c r="D1124" s="152" t="str">
        <f>IF(C1124&lt;&gt;"",TEXT(C1124,"00")&amp;"/01/"&amp;'Configurações Básicas'!$E$5,"")</f>
        <v>20/01/2017</v>
      </c>
      <c r="E1124" s="5">
        <v>1</v>
      </c>
      <c r="F1124" s="5" t="s">
        <v>1420</v>
      </c>
      <c r="H1124" s="5" t="s">
        <v>1421</v>
      </c>
      <c r="J1124" s="5">
        <v>23.4</v>
      </c>
    </row>
    <row r="1125" spans="3:10" hidden="1" x14ac:dyDescent="0.25">
      <c r="C1125" s="151">
        <v>20</v>
      </c>
      <c r="D1125" s="152" t="str">
        <f>IF(C1125&lt;&gt;"",TEXT(C1125,"00")&amp;"/01/"&amp;'Configurações Básicas'!$E$5,"")</f>
        <v>20/01/2017</v>
      </c>
      <c r="E1125" s="5">
        <v>1</v>
      </c>
      <c r="F1125" s="5" t="s">
        <v>1420</v>
      </c>
      <c r="H1125" s="5" t="s">
        <v>1421</v>
      </c>
      <c r="J1125" s="5">
        <v>23.4</v>
      </c>
    </row>
    <row r="1126" spans="3:10" hidden="1" x14ac:dyDescent="0.25">
      <c r="C1126" s="151">
        <v>20</v>
      </c>
      <c r="D1126" s="152" t="str">
        <f>IF(C1126&lt;&gt;"",TEXT(C1126,"00")&amp;"/01/"&amp;'Configurações Básicas'!$E$5,"")</f>
        <v>20/01/2017</v>
      </c>
      <c r="E1126" s="5">
        <v>1</v>
      </c>
      <c r="F1126" s="5" t="s">
        <v>1420</v>
      </c>
      <c r="H1126" s="5" t="s">
        <v>1421</v>
      </c>
      <c r="J1126" s="5">
        <v>23.4</v>
      </c>
    </row>
    <row r="1127" spans="3:10" hidden="1" x14ac:dyDescent="0.25">
      <c r="C1127" s="151">
        <v>20</v>
      </c>
      <c r="D1127" s="152" t="str">
        <f>IF(C1127&lt;&gt;"",TEXT(C1127,"00")&amp;"/01/"&amp;'Configurações Básicas'!$E$5,"")</f>
        <v>20/01/2017</v>
      </c>
      <c r="E1127" s="5">
        <v>1</v>
      </c>
      <c r="F1127" s="5" t="s">
        <v>1420</v>
      </c>
      <c r="H1127" s="5" t="s">
        <v>1421</v>
      </c>
      <c r="J1127" s="5">
        <v>23.4</v>
      </c>
    </row>
    <row r="1128" spans="3:10" hidden="1" x14ac:dyDescent="0.25">
      <c r="C1128" s="151">
        <v>20</v>
      </c>
      <c r="D1128" s="152" t="str">
        <f>IF(C1128&lt;&gt;"",TEXT(C1128,"00")&amp;"/01/"&amp;'Configurações Básicas'!$E$5,"")</f>
        <v>20/01/2017</v>
      </c>
      <c r="E1128" s="5">
        <v>1</v>
      </c>
      <c r="F1128" s="5" t="s">
        <v>1420</v>
      </c>
      <c r="H1128" s="5" t="s">
        <v>1421</v>
      </c>
      <c r="J1128" s="5">
        <v>23.4</v>
      </c>
    </row>
    <row r="1129" spans="3:10" hidden="1" x14ac:dyDescent="0.25">
      <c r="C1129" s="151">
        <v>20</v>
      </c>
      <c r="D1129" s="152" t="str">
        <f>IF(C1129&lt;&gt;"",TEXT(C1129,"00")&amp;"/01/"&amp;'Configurações Básicas'!$E$5,"")</f>
        <v>20/01/2017</v>
      </c>
      <c r="E1129" s="5">
        <v>1</v>
      </c>
      <c r="F1129" s="5" t="s">
        <v>1420</v>
      </c>
      <c r="H1129" s="5" t="s">
        <v>1421</v>
      </c>
      <c r="J1129" s="5">
        <v>23.4</v>
      </c>
    </row>
    <row r="1130" spans="3:10" hidden="1" x14ac:dyDescent="0.25">
      <c r="C1130" s="151">
        <v>20</v>
      </c>
      <c r="D1130" s="152" t="str">
        <f>IF(C1130&lt;&gt;"",TEXT(C1130,"00")&amp;"/01/"&amp;'Configurações Básicas'!$E$5,"")</f>
        <v>20/01/2017</v>
      </c>
      <c r="E1130" s="5">
        <v>1</v>
      </c>
      <c r="F1130" s="5" t="s">
        <v>1420</v>
      </c>
      <c r="H1130" s="5" t="s">
        <v>1421</v>
      </c>
      <c r="J1130" s="5">
        <v>23.4</v>
      </c>
    </row>
    <row r="1131" spans="3:10" hidden="1" x14ac:dyDescent="0.25">
      <c r="C1131" s="151">
        <v>20</v>
      </c>
      <c r="D1131" s="152" t="str">
        <f>IF(C1131&lt;&gt;"",TEXT(C1131,"00")&amp;"/01/"&amp;'Configurações Básicas'!$E$5,"")</f>
        <v>20/01/2017</v>
      </c>
      <c r="E1131" s="5">
        <v>1</v>
      </c>
      <c r="F1131" s="5" t="s">
        <v>1420</v>
      </c>
      <c r="H1131" s="5" t="s">
        <v>1421</v>
      </c>
      <c r="J1131" s="5">
        <v>23.4</v>
      </c>
    </row>
    <row r="1132" spans="3:10" hidden="1" x14ac:dyDescent="0.25">
      <c r="C1132" s="151">
        <v>20</v>
      </c>
      <c r="D1132" s="152" t="str">
        <f>IF(C1132&lt;&gt;"",TEXT(C1132,"00")&amp;"/01/"&amp;'Configurações Básicas'!$E$5,"")</f>
        <v>20/01/2017</v>
      </c>
      <c r="E1132" s="5">
        <v>1</v>
      </c>
      <c r="F1132" s="5" t="s">
        <v>1420</v>
      </c>
      <c r="H1132" s="5" t="s">
        <v>1421</v>
      </c>
      <c r="J1132" s="5">
        <v>23.4</v>
      </c>
    </row>
    <row r="1133" spans="3:10" hidden="1" x14ac:dyDescent="0.25">
      <c r="C1133" s="151">
        <v>20</v>
      </c>
      <c r="D1133" s="152" t="str">
        <f>IF(C1133&lt;&gt;"",TEXT(C1133,"00")&amp;"/01/"&amp;'Configurações Básicas'!$E$5,"")</f>
        <v>20/01/2017</v>
      </c>
      <c r="E1133" s="5">
        <v>1</v>
      </c>
      <c r="F1133" s="5" t="s">
        <v>1420</v>
      </c>
      <c r="H1133" s="5" t="s">
        <v>1421</v>
      </c>
      <c r="J1133" s="5">
        <v>23.4</v>
      </c>
    </row>
    <row r="1134" spans="3:10" hidden="1" x14ac:dyDescent="0.25">
      <c r="C1134" s="151">
        <v>20</v>
      </c>
      <c r="D1134" s="152" t="str">
        <f>IF(C1134&lt;&gt;"",TEXT(C1134,"00")&amp;"/01/"&amp;'Configurações Básicas'!$E$5,"")</f>
        <v>20/01/2017</v>
      </c>
      <c r="E1134" s="5">
        <v>1</v>
      </c>
      <c r="F1134" s="5" t="s">
        <v>1420</v>
      </c>
      <c r="H1134" s="5" t="s">
        <v>1421</v>
      </c>
      <c r="J1134" s="5">
        <v>23.4</v>
      </c>
    </row>
    <row r="1135" spans="3:10" hidden="1" x14ac:dyDescent="0.25">
      <c r="C1135" s="151">
        <v>20</v>
      </c>
      <c r="D1135" s="152" t="str">
        <f>IF(C1135&lt;&gt;"",TEXT(C1135,"00")&amp;"/01/"&amp;'Configurações Básicas'!$E$5,"")</f>
        <v>20/01/2017</v>
      </c>
      <c r="E1135" s="5">
        <v>1</v>
      </c>
      <c r="F1135" s="5" t="s">
        <v>1420</v>
      </c>
      <c r="H1135" s="5" t="s">
        <v>1421</v>
      </c>
      <c r="J1135" s="5">
        <v>23.4</v>
      </c>
    </row>
    <row r="1136" spans="3:10" hidden="1" x14ac:dyDescent="0.25">
      <c r="C1136" s="151">
        <v>20</v>
      </c>
      <c r="D1136" s="152" t="str">
        <f>IF(C1136&lt;&gt;"",TEXT(C1136,"00")&amp;"/01/"&amp;'Configurações Básicas'!$E$5,"")</f>
        <v>20/01/2017</v>
      </c>
      <c r="E1136" s="5">
        <v>1</v>
      </c>
      <c r="F1136" s="5" t="s">
        <v>1420</v>
      </c>
      <c r="H1136" s="5" t="s">
        <v>1421</v>
      </c>
      <c r="J1136" s="5">
        <v>23.4</v>
      </c>
    </row>
    <row r="1137" spans="3:10" hidden="1" x14ac:dyDescent="0.25">
      <c r="C1137" s="151">
        <v>20</v>
      </c>
      <c r="D1137" s="152" t="str">
        <f>IF(C1137&lt;&gt;"",TEXT(C1137,"00")&amp;"/01/"&amp;'Configurações Básicas'!$E$5,"")</f>
        <v>20/01/2017</v>
      </c>
      <c r="E1137" s="5">
        <v>1</v>
      </c>
      <c r="F1137" s="5" t="s">
        <v>1420</v>
      </c>
      <c r="H1137" s="5" t="s">
        <v>1421</v>
      </c>
      <c r="J1137" s="5">
        <v>23.4</v>
      </c>
    </row>
    <row r="1138" spans="3:10" hidden="1" x14ac:dyDescent="0.25">
      <c r="C1138" s="151">
        <v>20</v>
      </c>
      <c r="D1138" s="152" t="str">
        <f>IF(C1138&lt;&gt;"",TEXT(C1138,"00")&amp;"/01/"&amp;'Configurações Básicas'!$E$5,"")</f>
        <v>20/01/2017</v>
      </c>
      <c r="E1138" s="5">
        <v>1</v>
      </c>
      <c r="F1138" s="5" t="s">
        <v>1420</v>
      </c>
      <c r="H1138" s="5" t="s">
        <v>1421</v>
      </c>
      <c r="J1138" s="5">
        <v>23.4</v>
      </c>
    </row>
    <row r="1139" spans="3:10" hidden="1" x14ac:dyDescent="0.25">
      <c r="C1139" s="151">
        <v>20</v>
      </c>
      <c r="D1139" s="152" t="str">
        <f>IF(C1139&lt;&gt;"",TEXT(C1139,"00")&amp;"/01/"&amp;'Configurações Básicas'!$E$5,"")</f>
        <v>20/01/2017</v>
      </c>
      <c r="E1139" s="5">
        <v>1</v>
      </c>
      <c r="F1139" s="5" t="s">
        <v>1420</v>
      </c>
      <c r="H1139" s="5" t="s">
        <v>1421</v>
      </c>
      <c r="J1139" s="5">
        <v>23.4</v>
      </c>
    </row>
    <row r="1140" spans="3:10" hidden="1" x14ac:dyDescent="0.25">
      <c r="C1140" s="151">
        <v>20</v>
      </c>
      <c r="D1140" s="152" t="str">
        <f>IF(C1140&lt;&gt;"",TEXT(C1140,"00")&amp;"/01/"&amp;'Configurações Básicas'!$E$5,"")</f>
        <v>20/01/2017</v>
      </c>
      <c r="E1140" s="5">
        <v>1</v>
      </c>
      <c r="F1140" s="5" t="s">
        <v>1420</v>
      </c>
      <c r="H1140" s="5" t="s">
        <v>1421</v>
      </c>
      <c r="J1140" s="5">
        <v>23.4</v>
      </c>
    </row>
    <row r="1141" spans="3:10" hidden="1" x14ac:dyDescent="0.25">
      <c r="C1141" s="151">
        <v>20</v>
      </c>
      <c r="D1141" s="152" t="str">
        <f>IF(C1141&lt;&gt;"",TEXT(C1141,"00")&amp;"/01/"&amp;'Configurações Básicas'!$E$5,"")</f>
        <v>20/01/2017</v>
      </c>
      <c r="E1141" s="5">
        <v>1</v>
      </c>
      <c r="F1141" s="5" t="s">
        <v>1420</v>
      </c>
      <c r="H1141" s="5" t="s">
        <v>1421</v>
      </c>
      <c r="J1141" s="5">
        <v>23.4</v>
      </c>
    </row>
    <row r="1142" spans="3:10" hidden="1" x14ac:dyDescent="0.25">
      <c r="C1142" s="151">
        <v>20</v>
      </c>
      <c r="D1142" s="152" t="str">
        <f>IF(C1142&lt;&gt;"",TEXT(C1142,"00")&amp;"/01/"&amp;'Configurações Básicas'!$E$5,"")</f>
        <v>20/01/2017</v>
      </c>
      <c r="E1142" s="5">
        <v>1</v>
      </c>
      <c r="F1142" s="5" t="s">
        <v>1420</v>
      </c>
      <c r="H1142" s="5" t="s">
        <v>1421</v>
      </c>
      <c r="J1142" s="5">
        <v>23.4</v>
      </c>
    </row>
    <row r="1143" spans="3:10" hidden="1" x14ac:dyDescent="0.25">
      <c r="C1143" s="151">
        <v>20</v>
      </c>
      <c r="D1143" s="152" t="str">
        <f>IF(C1143&lt;&gt;"",TEXT(C1143,"00")&amp;"/01/"&amp;'Configurações Básicas'!$E$5,"")</f>
        <v>20/01/2017</v>
      </c>
      <c r="E1143" s="5">
        <v>1</v>
      </c>
      <c r="F1143" s="5" t="s">
        <v>1420</v>
      </c>
      <c r="H1143" s="5" t="s">
        <v>1421</v>
      </c>
      <c r="J1143" s="5">
        <v>23.4</v>
      </c>
    </row>
    <row r="1144" spans="3:10" hidden="1" x14ac:dyDescent="0.25">
      <c r="C1144" s="151">
        <v>20</v>
      </c>
      <c r="D1144" s="152" t="str">
        <f>IF(C1144&lt;&gt;"",TEXT(C1144,"00")&amp;"/01/"&amp;'Configurações Básicas'!$E$5,"")</f>
        <v>20/01/2017</v>
      </c>
      <c r="E1144" s="5">
        <v>1</v>
      </c>
      <c r="F1144" s="5" t="s">
        <v>1420</v>
      </c>
      <c r="H1144" s="5" t="s">
        <v>1421</v>
      </c>
      <c r="J1144" s="5">
        <v>23.4</v>
      </c>
    </row>
    <row r="1145" spans="3:10" hidden="1" x14ac:dyDescent="0.25">
      <c r="C1145" s="151">
        <v>20</v>
      </c>
      <c r="D1145" s="152" t="str">
        <f>IF(C1145&lt;&gt;"",TEXT(C1145,"00")&amp;"/01/"&amp;'Configurações Básicas'!$E$5,"")</f>
        <v>20/01/2017</v>
      </c>
      <c r="E1145" s="5">
        <v>1</v>
      </c>
      <c r="F1145" s="5" t="s">
        <v>1420</v>
      </c>
      <c r="H1145" s="5" t="s">
        <v>1421</v>
      </c>
      <c r="J1145" s="5">
        <v>23.4</v>
      </c>
    </row>
    <row r="1146" spans="3:10" hidden="1" x14ac:dyDescent="0.25">
      <c r="C1146" s="151">
        <v>20</v>
      </c>
      <c r="D1146" s="152" t="str">
        <f>IF(C1146&lt;&gt;"",TEXT(C1146,"00")&amp;"/01/"&amp;'Configurações Básicas'!$E$5,"")</f>
        <v>20/01/2017</v>
      </c>
      <c r="E1146" s="5">
        <v>1</v>
      </c>
      <c r="F1146" s="5" t="s">
        <v>1420</v>
      </c>
      <c r="H1146" s="5" t="s">
        <v>1421</v>
      </c>
      <c r="J1146" s="5">
        <v>23.4</v>
      </c>
    </row>
    <row r="1147" spans="3:10" hidden="1" x14ac:dyDescent="0.25">
      <c r="C1147" s="151">
        <v>20</v>
      </c>
      <c r="D1147" s="152" t="str">
        <f>IF(C1147&lt;&gt;"",TEXT(C1147,"00")&amp;"/01/"&amp;'Configurações Básicas'!$E$5,"")</f>
        <v>20/01/2017</v>
      </c>
      <c r="E1147" s="5">
        <v>1</v>
      </c>
      <c r="F1147" s="5" t="s">
        <v>1420</v>
      </c>
      <c r="H1147" s="5" t="s">
        <v>1421</v>
      </c>
      <c r="J1147" s="5">
        <v>23.4</v>
      </c>
    </row>
    <row r="1148" spans="3:10" hidden="1" x14ac:dyDescent="0.25">
      <c r="C1148" s="151">
        <v>20</v>
      </c>
      <c r="D1148" s="152" t="str">
        <f>IF(C1148&lt;&gt;"",TEXT(C1148,"00")&amp;"/01/"&amp;'Configurações Básicas'!$E$5,"")</f>
        <v>20/01/2017</v>
      </c>
      <c r="E1148" s="5">
        <v>1</v>
      </c>
      <c r="F1148" s="5" t="s">
        <v>1420</v>
      </c>
      <c r="H1148" s="5" t="s">
        <v>1421</v>
      </c>
      <c r="J1148" s="5">
        <v>23.4</v>
      </c>
    </row>
    <row r="1149" spans="3:10" hidden="1" x14ac:dyDescent="0.25">
      <c r="C1149" s="151">
        <v>20</v>
      </c>
      <c r="D1149" s="152" t="str">
        <f>IF(C1149&lt;&gt;"",TEXT(C1149,"00")&amp;"/01/"&amp;'Configurações Básicas'!$E$5,"")</f>
        <v>20/01/2017</v>
      </c>
      <c r="E1149" s="5">
        <v>1</v>
      </c>
      <c r="F1149" s="5" t="s">
        <v>1420</v>
      </c>
      <c r="H1149" s="5" t="s">
        <v>1421</v>
      </c>
      <c r="J1149" s="5">
        <v>23.4</v>
      </c>
    </row>
    <row r="1150" spans="3:10" hidden="1" x14ac:dyDescent="0.25">
      <c r="C1150" s="151">
        <v>20</v>
      </c>
      <c r="D1150" s="152" t="str">
        <f>IF(C1150&lt;&gt;"",TEXT(C1150,"00")&amp;"/01/"&amp;'Configurações Básicas'!$E$5,"")</f>
        <v>20/01/2017</v>
      </c>
      <c r="E1150" s="5">
        <v>1</v>
      </c>
      <c r="F1150" s="5" t="s">
        <v>1420</v>
      </c>
      <c r="H1150" s="5" t="s">
        <v>1421</v>
      </c>
      <c r="J1150" s="5">
        <v>23.4</v>
      </c>
    </row>
    <row r="1151" spans="3:10" hidden="1" x14ac:dyDescent="0.25">
      <c r="C1151" s="151">
        <v>20</v>
      </c>
      <c r="D1151" s="152" t="str">
        <f>IF(C1151&lt;&gt;"",TEXT(C1151,"00")&amp;"/01/"&amp;'Configurações Básicas'!$E$5,"")</f>
        <v>20/01/2017</v>
      </c>
      <c r="E1151" s="5">
        <v>1</v>
      </c>
      <c r="F1151" s="5" t="s">
        <v>1420</v>
      </c>
      <c r="H1151" s="5" t="s">
        <v>1421</v>
      </c>
      <c r="J1151" s="5">
        <v>23.4</v>
      </c>
    </row>
    <row r="1152" spans="3:10" hidden="1" x14ac:dyDescent="0.25">
      <c r="C1152" s="151">
        <v>20</v>
      </c>
      <c r="D1152" s="152" t="str">
        <f>IF(C1152&lt;&gt;"",TEXT(C1152,"00")&amp;"/01/"&amp;'Configurações Básicas'!$E$5,"")</f>
        <v>20/01/2017</v>
      </c>
      <c r="E1152" s="5">
        <v>1</v>
      </c>
      <c r="F1152" s="5" t="s">
        <v>1420</v>
      </c>
      <c r="H1152" s="5" t="s">
        <v>1421</v>
      </c>
      <c r="J1152" s="5">
        <v>23.4</v>
      </c>
    </row>
    <row r="1153" spans="3:10" hidden="1" x14ac:dyDescent="0.25">
      <c r="C1153" s="151">
        <v>20</v>
      </c>
      <c r="D1153" s="152" t="str">
        <f>IF(C1153&lt;&gt;"",TEXT(C1153,"00")&amp;"/01/"&amp;'Configurações Básicas'!$E$5,"")</f>
        <v>20/01/2017</v>
      </c>
      <c r="E1153" s="5">
        <v>1</v>
      </c>
      <c r="F1153" s="5" t="s">
        <v>1420</v>
      </c>
      <c r="H1153" s="5" t="s">
        <v>1421</v>
      </c>
      <c r="J1153" s="5">
        <v>23.4</v>
      </c>
    </row>
    <row r="1154" spans="3:10" hidden="1" x14ac:dyDescent="0.25">
      <c r="C1154" s="151">
        <v>20</v>
      </c>
      <c r="D1154" s="152" t="str">
        <f>IF(C1154&lt;&gt;"",TEXT(C1154,"00")&amp;"/01/"&amp;'Configurações Básicas'!$E$5,"")</f>
        <v>20/01/2017</v>
      </c>
      <c r="E1154" s="5">
        <v>1</v>
      </c>
      <c r="F1154" s="5" t="s">
        <v>1420</v>
      </c>
      <c r="H1154" s="5" t="s">
        <v>1421</v>
      </c>
      <c r="J1154" s="5">
        <v>23.4</v>
      </c>
    </row>
    <row r="1155" spans="3:10" hidden="1" x14ac:dyDescent="0.25">
      <c r="C1155" s="151">
        <v>20</v>
      </c>
      <c r="D1155" s="152" t="str">
        <f>IF(C1155&lt;&gt;"",TEXT(C1155,"00")&amp;"/01/"&amp;'Configurações Básicas'!$E$5,"")</f>
        <v>20/01/2017</v>
      </c>
      <c r="E1155" s="5">
        <v>1</v>
      </c>
      <c r="F1155" s="5" t="s">
        <v>1420</v>
      </c>
      <c r="H1155" s="5" t="s">
        <v>1421</v>
      </c>
      <c r="J1155" s="5">
        <v>23.4</v>
      </c>
    </row>
    <row r="1156" spans="3:10" hidden="1" x14ac:dyDescent="0.25">
      <c r="C1156" s="151">
        <v>20</v>
      </c>
      <c r="D1156" s="152" t="str">
        <f>IF(C1156&lt;&gt;"",TEXT(C1156,"00")&amp;"/01/"&amp;'Configurações Básicas'!$E$5,"")</f>
        <v>20/01/2017</v>
      </c>
      <c r="E1156" s="5">
        <v>1</v>
      </c>
      <c r="F1156" s="5" t="s">
        <v>1420</v>
      </c>
      <c r="H1156" s="5" t="s">
        <v>1421</v>
      </c>
      <c r="J1156" s="5">
        <v>23.4</v>
      </c>
    </row>
    <row r="1157" spans="3:10" hidden="1" x14ac:dyDescent="0.25">
      <c r="C1157" s="151">
        <v>20</v>
      </c>
      <c r="D1157" s="152" t="str">
        <f>IF(C1157&lt;&gt;"",TEXT(C1157,"00")&amp;"/01/"&amp;'Configurações Básicas'!$E$5,"")</f>
        <v>20/01/2017</v>
      </c>
      <c r="E1157" s="5">
        <v>1</v>
      </c>
      <c r="F1157" s="5" t="s">
        <v>1420</v>
      </c>
      <c r="H1157" s="5" t="s">
        <v>1421</v>
      </c>
      <c r="J1157" s="5">
        <v>23.4</v>
      </c>
    </row>
    <row r="1158" spans="3:10" hidden="1" x14ac:dyDescent="0.25">
      <c r="C1158" s="151">
        <v>20</v>
      </c>
      <c r="D1158" s="152" t="str">
        <f>IF(C1158&lt;&gt;"",TEXT(C1158,"00")&amp;"/01/"&amp;'Configurações Básicas'!$E$5,"")</f>
        <v>20/01/2017</v>
      </c>
      <c r="E1158" s="5">
        <v>1</v>
      </c>
      <c r="F1158" s="5" t="s">
        <v>1420</v>
      </c>
      <c r="H1158" s="5" t="s">
        <v>1421</v>
      </c>
      <c r="J1158" s="5">
        <v>23.4</v>
      </c>
    </row>
    <row r="1159" spans="3:10" hidden="1" x14ac:dyDescent="0.25">
      <c r="C1159" s="151">
        <v>20</v>
      </c>
      <c r="D1159" s="152" t="str">
        <f>IF(C1159&lt;&gt;"",TEXT(C1159,"00")&amp;"/01/"&amp;'Configurações Básicas'!$E$5,"")</f>
        <v>20/01/2017</v>
      </c>
      <c r="E1159" s="5">
        <v>1</v>
      </c>
      <c r="F1159" s="5" t="s">
        <v>1420</v>
      </c>
      <c r="H1159" s="5" t="s">
        <v>1421</v>
      </c>
      <c r="J1159" s="5">
        <v>23.4</v>
      </c>
    </row>
    <row r="1160" spans="3:10" hidden="1" x14ac:dyDescent="0.25">
      <c r="C1160" s="151">
        <v>20</v>
      </c>
      <c r="D1160" s="152" t="str">
        <f>IF(C1160&lt;&gt;"",TEXT(C1160,"00")&amp;"/01/"&amp;'Configurações Básicas'!$E$5,"")</f>
        <v>20/01/2017</v>
      </c>
      <c r="E1160" s="5">
        <v>1</v>
      </c>
      <c r="F1160" s="5" t="s">
        <v>1420</v>
      </c>
      <c r="H1160" s="5" t="s">
        <v>1421</v>
      </c>
      <c r="J1160" s="5">
        <v>23.4</v>
      </c>
    </row>
    <row r="1161" spans="3:10" hidden="1" x14ac:dyDescent="0.25">
      <c r="C1161" s="151">
        <v>20</v>
      </c>
      <c r="D1161" s="152" t="str">
        <f>IF(C1161&lt;&gt;"",TEXT(C1161,"00")&amp;"/01/"&amp;'Configurações Básicas'!$E$5,"")</f>
        <v>20/01/2017</v>
      </c>
      <c r="E1161" s="5">
        <v>1</v>
      </c>
      <c r="F1161" s="5" t="s">
        <v>1420</v>
      </c>
      <c r="H1161" s="5" t="s">
        <v>1421</v>
      </c>
      <c r="J1161" s="5">
        <v>23.4</v>
      </c>
    </row>
    <row r="1162" spans="3:10" hidden="1" x14ac:dyDescent="0.25">
      <c r="C1162" s="151">
        <v>20</v>
      </c>
      <c r="D1162" s="152" t="str">
        <f>IF(C1162&lt;&gt;"",TEXT(C1162,"00")&amp;"/01/"&amp;'Configurações Básicas'!$E$5,"")</f>
        <v>20/01/2017</v>
      </c>
      <c r="E1162" s="5">
        <v>1</v>
      </c>
      <c r="F1162" s="5" t="s">
        <v>1420</v>
      </c>
      <c r="H1162" s="5" t="s">
        <v>1421</v>
      </c>
      <c r="J1162" s="5">
        <v>23.4</v>
      </c>
    </row>
    <row r="1163" spans="3:10" hidden="1" x14ac:dyDescent="0.25">
      <c r="C1163" s="151">
        <v>20</v>
      </c>
      <c r="D1163" s="152" t="str">
        <f>IF(C1163&lt;&gt;"",TEXT(C1163,"00")&amp;"/01/"&amp;'Configurações Básicas'!$E$5,"")</f>
        <v>20/01/2017</v>
      </c>
      <c r="E1163" s="5">
        <v>1</v>
      </c>
      <c r="F1163" s="5" t="s">
        <v>1420</v>
      </c>
      <c r="H1163" s="5" t="s">
        <v>1421</v>
      </c>
      <c r="J1163" s="5">
        <v>23.4</v>
      </c>
    </row>
    <row r="1164" spans="3:10" hidden="1" x14ac:dyDescent="0.25">
      <c r="C1164" s="151">
        <v>20</v>
      </c>
      <c r="D1164" s="152" t="str">
        <f>IF(C1164&lt;&gt;"",TEXT(C1164,"00")&amp;"/01/"&amp;'Configurações Básicas'!$E$5,"")</f>
        <v>20/01/2017</v>
      </c>
      <c r="E1164" s="5">
        <v>1</v>
      </c>
      <c r="F1164" s="5" t="s">
        <v>1420</v>
      </c>
      <c r="H1164" s="5" t="s">
        <v>1421</v>
      </c>
      <c r="J1164" s="5">
        <v>23.4</v>
      </c>
    </row>
    <row r="1165" spans="3:10" hidden="1" x14ac:dyDescent="0.25">
      <c r="C1165" s="151">
        <v>20</v>
      </c>
      <c r="D1165" s="152" t="str">
        <f>IF(C1165&lt;&gt;"",TEXT(C1165,"00")&amp;"/01/"&amp;'Configurações Básicas'!$E$5,"")</f>
        <v>20/01/2017</v>
      </c>
      <c r="E1165" s="5">
        <v>1</v>
      </c>
      <c r="F1165" s="5" t="s">
        <v>1420</v>
      </c>
      <c r="H1165" s="5" t="s">
        <v>1421</v>
      </c>
      <c r="J1165" s="5">
        <v>23.4</v>
      </c>
    </row>
    <row r="1166" spans="3:10" hidden="1" x14ac:dyDescent="0.25">
      <c r="C1166" s="151">
        <v>20</v>
      </c>
      <c r="D1166" s="152" t="str">
        <f>IF(C1166&lt;&gt;"",TEXT(C1166,"00")&amp;"/01/"&amp;'Configurações Básicas'!$E$5,"")</f>
        <v>20/01/2017</v>
      </c>
      <c r="E1166" s="5">
        <v>1</v>
      </c>
      <c r="F1166" s="5" t="s">
        <v>1420</v>
      </c>
      <c r="H1166" s="5" t="s">
        <v>1421</v>
      </c>
      <c r="J1166" s="5">
        <v>23.4</v>
      </c>
    </row>
    <row r="1167" spans="3:10" hidden="1" x14ac:dyDescent="0.25">
      <c r="C1167" s="151">
        <v>20</v>
      </c>
      <c r="D1167" s="152" t="str">
        <f>IF(C1167&lt;&gt;"",TEXT(C1167,"00")&amp;"/01/"&amp;'Configurações Básicas'!$E$5,"")</f>
        <v>20/01/2017</v>
      </c>
      <c r="E1167" s="5">
        <v>1</v>
      </c>
      <c r="F1167" s="5" t="s">
        <v>1420</v>
      </c>
      <c r="H1167" s="5" t="s">
        <v>1421</v>
      </c>
      <c r="J1167" s="5">
        <v>23.4</v>
      </c>
    </row>
    <row r="1168" spans="3:10" hidden="1" x14ac:dyDescent="0.25">
      <c r="C1168" s="151">
        <v>20</v>
      </c>
      <c r="D1168" s="152" t="str">
        <f>IF(C1168&lt;&gt;"",TEXT(C1168,"00")&amp;"/01/"&amp;'Configurações Básicas'!$E$5,"")</f>
        <v>20/01/2017</v>
      </c>
      <c r="E1168" s="5">
        <v>1</v>
      </c>
      <c r="F1168" s="5" t="s">
        <v>1420</v>
      </c>
      <c r="H1168" s="5" t="s">
        <v>1421</v>
      </c>
      <c r="J1168" s="5">
        <v>23.4</v>
      </c>
    </row>
    <row r="1169" spans="3:10" hidden="1" x14ac:dyDescent="0.25">
      <c r="C1169" s="151">
        <v>20</v>
      </c>
      <c r="D1169" s="152" t="str">
        <f>IF(C1169&lt;&gt;"",TEXT(C1169,"00")&amp;"/01/"&amp;'Configurações Básicas'!$E$5,"")</f>
        <v>20/01/2017</v>
      </c>
      <c r="E1169" s="5">
        <v>1</v>
      </c>
      <c r="F1169" s="5" t="s">
        <v>1420</v>
      </c>
      <c r="H1169" s="5" t="s">
        <v>1421</v>
      </c>
      <c r="J1169" s="5">
        <v>23.4</v>
      </c>
    </row>
    <row r="1170" spans="3:10" hidden="1" x14ac:dyDescent="0.25">
      <c r="C1170" s="151">
        <v>20</v>
      </c>
      <c r="D1170" s="152" t="str">
        <f>IF(C1170&lt;&gt;"",TEXT(C1170,"00")&amp;"/01/"&amp;'Configurações Básicas'!$E$5,"")</f>
        <v>20/01/2017</v>
      </c>
      <c r="E1170" s="5">
        <v>1</v>
      </c>
      <c r="F1170" s="5" t="s">
        <v>1420</v>
      </c>
      <c r="H1170" s="5" t="s">
        <v>1421</v>
      </c>
      <c r="J1170" s="5">
        <v>23.4</v>
      </c>
    </row>
    <row r="1171" spans="3:10" hidden="1" x14ac:dyDescent="0.25">
      <c r="C1171" s="151">
        <v>20</v>
      </c>
      <c r="D1171" s="152" t="str">
        <f>IF(C1171&lt;&gt;"",TEXT(C1171,"00")&amp;"/01/"&amp;'Configurações Básicas'!$E$5,"")</f>
        <v>20/01/2017</v>
      </c>
      <c r="E1171" s="5">
        <v>1</v>
      </c>
      <c r="F1171" s="5" t="s">
        <v>1420</v>
      </c>
      <c r="H1171" s="5" t="s">
        <v>1421</v>
      </c>
      <c r="J1171" s="5">
        <v>23.4</v>
      </c>
    </row>
    <row r="1172" spans="3:10" hidden="1" x14ac:dyDescent="0.25">
      <c r="C1172" s="151">
        <v>20</v>
      </c>
      <c r="D1172" s="152" t="str">
        <f>IF(C1172&lt;&gt;"",TEXT(C1172,"00")&amp;"/01/"&amp;'Configurações Básicas'!$E$5,"")</f>
        <v>20/01/2017</v>
      </c>
      <c r="E1172" s="5">
        <v>1</v>
      </c>
      <c r="F1172" s="5" t="s">
        <v>1420</v>
      </c>
      <c r="H1172" s="5" t="s">
        <v>1421</v>
      </c>
      <c r="J1172" s="5">
        <v>23.4</v>
      </c>
    </row>
    <row r="1173" spans="3:10" hidden="1" x14ac:dyDescent="0.25">
      <c r="C1173" s="151">
        <v>20</v>
      </c>
      <c r="D1173" s="152" t="str">
        <f>IF(C1173&lt;&gt;"",TEXT(C1173,"00")&amp;"/01/"&amp;'Configurações Básicas'!$E$5,"")</f>
        <v>20/01/2017</v>
      </c>
      <c r="E1173" s="5">
        <v>1</v>
      </c>
      <c r="F1173" s="5" t="s">
        <v>1420</v>
      </c>
      <c r="H1173" s="5" t="s">
        <v>1421</v>
      </c>
      <c r="J1173" s="5">
        <v>23.4</v>
      </c>
    </row>
    <row r="1174" spans="3:10" hidden="1" x14ac:dyDescent="0.25">
      <c r="C1174" s="151">
        <v>20</v>
      </c>
      <c r="D1174" s="152" t="str">
        <f>IF(C1174&lt;&gt;"",TEXT(C1174,"00")&amp;"/01/"&amp;'Configurações Básicas'!$E$5,"")</f>
        <v>20/01/2017</v>
      </c>
      <c r="E1174" s="5">
        <v>1</v>
      </c>
      <c r="F1174" s="5" t="s">
        <v>1420</v>
      </c>
      <c r="H1174" s="5" t="s">
        <v>1421</v>
      </c>
      <c r="J1174" s="5">
        <v>23.4</v>
      </c>
    </row>
    <row r="1175" spans="3:10" hidden="1" x14ac:dyDescent="0.25">
      <c r="C1175" s="151">
        <v>20</v>
      </c>
      <c r="D1175" s="152" t="str">
        <f>IF(C1175&lt;&gt;"",TEXT(C1175,"00")&amp;"/01/"&amp;'Configurações Básicas'!$E$5,"")</f>
        <v>20/01/2017</v>
      </c>
      <c r="E1175" s="5">
        <v>1</v>
      </c>
      <c r="F1175" s="5" t="s">
        <v>1420</v>
      </c>
      <c r="H1175" s="5" t="s">
        <v>1421</v>
      </c>
      <c r="J1175" s="5">
        <v>23.4</v>
      </c>
    </row>
    <row r="1176" spans="3:10" hidden="1" x14ac:dyDescent="0.25">
      <c r="C1176" s="151">
        <v>20</v>
      </c>
      <c r="D1176" s="152" t="str">
        <f>IF(C1176&lt;&gt;"",TEXT(C1176,"00")&amp;"/01/"&amp;'Configurações Básicas'!$E$5,"")</f>
        <v>20/01/2017</v>
      </c>
      <c r="E1176" s="5">
        <v>1</v>
      </c>
      <c r="F1176" s="5" t="s">
        <v>1420</v>
      </c>
      <c r="H1176" s="5" t="s">
        <v>1421</v>
      </c>
      <c r="J1176" s="5">
        <v>23.4</v>
      </c>
    </row>
    <row r="1177" spans="3:10" hidden="1" x14ac:dyDescent="0.25">
      <c r="C1177" s="151">
        <v>20</v>
      </c>
      <c r="D1177" s="152" t="str">
        <f>IF(C1177&lt;&gt;"",TEXT(C1177,"00")&amp;"/01/"&amp;'Configurações Básicas'!$E$5,"")</f>
        <v>20/01/2017</v>
      </c>
      <c r="E1177" s="5">
        <v>1</v>
      </c>
      <c r="F1177" s="5" t="s">
        <v>1420</v>
      </c>
      <c r="H1177" s="5" t="s">
        <v>1421</v>
      </c>
      <c r="J1177" s="5">
        <v>23.4</v>
      </c>
    </row>
    <row r="1178" spans="3:10" hidden="1" x14ac:dyDescent="0.25">
      <c r="C1178" s="151">
        <v>20</v>
      </c>
      <c r="D1178" s="152" t="str">
        <f>IF(C1178&lt;&gt;"",TEXT(C1178,"00")&amp;"/01/"&amp;'Configurações Básicas'!$E$5,"")</f>
        <v>20/01/2017</v>
      </c>
      <c r="E1178" s="5">
        <v>1</v>
      </c>
      <c r="F1178" s="5" t="s">
        <v>1420</v>
      </c>
      <c r="H1178" s="5" t="s">
        <v>1421</v>
      </c>
      <c r="J1178" s="5">
        <v>23.4</v>
      </c>
    </row>
    <row r="1179" spans="3:10" hidden="1" x14ac:dyDescent="0.25">
      <c r="C1179" s="151">
        <v>20</v>
      </c>
      <c r="D1179" s="152" t="str">
        <f>IF(C1179&lt;&gt;"",TEXT(C1179,"00")&amp;"/01/"&amp;'Configurações Básicas'!$E$5,"")</f>
        <v>20/01/2017</v>
      </c>
      <c r="E1179" s="5">
        <v>1</v>
      </c>
      <c r="F1179" s="5" t="s">
        <v>1420</v>
      </c>
      <c r="H1179" s="5" t="s">
        <v>1421</v>
      </c>
      <c r="J1179" s="5">
        <v>23.4</v>
      </c>
    </row>
    <row r="1180" spans="3:10" hidden="1" x14ac:dyDescent="0.25">
      <c r="C1180" s="151">
        <v>20</v>
      </c>
      <c r="D1180" s="152" t="str">
        <f>IF(C1180&lt;&gt;"",TEXT(C1180,"00")&amp;"/01/"&amp;'Configurações Básicas'!$E$5,"")</f>
        <v>20/01/2017</v>
      </c>
      <c r="E1180" s="5">
        <v>1</v>
      </c>
      <c r="F1180" s="5" t="s">
        <v>1420</v>
      </c>
      <c r="H1180" s="5" t="s">
        <v>1421</v>
      </c>
      <c r="J1180" s="5">
        <v>23.4</v>
      </c>
    </row>
    <row r="1181" spans="3:10" hidden="1" x14ac:dyDescent="0.25">
      <c r="C1181" s="151">
        <v>20</v>
      </c>
      <c r="D1181" s="152" t="str">
        <f>IF(C1181&lt;&gt;"",TEXT(C1181,"00")&amp;"/01/"&amp;'Configurações Básicas'!$E$5,"")</f>
        <v>20/01/2017</v>
      </c>
      <c r="E1181" s="5">
        <v>1</v>
      </c>
      <c r="F1181" s="5" t="s">
        <v>1420</v>
      </c>
      <c r="H1181" s="5" t="s">
        <v>1421</v>
      </c>
      <c r="J1181" s="5">
        <v>23.4</v>
      </c>
    </row>
    <row r="1182" spans="3:10" hidden="1" x14ac:dyDescent="0.25">
      <c r="C1182" s="151">
        <v>20</v>
      </c>
      <c r="D1182" s="152" t="str">
        <f>IF(C1182&lt;&gt;"",TEXT(C1182,"00")&amp;"/01/"&amp;'Configurações Básicas'!$E$5,"")</f>
        <v>20/01/2017</v>
      </c>
      <c r="E1182" s="5">
        <v>1</v>
      </c>
      <c r="F1182" s="5" t="s">
        <v>1420</v>
      </c>
      <c r="H1182" s="5" t="s">
        <v>1421</v>
      </c>
      <c r="J1182" s="5">
        <v>23.4</v>
      </c>
    </row>
    <row r="1183" spans="3:10" hidden="1" x14ac:dyDescent="0.25">
      <c r="C1183" s="151">
        <v>20</v>
      </c>
      <c r="D1183" s="152" t="str">
        <f>IF(C1183&lt;&gt;"",TEXT(C1183,"00")&amp;"/01/"&amp;'Configurações Básicas'!$E$5,"")</f>
        <v>20/01/2017</v>
      </c>
      <c r="E1183" s="5">
        <v>1</v>
      </c>
      <c r="F1183" s="5" t="s">
        <v>1420</v>
      </c>
      <c r="H1183" s="5" t="s">
        <v>1421</v>
      </c>
      <c r="J1183" s="5">
        <v>23.4</v>
      </c>
    </row>
    <row r="1184" spans="3:10" hidden="1" x14ac:dyDescent="0.25">
      <c r="C1184" s="151">
        <v>20</v>
      </c>
      <c r="D1184" s="152" t="str">
        <f>IF(C1184&lt;&gt;"",TEXT(C1184,"00")&amp;"/01/"&amp;'Configurações Básicas'!$E$5,"")</f>
        <v>20/01/2017</v>
      </c>
      <c r="E1184" s="5">
        <v>1</v>
      </c>
      <c r="F1184" s="5" t="s">
        <v>1420</v>
      </c>
      <c r="H1184" s="5" t="s">
        <v>1421</v>
      </c>
      <c r="J1184" s="5">
        <v>23.4</v>
      </c>
    </row>
    <row r="1185" spans="3:6" hidden="1" x14ac:dyDescent="0.25">
      <c r="C1185" s="151">
        <v>20</v>
      </c>
      <c r="D1185" s="152" t="str">
        <f>IF(C1185&lt;&gt;"",TEXT(C1185,"00")&amp;"/01/"&amp;'Configurações Básicas'!$E$5,"")</f>
        <v>20/01/2017</v>
      </c>
      <c r="E1185" s="5">
        <v>1</v>
      </c>
      <c r="F1185" s="5" t="s">
        <v>1420</v>
      </c>
    </row>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3" priority="81" operator="greaterThan">
      <formula>0</formula>
    </cfRule>
    <cfRule type="cellIs" dxfId="602" priority="82" operator="lessThan">
      <formula>0</formula>
    </cfRule>
  </conditionalFormatting>
  <conditionalFormatting sqref="E100:E605">
    <cfRule type="containsText" dxfId="601" priority="79" operator="containsText" text="Despesa">
      <formula>NOT(ISERROR(SEARCH("Despesa",E100)))</formula>
    </cfRule>
    <cfRule type="containsText" dxfId="600" priority="80" operator="containsText" text="Receita">
      <formula>NOT(ISERROR(SEARCH("Receita",E100)))</formula>
    </cfRule>
  </conditionalFormatting>
  <conditionalFormatting sqref="Q7:Q8">
    <cfRule type="cellIs" dxfId="599" priority="64" operator="greaterThan">
      <formula>0</formula>
    </cfRule>
  </conditionalFormatting>
  <conditionalFormatting sqref="Q9:Q10">
    <cfRule type="cellIs" dxfId="598" priority="63" operator="greaterThan">
      <formula>0</formula>
    </cfRule>
  </conditionalFormatting>
  <conditionalFormatting sqref="Q11:Q12">
    <cfRule type="cellIs" dxfId="597" priority="61" operator="greaterThan">
      <formula>0</formula>
    </cfRule>
    <cfRule type="cellIs" dxfId="596" priority="62" operator="lessThan">
      <formula>0</formula>
    </cfRule>
  </conditionalFormatting>
  <conditionalFormatting sqref="Q13:Q14">
    <cfRule type="cellIs" dxfId="595" priority="59" operator="lessThan">
      <formula>0</formula>
    </cfRule>
    <cfRule type="cellIs" dxfId="594" priority="60" operator="greaterThan">
      <formula>0</formula>
    </cfRule>
  </conditionalFormatting>
  <conditionalFormatting sqref="E100:E605">
    <cfRule type="expression" dxfId="593" priority="95" stopIfTrue="1">
      <formula>NOT(ISERROR(SEARCH("Investimentos",E100)))</formula>
    </cfRule>
  </conditionalFormatting>
  <conditionalFormatting sqref="E22:E99">
    <cfRule type="containsText" dxfId="592" priority="49" operator="containsText" text="Despesa">
      <formula>NOT(ISERROR(SEARCH("Despesa",E22)))</formula>
    </cfRule>
    <cfRule type="containsText" dxfId="591" priority="50" operator="containsText" text="Receita">
      <formula>NOT(ISERROR(SEARCH("Receita",E22)))</formula>
    </cfRule>
  </conditionalFormatting>
  <conditionalFormatting sqref="E22:E99">
    <cfRule type="expression" dxfId="590" priority="100" stopIfTrue="1">
      <formula>NOT(ISERROR(SEARCH("Investimentos",E22)))</formula>
    </cfRule>
  </conditionalFormatting>
  <conditionalFormatting sqref="E21:E605">
    <cfRule type="containsText" dxfId="589" priority="43" operator="containsText" text="Despesa">
      <formula>NOT(ISERROR(SEARCH("Despesa",E21)))</formula>
    </cfRule>
    <cfRule type="containsText" dxfId="588" priority="44" operator="containsText" text="Receita">
      <formula>NOT(ISERROR(SEARCH("Receita",E21)))</formula>
    </cfRule>
  </conditionalFormatting>
  <conditionalFormatting sqref="E21:E605">
    <cfRule type="expression" dxfId="587" priority="105" stopIfTrue="1">
      <formula>NOT(ISERROR(SEARCH("Investimentos",E21)))</formula>
    </cfRule>
  </conditionalFormatting>
  <conditionalFormatting sqref="Q5:Q6">
    <cfRule type="cellIs" dxfId="586" priority="38" operator="greaterThan">
      <formula>0</formula>
    </cfRule>
  </conditionalFormatting>
  <conditionalFormatting sqref="E5:E19">
    <cfRule type="containsText" dxfId="585" priority="36" operator="containsText" text="Despesa">
      <formula>NOT(ISERROR(SEARCH("Despesa",E5)))</formula>
    </cfRule>
    <cfRule type="containsText" dxfId="584" priority="37" operator="containsText" text="Receita">
      <formula>NOT(ISERROR(SEARCH("Receita",E5)))</formula>
    </cfRule>
  </conditionalFormatting>
  <conditionalFormatting sqref="E5:E19">
    <cfRule type="expression" dxfId="583" priority="109" stopIfTrue="1">
      <formula>NOT(ISERROR(SEARCH("Investimentos",E5)))</formula>
    </cfRule>
  </conditionalFormatting>
  <conditionalFormatting sqref="E20">
    <cfRule type="containsText" dxfId="582" priority="30" operator="containsText" text="Despesa">
      <formula>NOT(ISERROR(SEARCH("Despesa",E20)))</formula>
    </cfRule>
    <cfRule type="containsText" dxfId="581" priority="31" operator="containsText" text="Receita">
      <formula>NOT(ISERROR(SEARCH("Receita",E20)))</formula>
    </cfRule>
  </conditionalFormatting>
  <conditionalFormatting sqref="E20">
    <cfRule type="expression" dxfId="580" priority="116" stopIfTrue="1">
      <formula>NOT(ISERROR(SEARCH("Investimentos",E20)))</formula>
    </cfRule>
  </conditionalFormatting>
  <conditionalFormatting sqref="M100:M605">
    <cfRule type="containsText" dxfId="579" priority="24" operator="containsText" text="Não Pago">
      <formula>NOT(ISERROR(SEARCH("Não Pago",M100)))</formula>
    </cfRule>
    <cfRule type="containsText" dxfId="578" priority="25" operator="containsText" text="Pago">
      <formula>NOT(ISERROR(SEARCH("Pago",M100)))</formula>
    </cfRule>
  </conditionalFormatting>
  <conditionalFormatting sqref="M22:M99">
    <cfRule type="containsText" dxfId="577" priority="22" operator="containsText" text="Não Pago">
      <formula>NOT(ISERROR(SEARCH("Não Pago",M22)))</formula>
    </cfRule>
    <cfRule type="containsText" dxfId="576" priority="23" operator="containsText" text="Pago">
      <formula>NOT(ISERROR(SEARCH("Pago",M22)))</formula>
    </cfRule>
  </conditionalFormatting>
  <conditionalFormatting sqref="M21">
    <cfRule type="containsText" dxfId="575" priority="20" operator="containsText" text="Não Pago">
      <formula>NOT(ISERROR(SEARCH("Não Pago",M21)))</formula>
    </cfRule>
    <cfRule type="containsText" dxfId="574" priority="21" operator="containsText" text="Pago">
      <formula>NOT(ISERROR(SEARCH("Pago",M21)))</formula>
    </cfRule>
  </conditionalFormatting>
  <conditionalFormatting sqref="M5:M19">
    <cfRule type="containsText" dxfId="573" priority="18" operator="containsText" text="Não Pago">
      <formula>NOT(ISERROR(SEARCH("Não Pago",M5)))</formula>
    </cfRule>
    <cfRule type="containsText" dxfId="572" priority="19" operator="containsText" text="Pago">
      <formula>NOT(ISERROR(SEARCH("Pago",M5)))</formula>
    </cfRule>
  </conditionalFormatting>
  <conditionalFormatting sqref="M20">
    <cfRule type="containsText" dxfId="571" priority="16" operator="containsText" text="Não Pago">
      <formula>NOT(ISERROR(SEARCH("Não Pago",M20)))</formula>
    </cfRule>
    <cfRule type="containsText" dxfId="570" priority="17" operator="containsText" text="Pago">
      <formula>NOT(ISERROR(SEARCH("Pago",M20)))</formula>
    </cfRule>
  </conditionalFormatting>
  <conditionalFormatting sqref="L122:L605">
    <cfRule type="containsText" dxfId="569" priority="14" operator="containsText" text="Não Pago">
      <formula>NOT(ISERROR(SEARCH("Não Pago",L122)))</formula>
    </cfRule>
    <cfRule type="containsText" dxfId="568" priority="15" operator="containsText" text="Pago">
      <formula>NOT(ISERROR(SEARCH("Pago",L122)))</formula>
    </cfRule>
  </conditionalFormatting>
  <conditionalFormatting sqref="L21:L121">
    <cfRule type="containsText" dxfId="567" priority="12" operator="containsText" text="Não Pago">
      <formula>NOT(ISERROR(SEARCH("Não Pago",L21)))</formula>
    </cfRule>
    <cfRule type="containsText" dxfId="566" priority="13" operator="containsText" text="Pago">
      <formula>NOT(ISERROR(SEARCH("Pago",L21)))</formula>
    </cfRule>
  </conditionalFormatting>
  <conditionalFormatting sqref="L5:L19">
    <cfRule type="containsText" dxfId="565" priority="10" operator="containsText" text="Não Pago">
      <formula>NOT(ISERROR(SEARCH("Não Pago",L5)))</formula>
    </cfRule>
    <cfRule type="containsText" dxfId="564" priority="11" operator="containsText" text="Pago">
      <formula>NOT(ISERROR(SEARCH("Pago",L5)))</formula>
    </cfRule>
  </conditionalFormatting>
  <conditionalFormatting sqref="L20">
    <cfRule type="containsText" dxfId="563" priority="8" operator="containsText" text="Não Pago">
      <formula>NOT(ISERROR(SEARCH("Não Pago",L20)))</formula>
    </cfRule>
    <cfRule type="containsText" dxfId="562" priority="9" operator="containsText" text="Pago">
      <formula>NOT(ISERROR(SEARCH("Pago",L20)))</formula>
    </cfRule>
  </conditionalFormatting>
  <conditionalFormatting sqref="L5:L187">
    <cfRule type="cellIs" dxfId="561" priority="7" operator="equal">
      <formula>"Realizado"</formula>
    </cfRule>
  </conditionalFormatting>
  <conditionalFormatting sqref="L22">
    <cfRule type="containsText" dxfId="560" priority="5" operator="containsText" text="Não Pago">
      <formula>NOT(ISERROR(SEARCH("Não Pago",L22)))</formula>
    </cfRule>
    <cfRule type="containsText" dxfId="559" priority="6" operator="containsText" text="Pago">
      <formula>NOT(ISERROR(SEARCH("Pago",L22)))</formula>
    </cfRule>
  </conditionalFormatting>
  <conditionalFormatting sqref="L27">
    <cfRule type="containsText" dxfId="558" priority="3" operator="containsText" text="Não Pago">
      <formula>NOT(ISERROR(SEARCH("Não Pago",L27)))</formula>
    </cfRule>
    <cfRule type="containsText" dxfId="557" priority="4" operator="containsText" text="Pago">
      <formula>NOT(ISERROR(SEARCH("Pago",L27)))</formula>
    </cfRule>
  </conditionalFormatting>
  <conditionalFormatting sqref="L34">
    <cfRule type="containsText" dxfId="556" priority="1" operator="containsText" text="Não Pago">
      <formula>NOT(ISERROR(SEARCH("Não Pago",L34)))</formula>
    </cfRule>
    <cfRule type="containsText" dxfId="555" priority="2" operator="containsText" text="Pago">
      <formula>NOT(ISERROR(SEARCH("Pago",L34)))</formula>
    </cfRule>
  </conditionalFormatting>
  <dataValidations count="4">
    <dataValidation type="list" allowBlank="1" showInputMessage="1" showErrorMessage="1" sqref="M5:M605 L188:L605" xr:uid="{00000000-0002-0000-0500-000000000000}">
      <formula1>"Pago,Não Pago"</formula1>
    </dataValidation>
    <dataValidation type="list" allowBlank="1" showInputMessage="1" showErrorMessage="1" sqref="G5:I605" xr:uid="{00000000-0002-0000-0500-000001000000}">
      <formula1>INDIRECT(W5)</formula1>
    </dataValidation>
    <dataValidation type="list" allowBlank="1" showInputMessage="1" showErrorMessage="1" sqref="E5:E605" xr:uid="{00000000-0002-0000-0500-000002000000}">
      <formula1>$P$16:$P$26</formula1>
    </dataValidation>
    <dataValidation type="list" allowBlank="1" showInputMessage="1" showErrorMessage="1" sqref="L5:L187" xr:uid="{00000000-0002-0000-05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170"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71"/>
      <c r="C1" s="86" t="s">
        <v>282</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IF(C5&lt;&gt;"",TEXT(C5,"00")&amp;"/02/"&amp;'Configurações Básicas'!$E$5,"")</f>
        <v/>
      </c>
      <c r="E5" s="43"/>
      <c r="F5" s="4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229</v>
      </c>
      <c r="Q5" s="236">
        <f>Jan!Q13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IF(C6&lt;&gt;"",TEXT(C6,"00")&amp;"/02/"&amp;'Configurações Básicas'!$E$5,"")</f>
        <v/>
      </c>
      <c r="E6" s="43"/>
      <c r="F6" s="4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IF(C7&lt;&gt;"",TEXT(C7,"00")&amp;"/02/"&amp;'Configurações Básicas'!$E$5,"")</f>
        <v/>
      </c>
      <c r="E7" s="43"/>
      <c r="F7" s="4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IF(C8&lt;&gt;"",TEXT(C8,"00")&amp;"/02/"&amp;'Configurações Básicas'!$E$5,"")</f>
        <v/>
      </c>
      <c r="E8" s="43"/>
      <c r="F8" s="4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IF(C9&lt;&gt;"",TEXT(C9,"00")&amp;"/02/"&amp;'Configurações Básicas'!$E$5,"")</f>
        <v/>
      </c>
      <c r="E9" s="43"/>
      <c r="F9" s="4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IF(C10&lt;&gt;"",TEXT(C10,"00")&amp;"/02/"&amp;'Configurações Básicas'!$E$5,"")</f>
        <v/>
      </c>
      <c r="E10" s="43"/>
      <c r="F10" s="4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IF(C11&lt;&gt;"",TEXT(C11,"00")&amp;"/02/"&amp;'Configurações Básicas'!$E$5,"")</f>
        <v/>
      </c>
      <c r="E11" s="43"/>
      <c r="F11" s="4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IF(C12&lt;&gt;"",TEXT(C12,"00")&amp;"/02/"&amp;'Configurações Básicas'!$E$5,"")</f>
        <v/>
      </c>
      <c r="E12" s="43"/>
      <c r="F12" s="4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IF(C13&lt;&gt;"",TEXT(C13,"00")&amp;"/02/"&amp;'Configurações Básicas'!$E$5,"")</f>
        <v/>
      </c>
      <c r="E13" s="43"/>
      <c r="F13" s="4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IF(C14&lt;&gt;"",TEXT(C14,"00")&amp;"/02/"&amp;'Configurações Básicas'!$E$5,"")</f>
        <v/>
      </c>
      <c r="E14" s="43"/>
      <c r="F14" s="43"/>
      <c r="G14" s="43"/>
      <c r="H14" s="43"/>
      <c r="I14" s="4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IF(C15&lt;&gt;"",TEXT(C15,"00")&amp;"/02/"&amp;'Configurações Básicas'!$E$5,"")</f>
        <v/>
      </c>
      <c r="E15" s="43"/>
      <c r="F15" s="4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IF(C16&lt;&gt;"",TEXT(C16,"00")&amp;"/02/"&amp;'Configurações Básicas'!$E$5,"")</f>
        <v/>
      </c>
      <c r="E16" s="43"/>
      <c r="F16" s="43"/>
      <c r="G16" s="23"/>
      <c r="H16" s="23"/>
      <c r="I16" s="2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IF(C17&lt;&gt;"",TEXT(C17,"00")&amp;"/02/"&amp;'Configurações Básicas'!$E$5,"")</f>
        <v/>
      </c>
      <c r="E17" s="43"/>
      <c r="F17" s="43"/>
      <c r="G17" s="23"/>
      <c r="H17" s="23"/>
      <c r="I17" s="2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IF(C18&lt;&gt;"",TEXT(C18,"00")&amp;"/02/"&amp;'Configurações Básicas'!$E$5,"")</f>
        <v/>
      </c>
      <c r="E18" s="43"/>
      <c r="F18" s="43"/>
      <c r="G18" s="23"/>
      <c r="H18" s="23"/>
      <c r="I18" s="2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IF(C19&lt;&gt;"",TEXT(C19,"00")&amp;"/02/"&amp;'Configurações Básicas'!$E$5,"")</f>
        <v/>
      </c>
      <c r="E19" s="43"/>
      <c r="F19" s="4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IF(C20&lt;&gt;"",TEXT(C20,"00")&amp;"/02/"&amp;'Configurações Básicas'!$E$5,"")</f>
        <v/>
      </c>
      <c r="E20" s="43"/>
      <c r="F20" s="4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IF(C21&lt;&gt;"",TEXT(C21,"00")&amp;"/02/"&amp;'Configurações Básicas'!$E$5,"")</f>
        <v/>
      </c>
      <c r="E21" s="43"/>
      <c r="F21" s="43"/>
      <c r="G21" s="23"/>
      <c r="H21" s="23"/>
      <c r="I21" s="2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IF(C22&lt;&gt;"",TEXT(C22,"00")&amp;"/02/"&amp;'Configurações Básicas'!$E$5,"")</f>
        <v/>
      </c>
      <c r="E22" s="43"/>
      <c r="F22" s="43"/>
      <c r="G22" s="43"/>
      <c r="H22" s="43"/>
      <c r="I22" s="4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IF(C23&lt;&gt;"",TEXT(C23,"00")&amp;"/02/"&amp;'Configurações Básicas'!$E$5,"")</f>
        <v/>
      </c>
      <c r="E23" s="43"/>
      <c r="F23" s="43"/>
      <c r="G23" s="23"/>
      <c r="H23" s="23"/>
      <c r="I23" s="2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IF(C24&lt;&gt;"",TEXT(C24,"00")&amp;"/02/"&amp;'Configurações Básicas'!$E$5,"")</f>
        <v/>
      </c>
      <c r="E24" s="43"/>
      <c r="F24" s="4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IF(C25&lt;&gt;"",TEXT(C25,"00")&amp;"/02/"&amp;'Configurações Básicas'!$E$5,"")</f>
        <v/>
      </c>
      <c r="E25" s="43"/>
      <c r="F25" s="4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IF(C26&lt;&gt;"",TEXT(C26,"00")&amp;"/02/"&amp;'Configurações Básicas'!$E$5,"")</f>
        <v/>
      </c>
      <c r="E26" s="43"/>
      <c r="F26" s="4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IF(C27&lt;&gt;"",TEXT(C27,"00")&amp;"/02/"&amp;'Configurações Básicas'!$E$5,"")</f>
        <v/>
      </c>
      <c r="E27" s="43"/>
      <c r="F27" s="43"/>
      <c r="G27" s="23"/>
      <c r="H27" s="23"/>
      <c r="I27" s="2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IF(C28&lt;&gt;"",TEXT(C28,"00")&amp;"/02/"&amp;'Configurações Básicas'!$E$5,"")</f>
        <v/>
      </c>
      <c r="E28" s="43"/>
      <c r="F28" s="4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IF(C29&lt;&gt;"",TEXT(C29,"00")&amp;"/02/"&amp;'Configurações Básicas'!$E$5,"")</f>
        <v/>
      </c>
      <c r="E29" s="43"/>
      <c r="F29" s="4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IF(C30&lt;&gt;"",TEXT(C30,"00")&amp;"/02/"&amp;'Configurações Básicas'!$E$5,"")</f>
        <v/>
      </c>
      <c r="E30" s="43"/>
      <c r="F30" s="4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IF(C31&lt;&gt;"",TEXT(C31,"00")&amp;"/02/"&amp;'Configurações Básicas'!$E$5,"")</f>
        <v/>
      </c>
      <c r="E31" s="43"/>
      <c r="F31" s="4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IF(C32&lt;&gt;"",TEXT(C32,"00")&amp;"/02/"&amp;'Configurações Básicas'!$E$5,"")</f>
        <v/>
      </c>
      <c r="E32" s="43"/>
      <c r="F32" s="4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IF(C33&lt;&gt;"",TEXT(C33,"00")&amp;"/02/"&amp;'Configurações Básicas'!$E$5,"")</f>
        <v/>
      </c>
      <c r="E33" s="43"/>
      <c r="F33" s="4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IF(C34&lt;&gt;"",TEXT(C34,"00")&amp;"/02/"&amp;'Configurações Básicas'!$E$5,"")</f>
        <v/>
      </c>
      <c r="E34" s="43"/>
      <c r="F34" s="43"/>
      <c r="G34" s="43"/>
      <c r="H34" s="43"/>
      <c r="I34" s="4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IF(C35&lt;&gt;"",TEXT(C35,"00")&amp;"/02/"&amp;'Configurações Básicas'!$E$5,"")</f>
        <v/>
      </c>
      <c r="E35" s="43"/>
      <c r="F35" s="43"/>
      <c r="G35" s="23"/>
      <c r="H35" s="23"/>
      <c r="I35" s="2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IF(C36&lt;&gt;"",TEXT(C36,"00")&amp;"/02/"&amp;'Configurações Básicas'!$E$5,"")</f>
        <v/>
      </c>
      <c r="E36" s="43"/>
      <c r="F36" s="4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IF(C37&lt;&gt;"",TEXT(C37,"00")&amp;"/02/"&amp;'Configurações Básicas'!$E$5,"")</f>
        <v/>
      </c>
      <c r="E37" s="43"/>
      <c r="F37" s="4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IF(C38&lt;&gt;"",TEXT(C38,"00")&amp;"/02/"&amp;'Configurações Básicas'!$E$5,"")</f>
        <v/>
      </c>
      <c r="E38" s="43"/>
      <c r="F38" s="43"/>
      <c r="G38" s="43"/>
      <c r="H38" s="43"/>
      <c r="I38" s="4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IF(C39&lt;&gt;"",TEXT(C39,"00")&amp;"/02/"&amp;'Configurações Básicas'!$E$5,"")</f>
        <v/>
      </c>
      <c r="E39" s="43"/>
      <c r="F39" s="4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IF(C40&lt;&gt;"",TEXT(C40,"00")&amp;"/02/"&amp;'Configurações Básicas'!$E$5,"")</f>
        <v/>
      </c>
      <c r="E40" s="43"/>
      <c r="F40" s="4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IF(C41&lt;&gt;"",TEXT(C41,"00")&amp;"/02/"&amp;'Configurações Básicas'!$E$5,"")</f>
        <v/>
      </c>
      <c r="E41" s="43"/>
      <c r="F41" s="43"/>
      <c r="G41" s="43"/>
      <c r="H41" s="43"/>
      <c r="I41" s="4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IF(C42&lt;&gt;"",TEXT(C42,"00")&amp;"/02/"&amp;'Configurações Básicas'!$E$5,"")</f>
        <v/>
      </c>
      <c r="E42" s="43"/>
      <c r="F42" s="4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IF(C43&lt;&gt;"",TEXT(C43,"00")&amp;"/02/"&amp;'Configurações Básicas'!$E$5,"")</f>
        <v/>
      </c>
      <c r="E43" s="43"/>
      <c r="F43" s="4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IF(C44&lt;&gt;"",TEXT(C44,"00")&amp;"/02/"&amp;'Configurações Básicas'!$E$5,"")</f>
        <v/>
      </c>
      <c r="E44" s="43"/>
      <c r="F44" s="4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IF(C45&lt;&gt;"",TEXT(C45,"00")&amp;"/02/"&amp;'Configurações Básicas'!$E$5,"")</f>
        <v/>
      </c>
      <c r="E45" s="43"/>
      <c r="F45" s="43"/>
      <c r="G45" s="23"/>
      <c r="H45" s="23"/>
      <c r="I45" s="2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IF(C46&lt;&gt;"",TEXT(C46,"00")&amp;"/02/"&amp;'Configurações Básicas'!$E$5,"")</f>
        <v/>
      </c>
      <c r="E46" s="43"/>
      <c r="F46" s="43"/>
      <c r="G46" s="23"/>
      <c r="H46" s="23"/>
      <c r="I46" s="2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IF(C47&lt;&gt;"",TEXT(C47,"00")&amp;"/02/"&amp;'Configurações Básicas'!$E$5,"")</f>
        <v/>
      </c>
      <c r="E47" s="43"/>
      <c r="F47" s="43"/>
      <c r="G47" s="43"/>
      <c r="H47" s="43"/>
      <c r="I47" s="4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IF(C48&lt;&gt;"",TEXT(C48,"00")&amp;"/02/"&amp;'Configurações Básicas'!$E$5,"")</f>
        <v/>
      </c>
      <c r="E48" s="43"/>
      <c r="F48" s="43"/>
      <c r="G48" s="23"/>
      <c r="H48" s="23"/>
      <c r="I48" s="2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IF(C49&lt;&gt;"",TEXT(C49,"00")&amp;"/02/"&amp;'Configurações Básicas'!$E$5,"")</f>
        <v/>
      </c>
      <c r="E49" s="43"/>
      <c r="F49" s="4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IF(C50&lt;&gt;"",TEXT(C50,"00")&amp;"/02/"&amp;'Configurações Básicas'!$E$5,"")</f>
        <v/>
      </c>
      <c r="E50" s="43"/>
      <c r="F50" s="4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IF(C51&lt;&gt;"",TEXT(C51,"00")&amp;"/02/"&amp;'Configurações Básicas'!$E$5,"")</f>
        <v/>
      </c>
      <c r="E51" s="43"/>
      <c r="F51" s="4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IF(C52&lt;&gt;"",TEXT(C52,"00")&amp;"/02/"&amp;'Configurações Básicas'!$E$5,"")</f>
        <v/>
      </c>
      <c r="E52" s="43"/>
      <c r="F52" s="43"/>
      <c r="G52" s="23"/>
      <c r="H52" s="23"/>
      <c r="I52" s="2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IF(C53&lt;&gt;"",TEXT(C53,"00")&amp;"/02/"&amp;'Configurações Básicas'!$E$5,"")</f>
        <v/>
      </c>
      <c r="E53" s="43"/>
      <c r="F53" s="43"/>
      <c r="G53" s="43"/>
      <c r="H53" s="43"/>
      <c r="I53" s="4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IF(C54&lt;&gt;"",TEXT(C54,"00")&amp;"/02/"&amp;'Configurações Básicas'!$E$5,"")</f>
        <v/>
      </c>
      <c r="E54" s="43"/>
      <c r="F54" s="43"/>
      <c r="G54" s="43"/>
      <c r="H54" s="43"/>
      <c r="I54" s="4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IF(C55&lt;&gt;"",TEXT(C55,"00")&amp;"/02/"&amp;'Configurações Básicas'!$E$5,"")</f>
        <v/>
      </c>
      <c r="E55" s="43"/>
      <c r="F55" s="43"/>
      <c r="G55" s="43"/>
      <c r="H55" s="43"/>
      <c r="I55" s="4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IF(C56&lt;&gt;"",TEXT(C56,"00")&amp;"/02/"&amp;'Configurações Básicas'!$E$5,"")</f>
        <v/>
      </c>
      <c r="E56" s="43"/>
      <c r="F56" s="43"/>
      <c r="G56" s="23"/>
      <c r="H56" s="23"/>
      <c r="I56" s="2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IF(C57&lt;&gt;"",TEXT(C57,"00")&amp;"/02/"&amp;'Configurações Básicas'!$E$5,"")</f>
        <v/>
      </c>
      <c r="E57" s="43"/>
      <c r="F57" s="4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IF(C58&lt;&gt;"",TEXT(C58,"00")&amp;"/02/"&amp;'Configurações Básicas'!$E$5,"")</f>
        <v/>
      </c>
      <c r="E58" s="43"/>
      <c r="F58" s="4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IF(C59&lt;&gt;"",TEXT(C59,"00")&amp;"/02/"&amp;'Configurações Básicas'!$E$5,"")</f>
        <v/>
      </c>
      <c r="E59" s="43"/>
      <c r="F59" s="43"/>
      <c r="G59" s="43"/>
      <c r="H59" s="43"/>
      <c r="I59" s="4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IF(C60&lt;&gt;"",TEXT(C60,"00")&amp;"/02/"&amp;'Configurações Básicas'!$E$5,"")</f>
        <v/>
      </c>
      <c r="E60" s="43"/>
      <c r="F60" s="4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IF(C61&lt;&gt;"",TEXT(C61,"00")&amp;"/02/"&amp;'Configurações Básicas'!$E$5,"")</f>
        <v/>
      </c>
      <c r="E61" s="43"/>
      <c r="F61" s="4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IF(C62&lt;&gt;"",TEXT(C62,"00")&amp;"/02/"&amp;'Configurações Básicas'!$E$5,"")</f>
        <v/>
      </c>
      <c r="E62" s="43"/>
      <c r="F62" s="4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IF(C63&lt;&gt;"",TEXT(C63,"00")&amp;"/02/"&amp;'Configurações Básicas'!$E$5,"")</f>
        <v/>
      </c>
      <c r="E63" s="43"/>
      <c r="F63" s="4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IF(C64&lt;&gt;"",TEXT(C64,"00")&amp;"/02/"&amp;'Configurações Básicas'!$E$5,"")</f>
        <v/>
      </c>
      <c r="E64" s="43"/>
      <c r="F64" s="4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IF(C65&lt;&gt;"",TEXT(C65,"00")&amp;"/02/"&amp;'Configurações Básicas'!$E$5,"")</f>
        <v/>
      </c>
      <c r="E65" s="43"/>
      <c r="F65" s="4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IF(C66&lt;&gt;"",TEXT(C66,"00")&amp;"/02/"&amp;'Configurações Básicas'!$E$5,"")</f>
        <v/>
      </c>
      <c r="E66" s="43"/>
      <c r="F66" s="4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IF(C67&lt;&gt;"",TEXT(C67,"00")&amp;"/02/"&amp;'Configurações Básicas'!$E$5,"")</f>
        <v/>
      </c>
      <c r="E67" s="43"/>
      <c r="F67" s="4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IF(C68&lt;&gt;"",TEXT(C68,"00")&amp;"/02/"&amp;'Configurações Básicas'!$E$5,"")</f>
        <v/>
      </c>
      <c r="E68" s="43"/>
      <c r="F68" s="43"/>
      <c r="G68" s="23"/>
      <c r="H68" s="23"/>
      <c r="I68" s="2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IF(C69&lt;&gt;"",TEXT(C69,"00")&amp;"/02/"&amp;'Configurações Básicas'!$E$5,"")</f>
        <v/>
      </c>
      <c r="E69" s="43"/>
      <c r="F69" s="43"/>
      <c r="G69" s="23"/>
      <c r="H69" s="23"/>
      <c r="I69" s="2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IF(C70&lt;&gt;"",TEXT(C70,"00")&amp;"/02/"&amp;'Configurações Básicas'!$E$5,"")</f>
        <v/>
      </c>
      <c r="E70" s="43"/>
      <c r="F70" s="4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IF(C71&lt;&gt;"",TEXT(C71,"00")&amp;"/02/"&amp;'Configurações Básicas'!$E$5,"")</f>
        <v/>
      </c>
      <c r="E71" s="43"/>
      <c r="F71" s="4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IF(C72&lt;&gt;"",TEXT(C72,"00")&amp;"/02/"&amp;'Configurações Básicas'!$E$5,"")</f>
        <v/>
      </c>
      <c r="E72" s="43"/>
      <c r="F72" s="43"/>
      <c r="G72" s="23"/>
      <c r="H72" s="23"/>
      <c r="I72" s="2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IF(C73&lt;&gt;"",TEXT(C73,"00")&amp;"/02/"&amp;'Configurações Básicas'!$E$5,"")</f>
        <v/>
      </c>
      <c r="E73" s="43"/>
      <c r="F73" s="4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IF(C74&lt;&gt;"",TEXT(C74,"00")&amp;"/02/"&amp;'Configurações Básicas'!$E$5,"")</f>
        <v/>
      </c>
      <c r="E74" s="43"/>
      <c r="F74" s="4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IF(C75&lt;&gt;"",TEXT(C75,"00")&amp;"/02/"&amp;'Configurações Básicas'!$E$5,"")</f>
        <v/>
      </c>
      <c r="E75" s="43"/>
      <c r="F75" s="4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IF(C76&lt;&gt;"",TEXT(C76,"00")&amp;"/02/"&amp;'Configurações Básicas'!$E$5,"")</f>
        <v/>
      </c>
      <c r="E76" s="43"/>
      <c r="F76" s="4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IF(C77&lt;&gt;"",TEXT(C77,"00")&amp;"/02/"&amp;'Configurações Básicas'!$E$5,"")</f>
        <v/>
      </c>
      <c r="E77" s="43"/>
      <c r="F77" s="4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IF(C78&lt;&gt;"",TEXT(C78,"00")&amp;"/02/"&amp;'Configurações Básicas'!$E$5,"")</f>
        <v/>
      </c>
      <c r="E78" s="43"/>
      <c r="F78" s="4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IF(C79&lt;&gt;"",TEXT(C79,"00")&amp;"/02/"&amp;'Configurações Básicas'!$E$5,"")</f>
        <v/>
      </c>
      <c r="E79" s="43"/>
      <c r="F79" s="43"/>
      <c r="G79" s="23"/>
      <c r="H79" s="23"/>
      <c r="I79" s="2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IF(C80&lt;&gt;"",TEXT(C80,"00")&amp;"/02/"&amp;'Configurações Básicas'!$E$5,"")</f>
        <v/>
      </c>
      <c r="E80" s="43"/>
      <c r="F80" s="4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IF(C81&lt;&gt;"",TEXT(C81,"00")&amp;"/02/"&amp;'Configurações Básicas'!$E$5,"")</f>
        <v/>
      </c>
      <c r="E81" s="43"/>
      <c r="F81" s="4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IF(C82&lt;&gt;"",TEXT(C82,"00")&amp;"/02/"&amp;'Configurações Básicas'!$E$5,"")</f>
        <v/>
      </c>
      <c r="E82" s="43"/>
      <c r="F82" s="43"/>
      <c r="G82" s="23"/>
      <c r="H82" s="23"/>
      <c r="I82" s="2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IF(C83&lt;&gt;"",TEXT(C83,"00")&amp;"/02/"&amp;'Configurações Básicas'!$E$5,"")</f>
        <v/>
      </c>
      <c r="E83" s="43"/>
      <c r="F83" s="4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IF(C84&lt;&gt;"",TEXT(C84,"00")&amp;"/02/"&amp;'Configurações Básicas'!$E$5,"")</f>
        <v/>
      </c>
      <c r="E84" s="43"/>
      <c r="F84" s="43"/>
      <c r="G84" s="43"/>
      <c r="H84" s="43"/>
      <c r="I84" s="4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IF(C85&lt;&gt;"",TEXT(C85,"00")&amp;"/02/"&amp;'Configurações Básicas'!$E$5,"")</f>
        <v/>
      </c>
      <c r="E85" s="43"/>
      <c r="F85" s="43"/>
      <c r="G85" s="43"/>
      <c r="H85" s="43"/>
      <c r="I85" s="4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IF(C86&lt;&gt;"",TEXT(C86,"00")&amp;"/02/"&amp;'Configurações Básicas'!$E$5,"")</f>
        <v/>
      </c>
      <c r="E86" s="43"/>
      <c r="F86" s="43"/>
      <c r="G86" s="43"/>
      <c r="H86" s="43"/>
      <c r="I86" s="4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IF(C87&lt;&gt;"",TEXT(C87,"00")&amp;"/02/"&amp;'Configurações Básicas'!$E$5,"")</f>
        <v/>
      </c>
      <c r="E87" s="43"/>
      <c r="F87" s="43"/>
      <c r="G87" s="23"/>
      <c r="H87" s="23"/>
      <c r="I87" s="2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IF(C88&lt;&gt;"",TEXT(C88,"00")&amp;"/02/"&amp;'Configurações Básicas'!$E$5,"")</f>
        <v/>
      </c>
      <c r="E88" s="43"/>
      <c r="F88" s="4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IF(C89&lt;&gt;"",TEXT(C89,"00")&amp;"/02/"&amp;'Configurações Básicas'!$E$5,"")</f>
        <v/>
      </c>
      <c r="E89" s="43"/>
      <c r="F89" s="43"/>
      <c r="G89" s="43"/>
      <c r="H89" s="43"/>
      <c r="I89" s="4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IF(C90&lt;&gt;"",TEXT(C90,"00")&amp;"/02/"&amp;'Configurações Básicas'!$E$5,"")</f>
        <v/>
      </c>
      <c r="E90" s="43"/>
      <c r="F90" s="4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IF(C91&lt;&gt;"",TEXT(C91,"00")&amp;"/02/"&amp;'Configurações Básicas'!$E$5,"")</f>
        <v/>
      </c>
      <c r="E91" s="43"/>
      <c r="F91" s="43"/>
      <c r="G91" s="43"/>
      <c r="H91" s="43"/>
      <c r="I91" s="4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IF(C92&lt;&gt;"",TEXT(C92,"00")&amp;"/02/"&amp;'Configurações Básicas'!$E$5,"")</f>
        <v/>
      </c>
      <c r="E92" s="43"/>
      <c r="F92" s="43"/>
      <c r="G92" s="43"/>
      <c r="H92" s="43"/>
      <c r="I92" s="4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IF(C93&lt;&gt;"",TEXT(C93,"00")&amp;"/02/"&amp;'Configurações Básicas'!$E$5,"")</f>
        <v/>
      </c>
      <c r="E93" s="43"/>
      <c r="F93" s="43"/>
      <c r="G93" s="23"/>
      <c r="H93" s="23"/>
      <c r="I93" s="2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IF(C94&lt;&gt;"",TEXT(C94,"00")&amp;"/02/"&amp;'Configurações Básicas'!$E$5,"")</f>
        <v/>
      </c>
      <c r="E94" s="43"/>
      <c r="F94" s="43"/>
      <c r="G94" s="23"/>
      <c r="H94" s="23"/>
      <c r="I94" s="2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IF(C95&lt;&gt;"",TEXT(C95,"00")&amp;"/02/"&amp;'Configurações Básicas'!$E$5,"")</f>
        <v/>
      </c>
      <c r="E95" s="43"/>
      <c r="F95" s="4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IF(C96&lt;&gt;"",TEXT(C96,"00")&amp;"/02/"&amp;'Configurações Básicas'!$E$5,"")</f>
        <v/>
      </c>
      <c r="E96" s="43"/>
      <c r="F96" s="43"/>
      <c r="G96" s="43"/>
      <c r="H96" s="43"/>
      <c r="I96" s="4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IF(C97&lt;&gt;"",TEXT(C97,"00")&amp;"/02/"&amp;'Configurações Básicas'!$E$5,"")</f>
        <v/>
      </c>
      <c r="E97" s="43"/>
      <c r="F97" s="43"/>
      <c r="G97" s="43"/>
      <c r="H97" s="43"/>
      <c r="I97" s="4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IF(C98&lt;&gt;"",TEXT(C98,"00")&amp;"/02/"&amp;'Configurações Básicas'!$E$5,"")</f>
        <v/>
      </c>
      <c r="E98" s="43"/>
      <c r="F98" s="43"/>
      <c r="G98" s="23"/>
      <c r="H98" s="23"/>
      <c r="I98" s="2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IF(C99&lt;&gt;"",TEXT(C99,"00")&amp;"/02/"&amp;'Configurações Básicas'!$E$5,"")</f>
        <v/>
      </c>
      <c r="E99" s="43"/>
      <c r="F99" s="43"/>
      <c r="G99" s="23"/>
      <c r="H99" s="23"/>
      <c r="I99" s="2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IF(C100&lt;&gt;"",TEXT(C100,"00")&amp;"/02/"&amp;'Configurações Básicas'!$E$5,"")</f>
        <v/>
      </c>
      <c r="E100" s="43"/>
      <c r="F100" s="43"/>
      <c r="G100" s="23"/>
      <c r="H100" s="23"/>
      <c r="I100" s="2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IF(C101&lt;&gt;"",TEXT(C101,"00")&amp;"/02/"&amp;'Configurações Básicas'!$E$5,"")</f>
        <v/>
      </c>
      <c r="E101" s="43"/>
      <c r="F101" s="43"/>
      <c r="G101" s="43"/>
      <c r="H101" s="43"/>
      <c r="I101" s="43"/>
      <c r="J101" s="127"/>
      <c r="K101" s="141"/>
      <c r="L101" s="128"/>
      <c r="M101" s="128"/>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IF(C102&lt;&gt;"",TEXT(C102,"00")&amp;"/02/"&amp;'Configurações Básicas'!$E$5,"")</f>
        <v/>
      </c>
      <c r="E102" s="43"/>
      <c r="F102" s="43"/>
      <c r="G102" s="43"/>
      <c r="H102" s="43"/>
      <c r="I102" s="43"/>
      <c r="J102" s="127"/>
      <c r="K102" s="141"/>
      <c r="L102" s="128"/>
      <c r="M102" s="128"/>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IF(C103&lt;&gt;"",TEXT(C103,"00")&amp;"/02/"&amp;'Configurações Básicas'!$E$5,"")</f>
        <v/>
      </c>
      <c r="E103" s="43"/>
      <c r="F103" s="43"/>
      <c r="G103" s="43"/>
      <c r="H103" s="43"/>
      <c r="I103" s="43"/>
      <c r="J103" s="127"/>
      <c r="K103" s="141"/>
      <c r="L103" s="128"/>
      <c r="M103" s="128"/>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IF(C104&lt;&gt;"",TEXT(C104,"00")&amp;"/02/"&amp;'Configurações Básicas'!$E$5,"")</f>
        <v/>
      </c>
      <c r="E104" s="43"/>
      <c r="F104" s="43"/>
      <c r="G104" s="43"/>
      <c r="H104" s="43"/>
      <c r="I104" s="43"/>
      <c r="J104" s="127"/>
      <c r="K104" s="141"/>
      <c r="L104" s="128"/>
      <c r="M104" s="128"/>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IF(C105&lt;&gt;"",TEXT(C105,"00")&amp;"/02/"&amp;'Configurações Básicas'!$E$5,"")</f>
        <v/>
      </c>
      <c r="E105" s="43"/>
      <c r="F105" s="43"/>
      <c r="G105" s="43"/>
      <c r="H105" s="43"/>
      <c r="I105" s="43"/>
      <c r="J105" s="127"/>
      <c r="K105" s="141"/>
      <c r="L105" s="128"/>
      <c r="M105" s="128"/>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IF(C106&lt;&gt;"",TEXT(C106,"00")&amp;"/02/"&amp;'Configurações Básicas'!$E$5,"")</f>
        <v/>
      </c>
      <c r="E106" s="43"/>
      <c r="F106" s="43"/>
      <c r="G106" s="43"/>
      <c r="H106" s="43"/>
      <c r="I106" s="43"/>
      <c r="J106" s="127"/>
      <c r="K106" s="141"/>
      <c r="L106" s="128"/>
      <c r="M106" s="128"/>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IF(C107&lt;&gt;"",TEXT(C107,"00")&amp;"/02/"&amp;'Configurações Básicas'!$E$5,"")</f>
        <v/>
      </c>
      <c r="E107" s="43"/>
      <c r="F107" s="43"/>
      <c r="G107" s="23"/>
      <c r="H107" s="23"/>
      <c r="I107" s="23"/>
      <c r="J107" s="127"/>
      <c r="K107" s="141"/>
      <c r="L107" s="128"/>
      <c r="M107" s="128"/>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IF(C108&lt;&gt;"",TEXT(C108,"00")&amp;"/02/"&amp;'Configurações Básicas'!$E$5,"")</f>
        <v/>
      </c>
      <c r="E108" s="43"/>
      <c r="F108" s="43"/>
      <c r="G108" s="43"/>
      <c r="H108" s="43"/>
      <c r="I108" s="43"/>
      <c r="J108" s="127"/>
      <c r="K108" s="141"/>
      <c r="L108" s="128"/>
      <c r="M108" s="128"/>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IF(C109&lt;&gt;"",TEXT(C109,"00")&amp;"/02/"&amp;'Configurações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IF(C110&lt;&gt;"",TEXT(C110,"00")&amp;"/02/"&amp;'Configurações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IF(C111&lt;&gt;"",TEXT(C111,"00")&amp;"/02/"&amp;'Configurações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IF(C112&lt;&gt;"",TEXT(C112,"00")&amp;"/02/"&amp;'Configurações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IF(C113&lt;&gt;"",TEXT(C113,"00")&amp;"/02/"&amp;'Configurações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IF(C114&lt;&gt;"",TEXT(C114,"00")&amp;"/02/"&amp;'Configurações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IF(C115&lt;&gt;"",TEXT(C115,"00")&amp;"/02/"&amp;'Configurações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IF(C116&lt;&gt;"",TEXT(C116,"00")&amp;"/02/"&amp;'Configurações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IF(C117&lt;&gt;"",TEXT(C117,"00")&amp;"/02/"&amp;'Configurações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IF(C118&lt;&gt;"",TEXT(C118,"00")&amp;"/02/"&amp;'Configurações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IF(C119&lt;&gt;"",TEXT(C119,"00")&amp;"/02/"&amp;'Configurações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IF(C120&lt;&gt;"",TEXT(C120,"00")&amp;"/02/"&amp;'Configurações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IF(C121&lt;&gt;"",TEXT(C121,"00")&amp;"/02/"&amp;'Configurações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IF(C122&lt;&gt;"",TEXT(C122,"00")&amp;"/02/"&amp;'Configurações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IF(C123&lt;&gt;"",TEXT(C123,"00")&amp;"/02/"&amp;'Configurações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IF(C124&lt;&gt;"",TEXT(C124,"00")&amp;"/02/"&amp;'Configurações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IF(C125&lt;&gt;"",TEXT(C125,"00")&amp;"/02/"&amp;'Configurações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IF(C126&lt;&gt;"",TEXT(C126,"00")&amp;"/02/"&amp;'Configurações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IF(C127&lt;&gt;"",TEXT(C127,"00")&amp;"/02/"&amp;'Configurações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IF(C128&lt;&gt;"",TEXT(C128,"00")&amp;"/02/"&amp;'Configurações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IF(C129&lt;&gt;"",TEXT(C129,"00")&amp;"/02/"&amp;'Configurações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IF(C130&lt;&gt;"",TEXT(C130,"00")&amp;"/02/"&amp;'Configurações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IF(C131&lt;&gt;"",TEXT(C131,"00")&amp;"/02/"&amp;'Configurações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IF(C132&lt;&gt;"",TEXT(C132,"00")&amp;"/02/"&amp;'Configurações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IF(C133&lt;&gt;"",TEXT(C133,"00")&amp;"/02/"&amp;'Configurações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IF(C134&lt;&gt;"",TEXT(C134,"00")&amp;"/02/"&amp;'Configurações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IF(C135&lt;&gt;"",TEXT(C135,"00")&amp;"/02/"&amp;'Configurações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IF(C136&lt;&gt;"",TEXT(C136,"00")&amp;"/02/"&amp;'Configurações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IF(C137&lt;&gt;"",TEXT(C137,"00")&amp;"/02/"&amp;'Configurações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IF(C138&lt;&gt;"",TEXT(C138,"00")&amp;"/02/"&amp;'Configurações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IF(C139&lt;&gt;"",TEXT(C139,"00")&amp;"/02/"&amp;'Configurações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IF(C140&lt;&gt;"",TEXT(C140,"00")&amp;"/02/"&amp;'Configurações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IF(C141&lt;&gt;"",TEXT(C141,"00")&amp;"/02/"&amp;'Configurações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IF(C142&lt;&gt;"",TEXT(C142,"00")&amp;"/02/"&amp;'Configurações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IF(C143&lt;&gt;"",TEXT(C143,"00")&amp;"/02/"&amp;'Configurações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IF(C144&lt;&gt;"",TEXT(C144,"00")&amp;"/02/"&amp;'Configurações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IF(C145&lt;&gt;"",TEXT(C145,"00")&amp;"/02/"&amp;'Configurações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IF(C146&lt;&gt;"",TEXT(C146,"00")&amp;"/02/"&amp;'Configurações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IF(C147&lt;&gt;"",TEXT(C147,"00")&amp;"/02/"&amp;'Configurações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IF(C148&lt;&gt;"",TEXT(C148,"00")&amp;"/02/"&amp;'Configurações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IF(C149&lt;&gt;"",TEXT(C149,"00")&amp;"/02/"&amp;'Configurações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IF(C150&lt;&gt;"",TEXT(C150,"00")&amp;"/02/"&amp;'Configurações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IF(C151&lt;&gt;"",TEXT(C151,"00")&amp;"/02/"&amp;'Configurações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IF(C152&lt;&gt;"",TEXT(C152,"00")&amp;"/02/"&amp;'Configurações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IF(C153&lt;&gt;"",TEXT(C153,"00")&amp;"/02/"&amp;'Configurações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IF(C154&lt;&gt;"",TEXT(C154,"00")&amp;"/02/"&amp;'Configurações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IF(C155&lt;&gt;"",TEXT(C155,"00")&amp;"/02/"&amp;'Configurações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IF(C156&lt;&gt;"",TEXT(C156,"00")&amp;"/02/"&amp;'Configurações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IF(C157&lt;&gt;"",TEXT(C157,"00")&amp;"/02/"&amp;'Configurações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IF(C158&lt;&gt;"",TEXT(C158,"00")&amp;"/02/"&amp;'Configurações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IF(C159&lt;&gt;"",TEXT(C159,"00")&amp;"/02/"&amp;'Configurações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IF(C160&lt;&gt;"",TEXT(C160,"00")&amp;"/02/"&amp;'Configurações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IF(C161&lt;&gt;"",TEXT(C161,"00")&amp;"/02/"&amp;'Configurações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IF(C162&lt;&gt;"",TEXT(C162,"00")&amp;"/02/"&amp;'Configurações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IF(C163&lt;&gt;"",TEXT(C163,"00")&amp;"/02/"&amp;'Configurações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IF(C164&lt;&gt;"",TEXT(C164,"00")&amp;"/02/"&amp;'Configurações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IF(C165&lt;&gt;"",TEXT(C165,"00")&amp;"/02/"&amp;'Configurações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IF(C166&lt;&gt;"",TEXT(C166,"00")&amp;"/02/"&amp;'Configurações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IF(C167&lt;&gt;"",TEXT(C167,"00")&amp;"/02/"&amp;'Configurações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IF(C168&lt;&gt;"",TEXT(C168,"00")&amp;"/02/"&amp;'Configurações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IF(C169&lt;&gt;"",TEXT(C169,"00")&amp;"/02/"&amp;'Configurações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IF(C170&lt;&gt;"",TEXT(C170,"00")&amp;"/02/"&amp;'Configurações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IF(C171&lt;&gt;"",TEXT(C171,"00")&amp;"/02/"&amp;'Configurações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IF(C172&lt;&gt;"",TEXT(C172,"00")&amp;"/02/"&amp;'Configurações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IF(C173&lt;&gt;"",TEXT(C173,"00")&amp;"/02/"&amp;'Configurações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IF(C174&lt;&gt;"",TEXT(C174,"00")&amp;"/02/"&amp;'Configurações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IF(C175&lt;&gt;"",TEXT(C175,"00")&amp;"/02/"&amp;'Configurações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IF(C176&lt;&gt;"",TEXT(C176,"00")&amp;"/02/"&amp;'Configurações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IF(C177&lt;&gt;"",TEXT(C177,"00")&amp;"/02/"&amp;'Configurações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IF(C178&lt;&gt;"",TEXT(C178,"00")&amp;"/02/"&amp;'Configurações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IF(C179&lt;&gt;"",TEXT(C179,"00")&amp;"/02/"&amp;'Configurações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IF(C180&lt;&gt;"",TEXT(C180,"00")&amp;"/02/"&amp;'Configurações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IF(C181&lt;&gt;"",TEXT(C181,"00")&amp;"/02/"&amp;'Configurações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IF(C182&lt;&gt;"",TEXT(C182,"00")&amp;"/02/"&amp;'Configurações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IF(C183&lt;&gt;"",TEXT(C183,"00")&amp;"/02/"&amp;'Configurações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IF(C184&lt;&gt;"",TEXT(C184,"00")&amp;"/02/"&amp;'Configurações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IF(C185&lt;&gt;"",TEXT(C185,"00")&amp;"/02/"&amp;'Configurações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IF(C186&lt;&gt;"",TEXT(C186,"00")&amp;"/02/"&amp;'Configurações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IF(C187&lt;&gt;"",TEXT(C187,"00")&amp;"/02/"&amp;'Configurações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IF(C188&lt;&gt;"",TEXT(C188,"00")&amp;"/02/"&amp;'Configurações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IF(C189&lt;&gt;"",TEXT(C189,"00")&amp;"/02/"&amp;'Configurações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IF(C190&lt;&gt;"",TEXT(C190,"00")&amp;"/02/"&amp;'Configurações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IF(C191&lt;&gt;"",TEXT(C191,"00")&amp;"/02/"&amp;'Configurações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IF(C192&lt;&gt;"",TEXT(C192,"00")&amp;"/02/"&amp;'Configurações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IF(C193&lt;&gt;"",TEXT(C193,"00")&amp;"/02/"&amp;'Configurações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IF(C194&lt;&gt;"",TEXT(C194,"00")&amp;"/02/"&amp;'Configurações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IF(C195&lt;&gt;"",TEXT(C195,"00")&amp;"/02/"&amp;'Configurações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IF(C196&lt;&gt;"",TEXT(C196,"00")&amp;"/02/"&amp;'Configurações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IF(C197&lt;&gt;"",TEXT(C197,"00")&amp;"/02/"&amp;'Configurações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IF(C198&lt;&gt;"",TEXT(C198,"00")&amp;"/02/"&amp;'Configurações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IF(C199&lt;&gt;"",TEXT(C199,"00")&amp;"/02/"&amp;'Configurações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IF(C200&lt;&gt;"",TEXT(C200,"00")&amp;"/02/"&amp;'Configurações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IF(C201&lt;&gt;"",TEXT(C201,"00")&amp;"/02/"&amp;'Configurações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IF(C202&lt;&gt;"",TEXT(C202,"00")&amp;"/02/"&amp;'Configurações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IF(C203&lt;&gt;"",TEXT(C203,"00")&amp;"/02/"&amp;'Configurações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IF(C204&lt;&gt;"",TEXT(C204,"00")&amp;"/02/"&amp;'Configurações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IF(C205&lt;&gt;"",TEXT(C205,"00")&amp;"/02/"&amp;'Configurações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IF(C206&lt;&gt;"",TEXT(C206,"00")&amp;"/02/"&amp;'Configurações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IF(C207&lt;&gt;"",TEXT(C207,"00")&amp;"/02/"&amp;'Configurações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IF(C208&lt;&gt;"",TEXT(C208,"00")&amp;"/02/"&amp;'Configurações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IF(C209&lt;&gt;"",TEXT(C209,"00")&amp;"/02/"&amp;'Configurações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IF(C210&lt;&gt;"",TEXT(C210,"00")&amp;"/02/"&amp;'Configurações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IF(C211&lt;&gt;"",TEXT(C211,"00")&amp;"/02/"&amp;'Configurações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IF(C212&lt;&gt;"",TEXT(C212,"00")&amp;"/02/"&amp;'Configurações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IF(C213&lt;&gt;"",TEXT(C213,"00")&amp;"/02/"&amp;'Configurações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IF(C214&lt;&gt;"",TEXT(C214,"00")&amp;"/02/"&amp;'Configurações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IF(C215&lt;&gt;"",TEXT(C215,"00")&amp;"/02/"&amp;'Configurações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IF(C216&lt;&gt;"",TEXT(C216,"00")&amp;"/02/"&amp;'Configurações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IF(C217&lt;&gt;"",TEXT(C217,"00")&amp;"/02/"&amp;'Configurações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IF(C218&lt;&gt;"",TEXT(C218,"00")&amp;"/02/"&amp;'Configurações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IF(C219&lt;&gt;"",TEXT(C219,"00")&amp;"/02/"&amp;'Configurações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IF(C220&lt;&gt;"",TEXT(C220,"00")&amp;"/02/"&amp;'Configurações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IF(C221&lt;&gt;"",TEXT(C221,"00")&amp;"/02/"&amp;'Configurações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IF(C222&lt;&gt;"",TEXT(C222,"00")&amp;"/02/"&amp;'Configurações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IF(C223&lt;&gt;"",TEXT(C223,"00")&amp;"/02/"&amp;'Configurações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IF(C224&lt;&gt;"",TEXT(C224,"00")&amp;"/02/"&amp;'Configurações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IF(C225&lt;&gt;"",TEXT(C225,"00")&amp;"/02/"&amp;'Configurações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IF(C226&lt;&gt;"",TEXT(C226,"00")&amp;"/02/"&amp;'Configurações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IF(C227&lt;&gt;"",TEXT(C227,"00")&amp;"/02/"&amp;'Configurações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IF(C228&lt;&gt;"",TEXT(C228,"00")&amp;"/02/"&amp;'Configurações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IF(C229&lt;&gt;"",TEXT(C229,"00")&amp;"/02/"&amp;'Configurações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IF(C230&lt;&gt;"",TEXT(C230,"00")&amp;"/02/"&amp;'Configurações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IF(C231&lt;&gt;"",TEXT(C231,"00")&amp;"/02/"&amp;'Configurações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IF(C232&lt;&gt;"",TEXT(C232,"00")&amp;"/02/"&amp;'Configurações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IF(C233&lt;&gt;"",TEXT(C233,"00")&amp;"/02/"&amp;'Configurações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IF(C234&lt;&gt;"",TEXT(C234,"00")&amp;"/02/"&amp;'Configurações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IF(C235&lt;&gt;"",TEXT(C235,"00")&amp;"/02/"&amp;'Configurações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IF(C236&lt;&gt;"",TEXT(C236,"00")&amp;"/02/"&amp;'Configurações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IF(C237&lt;&gt;"",TEXT(C237,"00")&amp;"/02/"&amp;'Configurações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IF(C238&lt;&gt;"",TEXT(C238,"00")&amp;"/02/"&amp;'Configurações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IF(C239&lt;&gt;"",TEXT(C239,"00")&amp;"/02/"&amp;'Configurações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IF(C240&lt;&gt;"",TEXT(C240,"00")&amp;"/02/"&amp;'Configurações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IF(C241&lt;&gt;"",TEXT(C241,"00")&amp;"/02/"&amp;'Configurações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IF(C242&lt;&gt;"",TEXT(C242,"00")&amp;"/02/"&amp;'Configurações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IF(C243&lt;&gt;"",TEXT(C243,"00")&amp;"/02/"&amp;'Configurações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IF(C244&lt;&gt;"",TEXT(C244,"00")&amp;"/02/"&amp;'Configurações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IF(C245&lt;&gt;"",TEXT(C245,"00")&amp;"/02/"&amp;'Configurações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IF(C246&lt;&gt;"",TEXT(C246,"00")&amp;"/02/"&amp;'Configurações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IF(C247&lt;&gt;"",TEXT(C247,"00")&amp;"/02/"&amp;'Configurações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IF(C248&lt;&gt;"",TEXT(C248,"00")&amp;"/02/"&amp;'Configurações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IF(C249&lt;&gt;"",TEXT(C249,"00")&amp;"/02/"&amp;'Configurações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IF(C250&lt;&gt;"",TEXT(C250,"00")&amp;"/02/"&amp;'Configurações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IF(C251&lt;&gt;"",TEXT(C251,"00")&amp;"/02/"&amp;'Configurações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IF(C252&lt;&gt;"",TEXT(C252,"00")&amp;"/02/"&amp;'Configurações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IF(C253&lt;&gt;"",TEXT(C253,"00")&amp;"/02/"&amp;'Configurações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IF(C254&lt;&gt;"",TEXT(C254,"00")&amp;"/02/"&amp;'Configurações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IF(C255&lt;&gt;"",TEXT(C255,"00")&amp;"/02/"&amp;'Configurações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IF(C256&lt;&gt;"",TEXT(C256,"00")&amp;"/02/"&amp;'Configurações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IF(C257&lt;&gt;"",TEXT(C257,"00")&amp;"/02/"&amp;'Configurações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IF(C258&lt;&gt;"",TEXT(C258,"00")&amp;"/02/"&amp;'Configurações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IF(C259&lt;&gt;"",TEXT(C259,"00")&amp;"/02/"&amp;'Configurações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IF(C260&lt;&gt;"",TEXT(C260,"00")&amp;"/02/"&amp;'Configurações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IF(C261&lt;&gt;"",TEXT(C261,"00")&amp;"/02/"&amp;'Configurações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IF(C262&lt;&gt;"",TEXT(C262,"00")&amp;"/02/"&amp;'Configurações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IF(C263&lt;&gt;"",TEXT(C263,"00")&amp;"/02/"&amp;'Configurações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IF(C264&lt;&gt;"",TEXT(C264,"00")&amp;"/02/"&amp;'Configurações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IF(C265&lt;&gt;"",TEXT(C265,"00")&amp;"/02/"&amp;'Configurações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IF(C266&lt;&gt;"",TEXT(C266,"00")&amp;"/02/"&amp;'Configurações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IF(C267&lt;&gt;"",TEXT(C267,"00")&amp;"/02/"&amp;'Configurações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IF(C268&lt;&gt;"",TEXT(C268,"00")&amp;"/02/"&amp;'Configurações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IF(C269&lt;&gt;"",TEXT(C269,"00")&amp;"/02/"&amp;'Configurações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IF(C270&lt;&gt;"",TEXT(C270,"00")&amp;"/02/"&amp;'Configurações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IF(C271&lt;&gt;"",TEXT(C271,"00")&amp;"/02/"&amp;'Configurações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IF(C272&lt;&gt;"",TEXT(C272,"00")&amp;"/02/"&amp;'Configurações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IF(C273&lt;&gt;"",TEXT(C273,"00")&amp;"/02/"&amp;'Configurações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IF(C274&lt;&gt;"",TEXT(C274,"00")&amp;"/02/"&amp;'Configurações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IF(C275&lt;&gt;"",TEXT(C275,"00")&amp;"/02/"&amp;'Configurações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IF(C276&lt;&gt;"",TEXT(C276,"00")&amp;"/02/"&amp;'Configurações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IF(C277&lt;&gt;"",TEXT(C277,"00")&amp;"/02/"&amp;'Configurações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IF(C278&lt;&gt;"",TEXT(C278,"00")&amp;"/02/"&amp;'Configurações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IF(C279&lt;&gt;"",TEXT(C279,"00")&amp;"/02/"&amp;'Configurações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IF(C280&lt;&gt;"",TEXT(C280,"00")&amp;"/02/"&amp;'Configurações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IF(C281&lt;&gt;"",TEXT(C281,"00")&amp;"/02/"&amp;'Configurações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IF(C282&lt;&gt;"",TEXT(C282,"00")&amp;"/02/"&amp;'Configurações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IF(C283&lt;&gt;"",TEXT(C283,"00")&amp;"/02/"&amp;'Configurações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IF(C284&lt;&gt;"",TEXT(C284,"00")&amp;"/02/"&amp;'Configurações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IF(C285&lt;&gt;"",TEXT(C285,"00")&amp;"/02/"&amp;'Configurações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IF(C286&lt;&gt;"",TEXT(C286,"00")&amp;"/02/"&amp;'Configurações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IF(C287&lt;&gt;"",TEXT(C287,"00")&amp;"/02/"&amp;'Configurações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IF(C288&lt;&gt;"",TEXT(C288,"00")&amp;"/02/"&amp;'Configurações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IF(C289&lt;&gt;"",TEXT(C289,"00")&amp;"/02/"&amp;'Configurações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IF(C290&lt;&gt;"",TEXT(C290,"00")&amp;"/02/"&amp;'Configurações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IF(C291&lt;&gt;"",TEXT(C291,"00")&amp;"/02/"&amp;'Configurações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IF(C292&lt;&gt;"",TEXT(C292,"00")&amp;"/02/"&amp;'Configurações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IF(C293&lt;&gt;"",TEXT(C293,"00")&amp;"/02/"&amp;'Configurações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IF(C294&lt;&gt;"",TEXT(C294,"00")&amp;"/02/"&amp;'Configurações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IF(C295&lt;&gt;"",TEXT(C295,"00")&amp;"/02/"&amp;'Configurações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IF(C296&lt;&gt;"",TEXT(C296,"00")&amp;"/02/"&amp;'Configurações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IF(C297&lt;&gt;"",TEXT(C297,"00")&amp;"/02/"&amp;'Configurações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IF(C298&lt;&gt;"",TEXT(C298,"00")&amp;"/02/"&amp;'Configurações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IF(C299&lt;&gt;"",TEXT(C299,"00")&amp;"/02/"&amp;'Configurações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IF(C300&lt;&gt;"",TEXT(C300,"00")&amp;"/02/"&amp;'Configurações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IF(C301&lt;&gt;"",TEXT(C301,"00")&amp;"/02/"&amp;'Configurações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IF(C302&lt;&gt;"",TEXT(C302,"00")&amp;"/02/"&amp;'Configurações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IF(C303&lt;&gt;"",TEXT(C303,"00")&amp;"/02/"&amp;'Configurações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IF(C304&lt;&gt;"",TEXT(C304,"00")&amp;"/02/"&amp;'Configurações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IF(C305&lt;&gt;"",TEXT(C305,"00")&amp;"/02/"&amp;'Configurações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IF(C306&lt;&gt;"",TEXT(C306,"00")&amp;"/02/"&amp;'Configurações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IF(C307&lt;&gt;"",TEXT(C307,"00")&amp;"/02/"&amp;'Configurações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IF(C308&lt;&gt;"",TEXT(C308,"00")&amp;"/02/"&amp;'Configurações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IF(C309&lt;&gt;"",TEXT(C309,"00")&amp;"/02/"&amp;'Configurações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IF(C310&lt;&gt;"",TEXT(C310,"00")&amp;"/02/"&amp;'Configurações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IF(C311&lt;&gt;"",TEXT(C311,"00")&amp;"/02/"&amp;'Configurações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IF(C312&lt;&gt;"",TEXT(C312,"00")&amp;"/02/"&amp;'Configurações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IF(C313&lt;&gt;"",TEXT(C313,"00")&amp;"/02/"&amp;'Configurações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IF(C314&lt;&gt;"",TEXT(C314,"00")&amp;"/02/"&amp;'Configurações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IF(C315&lt;&gt;"",TEXT(C315,"00")&amp;"/02/"&amp;'Configurações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IF(C316&lt;&gt;"",TEXT(C316,"00")&amp;"/02/"&amp;'Configurações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IF(C317&lt;&gt;"",TEXT(C317,"00")&amp;"/02/"&amp;'Configurações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IF(C318&lt;&gt;"",TEXT(C318,"00")&amp;"/02/"&amp;'Configurações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IF(C319&lt;&gt;"",TEXT(C319,"00")&amp;"/02/"&amp;'Configurações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IF(C320&lt;&gt;"",TEXT(C320,"00")&amp;"/02/"&amp;'Configurações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IF(C321&lt;&gt;"",TEXT(C321,"00")&amp;"/02/"&amp;'Configurações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IF(C322&lt;&gt;"",TEXT(C322,"00")&amp;"/02/"&amp;'Configurações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IF(C323&lt;&gt;"",TEXT(C323,"00")&amp;"/02/"&amp;'Configurações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IF(C324&lt;&gt;"",TEXT(C324,"00")&amp;"/02/"&amp;'Configurações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IF(C325&lt;&gt;"",TEXT(C325,"00")&amp;"/02/"&amp;'Configurações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IF(C326&lt;&gt;"",TEXT(C326,"00")&amp;"/02/"&amp;'Configurações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IF(C327&lt;&gt;"",TEXT(C327,"00")&amp;"/02/"&amp;'Configurações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IF(C328&lt;&gt;"",TEXT(C328,"00")&amp;"/02/"&amp;'Configurações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IF(C329&lt;&gt;"",TEXT(C329,"00")&amp;"/02/"&amp;'Configurações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IF(C330&lt;&gt;"",TEXT(C330,"00")&amp;"/02/"&amp;'Configurações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IF(C331&lt;&gt;"",TEXT(C331,"00")&amp;"/02/"&amp;'Configurações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IF(C332&lt;&gt;"",TEXT(C332,"00")&amp;"/02/"&amp;'Configurações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IF(C333&lt;&gt;"",TEXT(C333,"00")&amp;"/02/"&amp;'Configurações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IF(C334&lt;&gt;"",TEXT(C334,"00")&amp;"/02/"&amp;'Configurações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IF(C335&lt;&gt;"",TEXT(C335,"00")&amp;"/02/"&amp;'Configurações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IF(C336&lt;&gt;"",TEXT(C336,"00")&amp;"/02/"&amp;'Configurações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IF(C337&lt;&gt;"",TEXT(C337,"00")&amp;"/02/"&amp;'Configurações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IF(C338&lt;&gt;"",TEXT(C338,"00")&amp;"/02/"&amp;'Configurações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IF(C339&lt;&gt;"",TEXT(C339,"00")&amp;"/02/"&amp;'Configurações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IF(C340&lt;&gt;"",TEXT(C340,"00")&amp;"/02/"&amp;'Configurações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IF(C341&lt;&gt;"",TEXT(C341,"00")&amp;"/02/"&amp;'Configurações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IF(C342&lt;&gt;"",TEXT(C342,"00")&amp;"/02/"&amp;'Configurações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IF(C343&lt;&gt;"",TEXT(C343,"00")&amp;"/02/"&amp;'Configurações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IF(C344&lt;&gt;"",TEXT(C344,"00")&amp;"/02/"&amp;'Configurações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IF(C345&lt;&gt;"",TEXT(C345,"00")&amp;"/02/"&amp;'Configurações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IF(C346&lt;&gt;"",TEXT(C346,"00")&amp;"/02/"&amp;'Configurações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IF(C347&lt;&gt;"",TEXT(C347,"00")&amp;"/02/"&amp;'Configurações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IF(C348&lt;&gt;"",TEXT(C348,"00")&amp;"/02/"&amp;'Configurações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IF(C349&lt;&gt;"",TEXT(C349,"00")&amp;"/02/"&amp;'Configurações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IF(C350&lt;&gt;"",TEXT(C350,"00")&amp;"/02/"&amp;'Configurações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IF(C351&lt;&gt;"",TEXT(C351,"00")&amp;"/02/"&amp;'Configurações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IF(C352&lt;&gt;"",TEXT(C352,"00")&amp;"/02/"&amp;'Configurações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IF(C353&lt;&gt;"",TEXT(C353,"00")&amp;"/02/"&amp;'Configurações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IF(C354&lt;&gt;"",TEXT(C354,"00")&amp;"/02/"&amp;'Configurações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IF(C355&lt;&gt;"",TEXT(C355,"00")&amp;"/02/"&amp;'Configurações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IF(C356&lt;&gt;"",TEXT(C356,"00")&amp;"/02/"&amp;'Configurações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IF(C357&lt;&gt;"",TEXT(C357,"00")&amp;"/02/"&amp;'Configurações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IF(C358&lt;&gt;"",TEXT(C358,"00")&amp;"/02/"&amp;'Configurações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IF(C359&lt;&gt;"",TEXT(C359,"00")&amp;"/02/"&amp;'Configurações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IF(C360&lt;&gt;"",TEXT(C360,"00")&amp;"/02/"&amp;'Configurações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IF(C361&lt;&gt;"",TEXT(C361,"00")&amp;"/02/"&amp;'Configurações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IF(C362&lt;&gt;"",TEXT(C362,"00")&amp;"/02/"&amp;'Configurações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IF(C363&lt;&gt;"",TEXT(C363,"00")&amp;"/02/"&amp;'Configurações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IF(C364&lt;&gt;"",TEXT(C364,"00")&amp;"/02/"&amp;'Configurações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IF(C365&lt;&gt;"",TEXT(C365,"00")&amp;"/02/"&amp;'Configurações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IF(C366&lt;&gt;"",TEXT(C366,"00")&amp;"/02/"&amp;'Configurações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IF(C367&lt;&gt;"",TEXT(C367,"00")&amp;"/02/"&amp;'Configurações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IF(C368&lt;&gt;"",TEXT(C368,"00")&amp;"/02/"&amp;'Configurações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IF(C369&lt;&gt;"",TEXT(C369,"00")&amp;"/02/"&amp;'Configurações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IF(C370&lt;&gt;"",TEXT(C370,"00")&amp;"/02/"&amp;'Configurações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IF(C371&lt;&gt;"",TEXT(C371,"00")&amp;"/02/"&amp;'Configurações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IF(C372&lt;&gt;"",TEXT(C372,"00")&amp;"/02/"&amp;'Configurações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IF(C373&lt;&gt;"",TEXT(C373,"00")&amp;"/02/"&amp;'Configurações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IF(C374&lt;&gt;"",TEXT(C374,"00")&amp;"/02/"&amp;'Configurações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IF(C375&lt;&gt;"",TEXT(C375,"00")&amp;"/02/"&amp;'Configurações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IF(C376&lt;&gt;"",TEXT(C376,"00")&amp;"/02/"&amp;'Configurações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IF(C377&lt;&gt;"",TEXT(C377,"00")&amp;"/02/"&amp;'Configurações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IF(C378&lt;&gt;"",TEXT(C378,"00")&amp;"/02/"&amp;'Configurações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IF(C379&lt;&gt;"",TEXT(C379,"00")&amp;"/02/"&amp;'Configurações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IF(C380&lt;&gt;"",TEXT(C380,"00")&amp;"/02/"&amp;'Configurações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IF(C381&lt;&gt;"",TEXT(C381,"00")&amp;"/02/"&amp;'Configurações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IF(C382&lt;&gt;"",TEXT(C382,"00")&amp;"/02/"&amp;'Configurações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IF(C383&lt;&gt;"",TEXT(C383,"00")&amp;"/02/"&amp;'Configurações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IF(C384&lt;&gt;"",TEXT(C384,"00")&amp;"/02/"&amp;'Configurações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IF(C385&lt;&gt;"",TEXT(C385,"00")&amp;"/02/"&amp;'Configurações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IF(C386&lt;&gt;"",TEXT(C386,"00")&amp;"/02/"&amp;'Configurações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IF(C387&lt;&gt;"",TEXT(C387,"00")&amp;"/02/"&amp;'Configurações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IF(C388&lt;&gt;"",TEXT(C388,"00")&amp;"/02/"&amp;'Configurações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IF(C389&lt;&gt;"",TEXT(C389,"00")&amp;"/02/"&amp;'Configurações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IF(C390&lt;&gt;"",TEXT(C390,"00")&amp;"/02/"&amp;'Configurações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IF(C391&lt;&gt;"",TEXT(C391,"00")&amp;"/02/"&amp;'Configurações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IF(C392&lt;&gt;"",TEXT(C392,"00")&amp;"/02/"&amp;'Configurações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IF(C393&lt;&gt;"",TEXT(C393,"00")&amp;"/02/"&amp;'Configurações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IF(C394&lt;&gt;"",TEXT(C394,"00")&amp;"/02/"&amp;'Configurações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IF(C395&lt;&gt;"",TEXT(C395,"00")&amp;"/02/"&amp;'Configurações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IF(C396&lt;&gt;"",TEXT(C396,"00")&amp;"/02/"&amp;'Configurações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IF(C397&lt;&gt;"",TEXT(C397,"00")&amp;"/02/"&amp;'Configurações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IF(C398&lt;&gt;"",TEXT(C398,"00")&amp;"/02/"&amp;'Configurações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IF(C399&lt;&gt;"",TEXT(C399,"00")&amp;"/02/"&amp;'Configurações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IF(C400&lt;&gt;"",TEXT(C400,"00")&amp;"/02/"&amp;'Configurações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IF(C401&lt;&gt;"",TEXT(C401,"00")&amp;"/02/"&amp;'Configurações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IF(C402&lt;&gt;"",TEXT(C402,"00")&amp;"/02/"&amp;'Configurações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IF(C403&lt;&gt;"",TEXT(C403,"00")&amp;"/02/"&amp;'Configurações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IF(C404&lt;&gt;"",TEXT(C404,"00")&amp;"/02/"&amp;'Configurações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IF(C405&lt;&gt;"",TEXT(C405,"00")&amp;"/02/"&amp;'Configurações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IF(C406&lt;&gt;"",TEXT(C406,"00")&amp;"/02/"&amp;'Configurações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IF(C407&lt;&gt;"",TEXT(C407,"00")&amp;"/02/"&amp;'Configurações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IF(C408&lt;&gt;"",TEXT(C408,"00")&amp;"/02/"&amp;'Configurações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IF(C409&lt;&gt;"",TEXT(C409,"00")&amp;"/02/"&amp;'Configurações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IF(C410&lt;&gt;"",TEXT(C410,"00")&amp;"/02/"&amp;'Configurações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IF(C411&lt;&gt;"",TEXT(C411,"00")&amp;"/02/"&amp;'Configurações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IF(C412&lt;&gt;"",TEXT(C412,"00")&amp;"/02/"&amp;'Configurações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IF(C413&lt;&gt;"",TEXT(C413,"00")&amp;"/02/"&amp;'Configurações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IF(C414&lt;&gt;"",TEXT(C414,"00")&amp;"/02/"&amp;'Configurações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IF(C415&lt;&gt;"",TEXT(C415,"00")&amp;"/02/"&amp;'Configurações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IF(C416&lt;&gt;"",TEXT(C416,"00")&amp;"/02/"&amp;'Configurações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IF(C417&lt;&gt;"",TEXT(C417,"00")&amp;"/02/"&amp;'Configurações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IF(C418&lt;&gt;"",TEXT(C418,"00")&amp;"/02/"&amp;'Configurações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IF(C419&lt;&gt;"",TEXT(C419,"00")&amp;"/02/"&amp;'Configurações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IF(C420&lt;&gt;"",TEXT(C420,"00")&amp;"/02/"&amp;'Configurações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IF(C421&lt;&gt;"",TEXT(C421,"00")&amp;"/02/"&amp;'Configurações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IF(C422&lt;&gt;"",TEXT(C422,"00")&amp;"/02/"&amp;'Configurações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IF(C423&lt;&gt;"",TEXT(C423,"00")&amp;"/02/"&amp;'Configurações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IF(C424&lt;&gt;"",TEXT(C424,"00")&amp;"/02/"&amp;'Configurações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IF(C425&lt;&gt;"",TEXT(C425,"00")&amp;"/02/"&amp;'Configurações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IF(C426&lt;&gt;"",TEXT(C426,"00")&amp;"/02/"&amp;'Configurações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IF(C427&lt;&gt;"",TEXT(C427,"00")&amp;"/02/"&amp;'Configurações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IF(C428&lt;&gt;"",TEXT(C428,"00")&amp;"/02/"&amp;'Configurações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IF(C429&lt;&gt;"",TEXT(C429,"00")&amp;"/02/"&amp;'Configurações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IF(C430&lt;&gt;"",TEXT(C430,"00")&amp;"/02/"&amp;'Configurações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IF(C431&lt;&gt;"",TEXT(C431,"00")&amp;"/02/"&amp;'Configurações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IF(C432&lt;&gt;"",TEXT(C432,"00")&amp;"/02/"&amp;'Configurações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IF(C433&lt;&gt;"",TEXT(C433,"00")&amp;"/02/"&amp;'Configurações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IF(C434&lt;&gt;"",TEXT(C434,"00")&amp;"/02/"&amp;'Configurações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IF(C435&lt;&gt;"",TEXT(C435,"00")&amp;"/02/"&amp;'Configurações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IF(C436&lt;&gt;"",TEXT(C436,"00")&amp;"/02/"&amp;'Configurações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IF(C437&lt;&gt;"",TEXT(C437,"00")&amp;"/02/"&amp;'Configurações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IF(C438&lt;&gt;"",TEXT(C438,"00")&amp;"/02/"&amp;'Configurações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IF(C439&lt;&gt;"",TEXT(C439,"00")&amp;"/02/"&amp;'Configurações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IF(C440&lt;&gt;"",TEXT(C440,"00")&amp;"/02/"&amp;'Configurações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IF(C441&lt;&gt;"",TEXT(C441,"00")&amp;"/02/"&amp;'Configurações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IF(C442&lt;&gt;"",TEXT(C442,"00")&amp;"/02/"&amp;'Configurações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IF(C443&lt;&gt;"",TEXT(C443,"00")&amp;"/02/"&amp;'Configurações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IF(C444&lt;&gt;"",TEXT(C444,"00")&amp;"/02/"&amp;'Configurações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IF(C445&lt;&gt;"",TEXT(C445,"00")&amp;"/02/"&amp;'Configurações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IF(C446&lt;&gt;"",TEXT(C446,"00")&amp;"/02/"&amp;'Configurações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IF(C447&lt;&gt;"",TEXT(C447,"00")&amp;"/02/"&amp;'Configurações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IF(C448&lt;&gt;"",TEXT(C448,"00")&amp;"/02/"&amp;'Configurações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IF(C449&lt;&gt;"",TEXT(C449,"00")&amp;"/02/"&amp;'Configurações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IF(C450&lt;&gt;"",TEXT(C450,"00")&amp;"/02/"&amp;'Configurações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IF(C451&lt;&gt;"",TEXT(C451,"00")&amp;"/02/"&amp;'Configurações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IF(C452&lt;&gt;"",TEXT(C452,"00")&amp;"/02/"&amp;'Configurações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IF(C453&lt;&gt;"",TEXT(C453,"00")&amp;"/02/"&amp;'Configurações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IF(C454&lt;&gt;"",TEXT(C454,"00")&amp;"/02/"&amp;'Configurações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IF(C455&lt;&gt;"",TEXT(C455,"00")&amp;"/02/"&amp;'Configurações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IF(C456&lt;&gt;"",TEXT(C456,"00")&amp;"/02/"&amp;'Configurações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IF(C457&lt;&gt;"",TEXT(C457,"00")&amp;"/02/"&amp;'Configurações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IF(C458&lt;&gt;"",TEXT(C458,"00")&amp;"/02/"&amp;'Configurações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IF(C459&lt;&gt;"",TEXT(C459,"00")&amp;"/02/"&amp;'Configurações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IF(C460&lt;&gt;"",TEXT(C460,"00")&amp;"/02/"&amp;'Configurações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IF(C461&lt;&gt;"",TEXT(C461,"00")&amp;"/02/"&amp;'Configurações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IF(C462&lt;&gt;"",TEXT(C462,"00")&amp;"/02/"&amp;'Configurações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IF(C463&lt;&gt;"",TEXT(C463,"00")&amp;"/02/"&amp;'Configurações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IF(C464&lt;&gt;"",TEXT(C464,"00")&amp;"/02/"&amp;'Configurações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IF(C465&lt;&gt;"",TEXT(C465,"00")&amp;"/02/"&amp;'Configurações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IF(C466&lt;&gt;"",TEXT(C466,"00")&amp;"/02/"&amp;'Configurações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IF(C467&lt;&gt;"",TEXT(C467,"00")&amp;"/02/"&amp;'Configurações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IF(C468&lt;&gt;"",TEXT(C468,"00")&amp;"/02/"&amp;'Configurações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IF(C469&lt;&gt;"",TEXT(C469,"00")&amp;"/02/"&amp;'Configurações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IF(C470&lt;&gt;"",TEXT(C470,"00")&amp;"/02/"&amp;'Configurações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IF(C471&lt;&gt;"",TEXT(C471,"00")&amp;"/02/"&amp;'Configurações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IF(C472&lt;&gt;"",TEXT(C472,"00")&amp;"/02/"&amp;'Configurações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IF(C473&lt;&gt;"",TEXT(C473,"00")&amp;"/02/"&amp;'Configurações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IF(C474&lt;&gt;"",TEXT(C474,"00")&amp;"/02/"&amp;'Configurações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IF(C475&lt;&gt;"",TEXT(C475,"00")&amp;"/02/"&amp;'Configurações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IF(C476&lt;&gt;"",TEXT(C476,"00")&amp;"/02/"&amp;'Configurações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IF(C477&lt;&gt;"",TEXT(C477,"00")&amp;"/02/"&amp;'Configurações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IF(C478&lt;&gt;"",TEXT(C478,"00")&amp;"/02/"&amp;'Configurações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IF(C479&lt;&gt;"",TEXT(C479,"00")&amp;"/02/"&amp;'Configurações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IF(C480&lt;&gt;"",TEXT(C480,"00")&amp;"/02/"&amp;'Configurações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IF(C481&lt;&gt;"",TEXT(C481,"00")&amp;"/02/"&amp;'Configurações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IF(C482&lt;&gt;"",TEXT(C482,"00")&amp;"/02/"&amp;'Configurações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IF(C483&lt;&gt;"",TEXT(C483,"00")&amp;"/02/"&amp;'Configurações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IF(C484&lt;&gt;"",TEXT(C484,"00")&amp;"/02/"&amp;'Configurações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IF(C485&lt;&gt;"",TEXT(C485,"00")&amp;"/02/"&amp;'Configurações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IF(C486&lt;&gt;"",TEXT(C486,"00")&amp;"/02/"&amp;'Configurações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IF(C487&lt;&gt;"",TEXT(C487,"00")&amp;"/02/"&amp;'Configurações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IF(C488&lt;&gt;"",TEXT(C488,"00")&amp;"/02/"&amp;'Configurações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IF(C489&lt;&gt;"",TEXT(C489,"00")&amp;"/02/"&amp;'Configurações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IF(C490&lt;&gt;"",TEXT(C490,"00")&amp;"/02/"&amp;'Configurações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IF(C491&lt;&gt;"",TEXT(C491,"00")&amp;"/02/"&amp;'Configurações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IF(C492&lt;&gt;"",TEXT(C492,"00")&amp;"/02/"&amp;'Configurações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IF(C493&lt;&gt;"",TEXT(C493,"00")&amp;"/02/"&amp;'Configurações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IF(C494&lt;&gt;"",TEXT(C494,"00")&amp;"/02/"&amp;'Configurações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IF(C495&lt;&gt;"",TEXT(C495,"00")&amp;"/02/"&amp;'Configurações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IF(C496&lt;&gt;"",TEXT(C496,"00")&amp;"/02/"&amp;'Configurações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IF(C497&lt;&gt;"",TEXT(C497,"00")&amp;"/02/"&amp;'Configurações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IF(C498&lt;&gt;"",TEXT(C498,"00")&amp;"/02/"&amp;'Configurações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IF(C499&lt;&gt;"",TEXT(C499,"00")&amp;"/02/"&amp;'Configurações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IF(C500&lt;&gt;"",TEXT(C500,"00")&amp;"/02/"&amp;'Configurações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IF(C501&lt;&gt;"",TEXT(C501,"00")&amp;"/02/"&amp;'Configurações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IF(C502&lt;&gt;"",TEXT(C502,"00")&amp;"/02/"&amp;'Configurações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IF(C503&lt;&gt;"",TEXT(C503,"00")&amp;"/02/"&amp;'Configurações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IF(C504&lt;&gt;"",TEXT(C504,"00")&amp;"/02/"&amp;'Configurações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IF(C505&lt;&gt;"",TEXT(C505,"00")&amp;"/02/"&amp;'Configurações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IF(C506&lt;&gt;"",TEXT(C506,"00")&amp;"/02/"&amp;'Configurações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IF(C507&lt;&gt;"",TEXT(C507,"00")&amp;"/02/"&amp;'Configurações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IF(C508&lt;&gt;"",TEXT(C508,"00")&amp;"/02/"&amp;'Configurações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IF(C509&lt;&gt;"",TEXT(C509,"00")&amp;"/02/"&amp;'Configurações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IF(C510&lt;&gt;"",TEXT(C510,"00")&amp;"/02/"&amp;'Configurações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IF(C511&lt;&gt;"",TEXT(C511,"00")&amp;"/02/"&amp;'Configurações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IF(C512&lt;&gt;"",TEXT(C512,"00")&amp;"/02/"&amp;'Configurações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IF(C513&lt;&gt;"",TEXT(C513,"00")&amp;"/02/"&amp;'Configurações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IF(C514&lt;&gt;"",TEXT(C514,"00")&amp;"/02/"&amp;'Configurações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IF(C515&lt;&gt;"",TEXT(C515,"00")&amp;"/02/"&amp;'Configurações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IF(C516&lt;&gt;"",TEXT(C516,"00")&amp;"/02/"&amp;'Configurações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IF(C517&lt;&gt;"",TEXT(C517,"00")&amp;"/02/"&amp;'Configurações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IF(C518&lt;&gt;"",TEXT(C518,"00")&amp;"/02/"&amp;'Configurações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IF(C519&lt;&gt;"",TEXT(C519,"00")&amp;"/02/"&amp;'Configurações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IF(C520&lt;&gt;"",TEXT(C520,"00")&amp;"/02/"&amp;'Configurações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IF(C521&lt;&gt;"",TEXT(C521,"00")&amp;"/02/"&amp;'Configurações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IF(C522&lt;&gt;"",TEXT(C522,"00")&amp;"/02/"&amp;'Configurações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IF(C523&lt;&gt;"",TEXT(C523,"00")&amp;"/02/"&amp;'Configurações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IF(C524&lt;&gt;"",TEXT(C524,"00")&amp;"/02/"&amp;'Configurações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IF(C525&lt;&gt;"",TEXT(C525,"00")&amp;"/02/"&amp;'Configurações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IF(C526&lt;&gt;"",TEXT(C526,"00")&amp;"/02/"&amp;'Configurações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IF(C527&lt;&gt;"",TEXT(C527,"00")&amp;"/02/"&amp;'Configurações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IF(C528&lt;&gt;"",TEXT(C528,"00")&amp;"/02/"&amp;'Configurações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IF(C529&lt;&gt;"",TEXT(C529,"00")&amp;"/02/"&amp;'Configurações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IF(C530&lt;&gt;"",TEXT(C530,"00")&amp;"/02/"&amp;'Configurações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IF(C531&lt;&gt;"",TEXT(C531,"00")&amp;"/02/"&amp;'Configurações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IF(C532&lt;&gt;"",TEXT(C532,"00")&amp;"/02/"&amp;'Configurações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IF(C533&lt;&gt;"",TEXT(C533,"00")&amp;"/02/"&amp;'Configurações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IF(C534&lt;&gt;"",TEXT(C534,"00")&amp;"/02/"&amp;'Configurações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IF(C535&lt;&gt;"",TEXT(C535,"00")&amp;"/02/"&amp;'Configurações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IF(C536&lt;&gt;"",TEXT(C536,"00")&amp;"/02/"&amp;'Configurações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IF(C537&lt;&gt;"",TEXT(C537,"00")&amp;"/02/"&amp;'Configurações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IF(C538&lt;&gt;"",TEXT(C538,"00")&amp;"/02/"&amp;'Configurações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IF(C539&lt;&gt;"",TEXT(C539,"00")&amp;"/02/"&amp;'Configurações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IF(C540&lt;&gt;"",TEXT(C540,"00")&amp;"/02/"&amp;'Configurações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IF(C541&lt;&gt;"",TEXT(C541,"00")&amp;"/02/"&amp;'Configurações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IF(C542&lt;&gt;"",TEXT(C542,"00")&amp;"/02/"&amp;'Configurações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IF(C543&lt;&gt;"",TEXT(C543,"00")&amp;"/02/"&amp;'Configurações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IF(C544&lt;&gt;"",TEXT(C544,"00")&amp;"/02/"&amp;'Configurações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IF(C545&lt;&gt;"",TEXT(C545,"00")&amp;"/02/"&amp;'Configurações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IF(C546&lt;&gt;"",TEXT(C546,"00")&amp;"/02/"&amp;'Configurações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IF(C547&lt;&gt;"",TEXT(C547,"00")&amp;"/02/"&amp;'Configurações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IF(C548&lt;&gt;"",TEXT(C548,"00")&amp;"/02/"&amp;'Configurações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IF(C549&lt;&gt;"",TEXT(C549,"00")&amp;"/02/"&amp;'Configurações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IF(C550&lt;&gt;"",TEXT(C550,"00")&amp;"/02/"&amp;'Configurações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IF(C551&lt;&gt;"",TEXT(C551,"00")&amp;"/02/"&amp;'Configurações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IF(C552&lt;&gt;"",TEXT(C552,"00")&amp;"/02/"&amp;'Configurações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IF(C553&lt;&gt;"",TEXT(C553,"00")&amp;"/02/"&amp;'Configurações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IF(C554&lt;&gt;"",TEXT(C554,"00")&amp;"/02/"&amp;'Configurações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IF(C555&lt;&gt;"",TEXT(C555,"00")&amp;"/02/"&amp;'Configurações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IF(C556&lt;&gt;"",TEXT(C556,"00")&amp;"/02/"&amp;'Configurações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IF(C557&lt;&gt;"",TEXT(C557,"00")&amp;"/02/"&amp;'Configurações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IF(C558&lt;&gt;"",TEXT(C558,"00")&amp;"/02/"&amp;'Configurações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IF(C559&lt;&gt;"",TEXT(C559,"00")&amp;"/02/"&amp;'Configurações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IF(C560&lt;&gt;"",TEXT(C560,"00")&amp;"/02/"&amp;'Configurações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IF(C561&lt;&gt;"",TEXT(C561,"00")&amp;"/02/"&amp;'Configurações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IF(C562&lt;&gt;"",TEXT(C562,"00")&amp;"/02/"&amp;'Configurações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IF(C563&lt;&gt;"",TEXT(C563,"00")&amp;"/02/"&amp;'Configurações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IF(C564&lt;&gt;"",TEXT(C564,"00")&amp;"/02/"&amp;'Configurações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IF(C565&lt;&gt;"",TEXT(C565,"00")&amp;"/02/"&amp;'Configurações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IF(C566&lt;&gt;"",TEXT(C566,"00")&amp;"/02/"&amp;'Configurações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IF(C567&lt;&gt;"",TEXT(C567,"00")&amp;"/02/"&amp;'Configurações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IF(C568&lt;&gt;"",TEXT(C568,"00")&amp;"/02/"&amp;'Configurações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IF(C569&lt;&gt;"",TEXT(C569,"00")&amp;"/02/"&amp;'Configurações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IF(C570&lt;&gt;"",TEXT(C570,"00")&amp;"/02/"&amp;'Configurações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IF(C571&lt;&gt;"",TEXT(C571,"00")&amp;"/02/"&amp;'Configurações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IF(C572&lt;&gt;"",TEXT(C572,"00")&amp;"/02/"&amp;'Configurações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IF(C573&lt;&gt;"",TEXT(C573,"00")&amp;"/02/"&amp;'Configurações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IF(C574&lt;&gt;"",TEXT(C574,"00")&amp;"/02/"&amp;'Configurações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IF(C575&lt;&gt;"",TEXT(C575,"00")&amp;"/02/"&amp;'Configurações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IF(C576&lt;&gt;"",TEXT(C576,"00")&amp;"/02/"&amp;'Configurações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IF(C577&lt;&gt;"",TEXT(C577,"00")&amp;"/02/"&amp;'Configurações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IF(C578&lt;&gt;"",TEXT(C578,"00")&amp;"/02/"&amp;'Configurações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IF(C579&lt;&gt;"",TEXT(C579,"00")&amp;"/02/"&amp;'Configurações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IF(C580&lt;&gt;"",TEXT(C580,"00")&amp;"/02/"&amp;'Configurações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IF(C581&lt;&gt;"",TEXT(C581,"00")&amp;"/02/"&amp;'Configurações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IF(C582&lt;&gt;"",TEXT(C582,"00")&amp;"/02/"&amp;'Configurações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IF(C583&lt;&gt;"",TEXT(C583,"00")&amp;"/02/"&amp;'Configurações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IF(C584&lt;&gt;"",TEXT(C584,"00")&amp;"/02/"&amp;'Configurações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IF(C585&lt;&gt;"",TEXT(C585,"00")&amp;"/02/"&amp;'Configurações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IF(C586&lt;&gt;"",TEXT(C586,"00")&amp;"/02/"&amp;'Configurações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IF(C587&lt;&gt;"",TEXT(C587,"00")&amp;"/02/"&amp;'Configurações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IF(C588&lt;&gt;"",TEXT(C588,"00")&amp;"/02/"&amp;'Configurações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IF(C589&lt;&gt;"",TEXT(C589,"00")&amp;"/02/"&amp;'Configurações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IF(C590&lt;&gt;"",TEXT(C590,"00")&amp;"/02/"&amp;'Configurações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IF(C591&lt;&gt;"",TEXT(C591,"00")&amp;"/02/"&amp;'Configurações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IF(C592&lt;&gt;"",TEXT(C592,"00")&amp;"/02/"&amp;'Configurações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IF(C593&lt;&gt;"",TEXT(C593,"00")&amp;"/02/"&amp;'Configurações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IF(C594&lt;&gt;"",TEXT(C594,"00")&amp;"/02/"&amp;'Configurações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IF(C595&lt;&gt;"",TEXT(C595,"00")&amp;"/02/"&amp;'Configurações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IF(C596&lt;&gt;"",TEXT(C596,"00")&amp;"/02/"&amp;'Configurações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IF(C597&lt;&gt;"",TEXT(C597,"00")&amp;"/02/"&amp;'Configurações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IF(C598&lt;&gt;"",TEXT(C598,"00")&amp;"/02/"&amp;'Configurações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IF(C599&lt;&gt;"",TEXT(C599,"00")&amp;"/02/"&amp;'Configurações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IF(C600&lt;&gt;"",TEXT(C600,"00")&amp;"/02/"&amp;'Configurações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IF(C601&lt;&gt;"",TEXT(C601,"00")&amp;"/02/"&amp;'Configurações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IF(C602&lt;&gt;"",TEXT(C602,"00")&amp;"/02/"&amp;'Configurações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IF(C603&lt;&gt;"",TEXT(C603,"00")&amp;"/02/"&amp;'Configurações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IF(C604&lt;&gt;"",TEXT(C604,"00")&amp;"/02/"&amp;'Configurações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IF(C605&lt;&gt;"",TEXT(C605,"00")&amp;"/02/"&amp;'Configurações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54" priority="148" operator="lessThan">
      <formula>0</formula>
    </cfRule>
    <cfRule type="cellIs" dxfId="553" priority="149" operator="greaterThan">
      <formula>0</formula>
    </cfRule>
    <cfRule type="cellIs" dxfId="552" priority="160" operator="greaterThan">
      <formula>0</formula>
    </cfRule>
  </conditionalFormatting>
  <conditionalFormatting sqref="Q13:Q14">
    <cfRule type="cellIs" dxfId="551" priority="154" operator="lessThan">
      <formula>0</formula>
    </cfRule>
    <cfRule type="cellIs" dxfId="550" priority="155" operator="greaterThan">
      <formula>0</formula>
    </cfRule>
  </conditionalFormatting>
  <conditionalFormatting sqref="Q11:Q12">
    <cfRule type="cellIs" dxfId="549" priority="128" operator="greaterThan">
      <formula>0</formula>
    </cfRule>
    <cfRule type="cellIs" dxfId="548" priority="129" operator="lessThan">
      <formula>0</formula>
    </cfRule>
  </conditionalFormatting>
  <conditionalFormatting sqref="N5:N605">
    <cfRule type="cellIs" dxfId="547" priority="46" operator="greaterThan">
      <formula>0</formula>
    </cfRule>
    <cfRule type="cellIs" dxfId="546" priority="47" operator="lessThan">
      <formula>0</formula>
    </cfRule>
  </conditionalFormatting>
  <conditionalFormatting sqref="Q7:Q8">
    <cfRule type="cellIs" dxfId="545" priority="39" operator="greaterThan">
      <formula>0</formula>
    </cfRule>
  </conditionalFormatting>
  <conditionalFormatting sqref="Q9:Q10">
    <cfRule type="cellIs" dxfId="544" priority="38" operator="greaterThan">
      <formula>0</formula>
    </cfRule>
  </conditionalFormatting>
  <conditionalFormatting sqref="E100:F605">
    <cfRule type="containsText" dxfId="543" priority="36" operator="containsText" text="Despesa">
      <formula>NOT(ISERROR(SEARCH("Despesa",E100)))</formula>
    </cfRule>
    <cfRule type="containsText" dxfId="542" priority="37" operator="containsText" text="Receita">
      <formula>NOT(ISERROR(SEARCH("Receita",E100)))</formula>
    </cfRule>
  </conditionalFormatting>
  <conditionalFormatting sqref="E100:F605">
    <cfRule type="expression" dxfId="541" priority="184" stopIfTrue="1">
      <formula>NOT(ISERROR(SEARCH("Investimentos",E100)))</formula>
    </cfRule>
  </conditionalFormatting>
  <conditionalFormatting sqref="E22:F99">
    <cfRule type="containsText" dxfId="540" priority="32" operator="containsText" text="Despesa">
      <formula>NOT(ISERROR(SEARCH("Despesa",E22)))</formula>
    </cfRule>
    <cfRule type="containsText" dxfId="539" priority="33" operator="containsText" text="Receita">
      <formula>NOT(ISERROR(SEARCH("Receita",E22)))</formula>
    </cfRule>
  </conditionalFormatting>
  <conditionalFormatting sqref="E22:F99">
    <cfRule type="expression" dxfId="538" priority="187" stopIfTrue="1">
      <formula>NOT(ISERROR(SEARCH("Investimentos",E22)))</formula>
    </cfRule>
  </conditionalFormatting>
  <conditionalFormatting sqref="E5:F605">
    <cfRule type="containsText" dxfId="537" priority="28" operator="containsText" text="Despesa">
      <formula>NOT(ISERROR(SEARCH("Despesa",E5)))</formula>
    </cfRule>
    <cfRule type="containsText" dxfId="536" priority="29" operator="containsText" text="Receita">
      <formula>NOT(ISERROR(SEARCH("Receita",E5)))</formula>
    </cfRule>
  </conditionalFormatting>
  <conditionalFormatting sqref="E5:F605">
    <cfRule type="expression" dxfId="535" priority="190" stopIfTrue="1">
      <formula>NOT(ISERROR(SEARCH("Investimentos",E5)))</formula>
    </cfRule>
  </conditionalFormatting>
  <conditionalFormatting sqref="M109:M605">
    <cfRule type="containsText" dxfId="534" priority="24" operator="containsText" text="Não Pago">
      <formula>NOT(ISERROR(SEARCH("Não Pago",M109)))</formula>
    </cfRule>
    <cfRule type="containsText" dxfId="533" priority="25" operator="containsText" text="Pago">
      <formula>NOT(ISERROR(SEARCH("Pago",M109)))</formula>
    </cfRule>
  </conditionalFormatting>
  <conditionalFormatting sqref="M21:M108">
    <cfRule type="containsText" dxfId="532" priority="22" operator="containsText" text="Não Pago">
      <formula>NOT(ISERROR(SEARCH("Não Pago",M21)))</formula>
    </cfRule>
    <cfRule type="containsText" dxfId="531" priority="23" operator="containsText" text="Pago">
      <formula>NOT(ISERROR(SEARCH("Pago",M21)))</formula>
    </cfRule>
  </conditionalFormatting>
  <conditionalFormatting sqref="M10:M19">
    <cfRule type="containsText" dxfId="530" priority="20" operator="containsText" text="Não Pago">
      <formula>NOT(ISERROR(SEARCH("Não Pago",M10)))</formula>
    </cfRule>
    <cfRule type="containsText" dxfId="529" priority="21" operator="containsText" text="Pago">
      <formula>NOT(ISERROR(SEARCH("Pago",M10)))</formula>
    </cfRule>
  </conditionalFormatting>
  <conditionalFormatting sqref="M20">
    <cfRule type="containsText" dxfId="528" priority="18" operator="containsText" text="Não Pago">
      <formula>NOT(ISERROR(SEARCH("Não Pago",M20)))</formula>
    </cfRule>
    <cfRule type="containsText" dxfId="527" priority="19" operator="containsText" text="Pago">
      <formula>NOT(ISERROR(SEARCH("Pago",M20)))</formula>
    </cfRule>
  </conditionalFormatting>
  <conditionalFormatting sqref="M5:M9">
    <cfRule type="containsText" dxfId="526" priority="16" operator="containsText" text="Não Pago">
      <formula>NOT(ISERROR(SEARCH("Não Pago",M5)))</formula>
    </cfRule>
    <cfRule type="containsText" dxfId="525" priority="17" operator="containsText" text="Pago">
      <formula>NOT(ISERROR(SEARCH("Pago",M5)))</formula>
    </cfRule>
  </conditionalFormatting>
  <conditionalFormatting sqref="L122:L605">
    <cfRule type="containsText" dxfId="524" priority="14" operator="containsText" text="Não Pago">
      <formula>NOT(ISERROR(SEARCH("Não Pago",L122)))</formula>
    </cfRule>
    <cfRule type="containsText" dxfId="523" priority="15" operator="containsText" text="Pago">
      <formula>NOT(ISERROR(SEARCH("Pago",L122)))</formula>
    </cfRule>
  </conditionalFormatting>
  <conditionalFormatting sqref="L21:L121">
    <cfRule type="containsText" dxfId="522" priority="12" operator="containsText" text="Não Pago">
      <formula>NOT(ISERROR(SEARCH("Não Pago",L21)))</formula>
    </cfRule>
    <cfRule type="containsText" dxfId="521" priority="13" operator="containsText" text="Pago">
      <formula>NOT(ISERROR(SEARCH("Pago",L21)))</formula>
    </cfRule>
  </conditionalFormatting>
  <conditionalFormatting sqref="L5:L19">
    <cfRule type="containsText" dxfId="520" priority="10" operator="containsText" text="Não Pago">
      <formula>NOT(ISERROR(SEARCH("Não Pago",L5)))</formula>
    </cfRule>
    <cfRule type="containsText" dxfId="519" priority="11" operator="containsText" text="Pago">
      <formula>NOT(ISERROR(SEARCH("Pago",L5)))</formula>
    </cfRule>
  </conditionalFormatting>
  <conditionalFormatting sqref="L20">
    <cfRule type="containsText" dxfId="518" priority="8" operator="containsText" text="Não Pago">
      <formula>NOT(ISERROR(SEARCH("Não Pago",L20)))</formula>
    </cfRule>
    <cfRule type="containsText" dxfId="517" priority="9" operator="containsText" text="Pago">
      <formula>NOT(ISERROR(SEARCH("Pago",L20)))</formula>
    </cfRule>
  </conditionalFormatting>
  <conditionalFormatting sqref="L5:L187">
    <cfRule type="cellIs" dxfId="516" priority="7" operator="equal">
      <formula>"Realizado"</formula>
    </cfRule>
  </conditionalFormatting>
  <conditionalFormatting sqref="L22">
    <cfRule type="containsText" dxfId="515" priority="5" operator="containsText" text="Não Pago">
      <formula>NOT(ISERROR(SEARCH("Não Pago",L22)))</formula>
    </cfRule>
    <cfRule type="containsText" dxfId="514" priority="6" operator="containsText" text="Pago">
      <formula>NOT(ISERROR(SEARCH("Pago",L22)))</formula>
    </cfRule>
  </conditionalFormatting>
  <conditionalFormatting sqref="L27">
    <cfRule type="containsText" dxfId="513" priority="3" operator="containsText" text="Não Pago">
      <formula>NOT(ISERROR(SEARCH("Não Pago",L27)))</formula>
    </cfRule>
    <cfRule type="containsText" dxfId="512" priority="4" operator="containsText" text="Pago">
      <formula>NOT(ISERROR(SEARCH("Pago",L27)))</formula>
    </cfRule>
  </conditionalFormatting>
  <conditionalFormatting sqref="L34">
    <cfRule type="containsText" dxfId="511" priority="1" operator="containsText" text="Não Pago">
      <formula>NOT(ISERROR(SEARCH("Não Pago",L34)))</formula>
    </cfRule>
    <cfRule type="containsText" dxfId="510" priority="2"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sheetView>
  </sheetViews>
  <sheetFormatPr defaultColWidth="0" defaultRowHeight="15" zeroHeight="1" x14ac:dyDescent="0.25"/>
  <cols>
    <col min="1" max="1" width="27.42578125" style="170"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283</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IF(C5&lt;&gt;"",TEXT(C5,"00")&amp;"/03/"&amp;'Configurações Básicas'!$E$5,"")</f>
        <v/>
      </c>
      <c r="E5" s="43"/>
      <c r="F5" s="23"/>
      <c r="G5" s="23"/>
      <c r="H5" s="23"/>
      <c r="I5" s="2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226</v>
      </c>
      <c r="Q5" s="236">
        <f>Fev!Q13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IF(C6&lt;&gt;"",TEXT(C6,"00")&amp;"/03/"&amp;'Configurações Básicas'!$E$5,"")</f>
        <v/>
      </c>
      <c r="E6" s="43"/>
      <c r="F6" s="2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IF(C7&lt;&gt;"",TEXT(C7,"00")&amp;"/03/"&amp;'Configurações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IF(C8&lt;&gt;"",TEXT(C8,"00")&amp;"/03/"&amp;'Configurações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IF(C9&lt;&gt;"",TEXT(C9,"00")&amp;"/03/"&amp;'Configurações Básicas'!$E$5,"")</f>
        <v/>
      </c>
      <c r="E9" s="43"/>
      <c r="F9" s="23"/>
      <c r="G9" s="23"/>
      <c r="H9" s="23"/>
      <c r="I9" s="2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IF(C10&lt;&gt;"",TEXT(C10,"00")&amp;"/03/"&amp;'Configurações Básicas'!$E$5,"")</f>
        <v/>
      </c>
      <c r="E10" s="43"/>
      <c r="F10" s="2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IF(C11&lt;&gt;"",TEXT(C11,"00")&amp;"/03/"&amp;'Configurações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IF(C12&lt;&gt;"",TEXT(C12,"00")&amp;"/03/"&amp;'Configurações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IF(C13&lt;&gt;"",TEXT(C13,"00")&amp;"/03/"&amp;'Configurações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IF(C14&lt;&gt;"",TEXT(C14,"00")&amp;"/03/"&amp;'Configurações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IF(C15&lt;&gt;"",TEXT(C15,"00")&amp;"/03/"&amp;'Configurações Básicas'!$E$5,"")</f>
        <v/>
      </c>
      <c r="E15" s="43"/>
      <c r="F15" s="2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IF(C16&lt;&gt;"",TEXT(C16,"00")&amp;"/03/"&amp;'Configurações Básicas'!$E$5,"")</f>
        <v/>
      </c>
      <c r="E16" s="43"/>
      <c r="F16" s="23"/>
      <c r="G16" s="23"/>
      <c r="H16" s="23"/>
      <c r="I16" s="2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IF(C17&lt;&gt;"",TEXT(C17,"00")&amp;"/03/"&amp;'Configurações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IF(C18&lt;&gt;"",TEXT(C18,"00")&amp;"/03/"&amp;'Configurações Básicas'!$E$5,"")</f>
        <v/>
      </c>
      <c r="E18" s="43"/>
      <c r="F18" s="23"/>
      <c r="G18" s="23"/>
      <c r="H18" s="23"/>
      <c r="I18" s="2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IF(C19&lt;&gt;"",TEXT(C19,"00")&amp;"/03/"&amp;'Configurações Básicas'!$E$5,"")</f>
        <v/>
      </c>
      <c r="E19" s="43"/>
      <c r="F19" s="2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IF(C20&lt;&gt;"",TEXT(C20,"00")&amp;"/03/"&amp;'Configurações Básicas'!$E$5,"")</f>
        <v/>
      </c>
      <c r="E20" s="43"/>
      <c r="F20" s="23"/>
      <c r="G20" s="23"/>
      <c r="H20" s="23"/>
      <c r="I20" s="2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IF(C21&lt;&gt;"",TEXT(C21,"00")&amp;"/03/"&amp;'Configurações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IF(C22&lt;&gt;"",TEXT(C22,"00")&amp;"/03/"&amp;'Configurações Básicas'!$E$5,"")</f>
        <v/>
      </c>
      <c r="E22" s="43"/>
      <c r="F22" s="23"/>
      <c r="G22" s="23"/>
      <c r="H22" s="23"/>
      <c r="I22" s="2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IF(C23&lt;&gt;"",TEXT(C23,"00")&amp;"/03/"&amp;'Configurações Básicas'!$E$5,"")</f>
        <v/>
      </c>
      <c r="E23" s="43"/>
      <c r="F23" s="23"/>
      <c r="G23" s="23"/>
      <c r="H23" s="23"/>
      <c r="I23" s="2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IF(C24&lt;&gt;"",TEXT(C24,"00")&amp;"/03/"&amp;'Configurações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IF(C25&lt;&gt;"",TEXT(C25,"00")&amp;"/03/"&amp;'Configurações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IF(C26&lt;&gt;"",TEXT(C26,"00")&amp;"/03/"&amp;'Configurações Básicas'!$E$5,"")</f>
        <v/>
      </c>
      <c r="E26" s="43"/>
      <c r="F26" s="2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IF(C27&lt;&gt;"",TEXT(C27,"00")&amp;"/03/"&amp;'Configurações Básicas'!$E$5,"")</f>
        <v/>
      </c>
      <c r="E27" s="43"/>
      <c r="F27" s="23"/>
      <c r="G27" s="43"/>
      <c r="H27" s="43"/>
      <c r="I27" s="4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IF(C28&lt;&gt;"",TEXT(C28,"00")&amp;"/03/"&amp;'Configurações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IF(C29&lt;&gt;"",TEXT(C29,"00")&amp;"/03/"&amp;'Configurações Básicas'!$E$5,"")</f>
        <v/>
      </c>
      <c r="E29" s="43"/>
      <c r="F29" s="23"/>
      <c r="G29" s="23"/>
      <c r="H29" s="23"/>
      <c r="I29" s="2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IF(C30&lt;&gt;"",TEXT(C30,"00")&amp;"/03/"&amp;'Configurações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IF(C31&lt;&gt;"",TEXT(C31,"00")&amp;"/03/"&amp;'Configurações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IF(C32&lt;&gt;"",TEXT(C32,"00")&amp;"/03/"&amp;'Configurações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IF(C33&lt;&gt;"",TEXT(C33,"00")&amp;"/03/"&amp;'Configurações Básicas'!$E$5,"")</f>
        <v/>
      </c>
      <c r="E33" s="43"/>
      <c r="F33" s="2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IF(C34&lt;&gt;"",TEXT(C34,"00")&amp;"/03/"&amp;'Configurações Básicas'!$E$5,"")</f>
        <v/>
      </c>
      <c r="E34" s="43"/>
      <c r="F34" s="23"/>
      <c r="G34" s="43"/>
      <c r="H34" s="43"/>
      <c r="I34" s="4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IF(C35&lt;&gt;"",TEXT(C35,"00")&amp;"/03/"&amp;'Configurações Básicas'!$E$5,"")</f>
        <v/>
      </c>
      <c r="E35" s="43"/>
      <c r="F35" s="23"/>
      <c r="G35" s="43"/>
      <c r="H35" s="43"/>
      <c r="I35" s="4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IF(C36&lt;&gt;"",TEXT(C36,"00")&amp;"/03/"&amp;'Configurações Básicas'!$E$5,"")</f>
        <v/>
      </c>
      <c r="E36" s="43"/>
      <c r="F36" s="23"/>
      <c r="G36" s="43"/>
      <c r="H36" s="43"/>
      <c r="I36" s="4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IF(C37&lt;&gt;"",TEXT(C37,"00")&amp;"/03/"&amp;'Configurações Básicas'!$E$5,"")</f>
        <v/>
      </c>
      <c r="E37" s="43"/>
      <c r="F37" s="23"/>
      <c r="G37" s="23"/>
      <c r="H37" s="23"/>
      <c r="I37" s="2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IF(C38&lt;&gt;"",TEXT(C38,"00")&amp;"/03/"&amp;'Configurações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IF(C39&lt;&gt;"",TEXT(C39,"00")&amp;"/03/"&amp;'Configurações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IF(C40&lt;&gt;"",TEXT(C40,"00")&amp;"/03/"&amp;'Configurações Básicas'!$E$5,"")</f>
        <v/>
      </c>
      <c r="E40" s="43"/>
      <c r="F40" s="23"/>
      <c r="G40" s="23"/>
      <c r="H40" s="23"/>
      <c r="I40" s="2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IF(C41&lt;&gt;"",TEXT(C41,"00")&amp;"/03/"&amp;'Configurações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IF(C42&lt;&gt;"",TEXT(C42,"00")&amp;"/03/"&amp;'Configurações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IF(C43&lt;&gt;"",TEXT(C43,"00")&amp;"/03/"&amp;'Configurações Básicas'!$E$5,"")</f>
        <v/>
      </c>
      <c r="E43" s="43"/>
      <c r="F43" s="23"/>
      <c r="G43" s="23"/>
      <c r="H43" s="23"/>
      <c r="I43" s="2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IF(C44&lt;&gt;"",TEXT(C44,"00")&amp;"/03/"&amp;'Configurações Básicas'!$E$5,"")</f>
        <v/>
      </c>
      <c r="E44" s="43"/>
      <c r="F44" s="23"/>
      <c r="G44" s="23"/>
      <c r="H44" s="23"/>
      <c r="I44" s="2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IF(C45&lt;&gt;"",TEXT(C45,"00")&amp;"/03/"&amp;'Configurações Básicas'!$E$5,"")</f>
        <v/>
      </c>
      <c r="E45" s="43"/>
      <c r="F45" s="23"/>
      <c r="G45" s="23"/>
      <c r="H45" s="23"/>
      <c r="I45" s="2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IF(C46&lt;&gt;"",TEXT(C46,"00")&amp;"/03/"&amp;'Configurações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IF(C47&lt;&gt;"",TEXT(C47,"00")&amp;"/03/"&amp;'Configurações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IF(C48&lt;&gt;"",TEXT(C48,"00")&amp;"/03/"&amp;'Configurações Básicas'!$E$5,"")</f>
        <v/>
      </c>
      <c r="E48" s="43"/>
      <c r="F48" s="23"/>
      <c r="G48" s="23"/>
      <c r="H48" s="23"/>
      <c r="I48" s="2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IF(C49&lt;&gt;"",TEXT(C49,"00")&amp;"/03/"&amp;'Configurações Básicas'!$E$5,"")</f>
        <v/>
      </c>
      <c r="E49" s="43"/>
      <c r="F49" s="2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IF(C50&lt;&gt;"",TEXT(C50,"00")&amp;"/03/"&amp;'Configurações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IF(C51&lt;&gt;"",TEXT(C51,"00")&amp;"/03/"&amp;'Configurações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IF(C52&lt;&gt;"",TEXT(C52,"00")&amp;"/03/"&amp;'Configurações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IF(C53&lt;&gt;"",TEXT(C53,"00")&amp;"/03/"&amp;'Configurações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IF(C54&lt;&gt;"",TEXT(C54,"00")&amp;"/03/"&amp;'Configurações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IF(C55&lt;&gt;"",TEXT(C55,"00")&amp;"/03/"&amp;'Configurações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IF(C56&lt;&gt;"",TEXT(C56,"00")&amp;"/03/"&amp;'Configurações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IF(C57&lt;&gt;"",TEXT(C57,"00")&amp;"/03/"&amp;'Configurações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IF(C58&lt;&gt;"",TEXT(C58,"00")&amp;"/03/"&amp;'Configurações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IF(C59&lt;&gt;"",TEXT(C59,"00")&amp;"/03/"&amp;'Configurações Básicas'!$E$5,"")</f>
        <v/>
      </c>
      <c r="E59" s="43"/>
      <c r="F59" s="23"/>
      <c r="G59" s="43"/>
      <c r="H59" s="43"/>
      <c r="I59" s="4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IF(C60&lt;&gt;"",TEXT(C60,"00")&amp;"/03/"&amp;'Configurações Básicas'!$E$5,"")</f>
        <v/>
      </c>
      <c r="E60" s="43"/>
      <c r="F60" s="23"/>
      <c r="G60" s="23"/>
      <c r="H60" s="23"/>
      <c r="I60" s="2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IF(C61&lt;&gt;"",TEXT(C61,"00")&amp;"/03/"&amp;'Configurações Básicas'!$E$5,"")</f>
        <v/>
      </c>
      <c r="E61" s="43"/>
      <c r="F61" s="23"/>
      <c r="G61" s="23"/>
      <c r="H61" s="23"/>
      <c r="I61" s="2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IF(C62&lt;&gt;"",TEXT(C62,"00")&amp;"/03/"&amp;'Configurações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IF(C63&lt;&gt;"",TEXT(C63,"00")&amp;"/03/"&amp;'Configurações Básicas'!$E$5,"")</f>
        <v/>
      </c>
      <c r="E63" s="43"/>
      <c r="F63" s="23"/>
      <c r="G63" s="23"/>
      <c r="H63" s="23"/>
      <c r="I63" s="2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IF(C64&lt;&gt;"",TEXT(C64,"00")&amp;"/03/"&amp;'Configurações Básicas'!$E$5,"")</f>
        <v/>
      </c>
      <c r="E64" s="43"/>
      <c r="F64" s="23"/>
      <c r="G64" s="23"/>
      <c r="H64" s="23"/>
      <c r="I64" s="2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IF(C65&lt;&gt;"",TEXT(C65,"00")&amp;"/03/"&amp;'Configurações Básicas'!$E$5,"")</f>
        <v/>
      </c>
      <c r="E65" s="43"/>
      <c r="F65" s="2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IF(C66&lt;&gt;"",TEXT(C66,"00")&amp;"/03/"&amp;'Configurações Básicas'!$E$5,"")</f>
        <v/>
      </c>
      <c r="E66" s="43"/>
      <c r="F66" s="23"/>
      <c r="G66" s="23"/>
      <c r="H66" s="23"/>
      <c r="I66" s="2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IF(C67&lt;&gt;"",TEXT(C67,"00")&amp;"/03/"&amp;'Configurações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IF(C68&lt;&gt;"",TEXT(C68,"00")&amp;"/03/"&amp;'Configurações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IF(C69&lt;&gt;"",TEXT(C69,"00")&amp;"/03/"&amp;'Configurações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IF(C70&lt;&gt;"",TEXT(C70,"00")&amp;"/03/"&amp;'Configurações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IF(C71&lt;&gt;"",TEXT(C71,"00")&amp;"/03/"&amp;'Configurações Básicas'!$E$5,"")</f>
        <v/>
      </c>
      <c r="E71" s="43"/>
      <c r="F71" s="23"/>
      <c r="G71" s="23"/>
      <c r="H71" s="23"/>
      <c r="I71" s="2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IF(C72&lt;&gt;"",TEXT(C72,"00")&amp;"/03/"&amp;'Configurações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IF(C73&lt;&gt;"",TEXT(C73,"00")&amp;"/03/"&amp;'Configurações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IF(C74&lt;&gt;"",TEXT(C74,"00")&amp;"/03/"&amp;'Configurações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IF(C75&lt;&gt;"",TEXT(C75,"00")&amp;"/03/"&amp;'Configurações Básicas'!$E$5,"")</f>
        <v/>
      </c>
      <c r="E75" s="43"/>
      <c r="F75" s="2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IF(C76&lt;&gt;"",TEXT(C76,"00")&amp;"/03/"&amp;'Configurações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IF(C77&lt;&gt;"",TEXT(C77,"00")&amp;"/03/"&amp;'Configurações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IF(C78&lt;&gt;"",TEXT(C78,"00")&amp;"/03/"&amp;'Configurações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IF(C79&lt;&gt;"",TEXT(C79,"00")&amp;"/03/"&amp;'Configurações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IF(C80&lt;&gt;"",TEXT(C80,"00")&amp;"/03/"&amp;'Configurações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IF(C81&lt;&gt;"",TEXT(C81,"00")&amp;"/03/"&amp;'Configurações Básicas'!$E$5,"")</f>
        <v/>
      </c>
      <c r="E81" s="43"/>
      <c r="F81" s="2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IF(C82&lt;&gt;"",TEXT(C82,"00")&amp;"/03/"&amp;'Configurações Básicas'!$E$5,"")</f>
        <v/>
      </c>
      <c r="E82" s="43"/>
      <c r="F82" s="23"/>
      <c r="G82" s="23"/>
      <c r="H82" s="23"/>
      <c r="I82" s="2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IF(C83&lt;&gt;"",TEXT(C83,"00")&amp;"/03/"&amp;'Configurações Básicas'!$E$5,"")</f>
        <v/>
      </c>
      <c r="E83" s="43"/>
      <c r="F83" s="23"/>
      <c r="G83" s="23"/>
      <c r="H83" s="23"/>
      <c r="I83" s="2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IF(C84&lt;&gt;"",TEXT(C84,"00")&amp;"/03/"&amp;'Configurações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IF(C85&lt;&gt;"",TEXT(C85,"00")&amp;"/03/"&amp;'Configurações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IF(C86&lt;&gt;"",TEXT(C86,"00")&amp;"/03/"&amp;'Configurações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IF(C87&lt;&gt;"",TEXT(C87,"00")&amp;"/03/"&amp;'Configurações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IF(C88&lt;&gt;"",TEXT(C88,"00")&amp;"/03/"&amp;'Configurações Básicas'!$E$5,"")</f>
        <v/>
      </c>
      <c r="E88" s="43"/>
      <c r="F88" s="2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IF(C89&lt;&gt;"",TEXT(C89,"00")&amp;"/03/"&amp;'Configurações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IF(C90&lt;&gt;"",TEXT(C90,"00")&amp;"/03/"&amp;'Configurações Básicas'!$E$5,"")</f>
        <v/>
      </c>
      <c r="E90" s="43"/>
      <c r="F90" s="23"/>
      <c r="G90" s="23"/>
      <c r="H90" s="23"/>
      <c r="I90" s="2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IF(C91&lt;&gt;"",TEXT(C91,"00")&amp;"/03/"&amp;'Configurações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IF(C92&lt;&gt;"",TEXT(C92,"00")&amp;"/03/"&amp;'Configurações Básicas'!$E$5,"")</f>
        <v/>
      </c>
      <c r="E92" s="43"/>
      <c r="F92" s="23"/>
      <c r="G92" s="43"/>
      <c r="H92" s="43"/>
      <c r="I92" s="4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IF(C93&lt;&gt;"",TEXT(C93,"00")&amp;"/03/"&amp;'Configurações Básicas'!$E$5,"")</f>
        <v/>
      </c>
      <c r="E93" s="43"/>
      <c r="F93" s="23"/>
      <c r="G93" s="23"/>
      <c r="H93" s="23"/>
      <c r="I93" s="2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IF(C94&lt;&gt;"",TEXT(C94,"00")&amp;"/03/"&amp;'Configurações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IF(C95&lt;&gt;"",TEXT(C95,"00")&amp;"/03/"&amp;'Configurações Básicas'!$E$5,"")</f>
        <v/>
      </c>
      <c r="E95" s="43"/>
      <c r="F95" s="23"/>
      <c r="G95" s="43"/>
      <c r="H95" s="43"/>
      <c r="I95" s="4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IF(C96&lt;&gt;"",TEXT(C96,"00")&amp;"/03/"&amp;'Configurações Básicas'!$E$5,"")</f>
        <v/>
      </c>
      <c r="E96" s="43"/>
      <c r="F96" s="43"/>
      <c r="G96" s="43"/>
      <c r="H96" s="43"/>
      <c r="I96" s="43"/>
      <c r="J96" s="44"/>
      <c r="K96" s="142"/>
      <c r="L96" s="128"/>
      <c r="M96" s="45"/>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IF(C97&lt;&gt;"",TEXT(C97,"00")&amp;"/03/"&amp;'Configurações Básicas'!$E$5,"")</f>
        <v/>
      </c>
      <c r="E97" s="43"/>
      <c r="F97" s="43"/>
      <c r="G97" s="43"/>
      <c r="H97" s="43"/>
      <c r="I97" s="43"/>
      <c r="J97" s="44"/>
      <c r="K97" s="142"/>
      <c r="L97" s="128"/>
      <c r="M97" s="45"/>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IF(C98&lt;&gt;"",TEXT(C98,"00")&amp;"/03/"&amp;'Configurações Básicas'!$E$5,"")</f>
        <v/>
      </c>
      <c r="E98" s="43"/>
      <c r="F98" s="43"/>
      <c r="G98" s="43"/>
      <c r="H98" s="43"/>
      <c r="I98" s="43"/>
      <c r="J98" s="44"/>
      <c r="K98" s="142"/>
      <c r="L98" s="128"/>
      <c r="M98" s="45"/>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IF(C99&lt;&gt;"",TEXT(C99,"00")&amp;"/03/"&amp;'Configurações Básicas'!$E$5,"")</f>
        <v/>
      </c>
      <c r="E99" s="43"/>
      <c r="F99" s="43"/>
      <c r="G99" s="43"/>
      <c r="H99" s="43"/>
      <c r="I99" s="43"/>
      <c r="J99" s="44"/>
      <c r="K99" s="142"/>
      <c r="L99" s="128"/>
      <c r="M99" s="45"/>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IF(C100&lt;&gt;"",TEXT(C100,"00")&amp;"/03/"&amp;'Configurações Básicas'!$E$5,"")</f>
        <v/>
      </c>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IF(C101&lt;&gt;"",TEXT(C101,"00")&amp;"/03/"&amp;'Configurações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IF(C102&lt;&gt;"",TEXT(C102,"00")&amp;"/03/"&amp;'Configurações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IF(C103&lt;&gt;"",TEXT(C103,"00")&amp;"/03/"&amp;'Configurações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IF(C104&lt;&gt;"",TEXT(C104,"00")&amp;"/03/"&amp;'Configurações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IF(C105&lt;&gt;"",TEXT(C105,"00")&amp;"/03/"&amp;'Configurações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IF(C106&lt;&gt;"",TEXT(C106,"00")&amp;"/03/"&amp;'Configurações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IF(C107&lt;&gt;"",TEXT(C107,"00")&amp;"/03/"&amp;'Configurações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IF(C108&lt;&gt;"",TEXT(C108,"00")&amp;"/03/"&amp;'Configurações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IF(C109&lt;&gt;"",TEXT(C109,"00")&amp;"/03/"&amp;'Configurações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IF(C110&lt;&gt;"",TEXT(C110,"00")&amp;"/03/"&amp;'Configurações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IF(C111&lt;&gt;"",TEXT(C111,"00")&amp;"/03/"&amp;'Configurações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IF(C112&lt;&gt;"",TEXT(C112,"00")&amp;"/03/"&amp;'Configurações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IF(C113&lt;&gt;"",TEXT(C113,"00")&amp;"/03/"&amp;'Configurações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IF(C114&lt;&gt;"",TEXT(C114,"00")&amp;"/03/"&amp;'Configurações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IF(C115&lt;&gt;"",TEXT(C115,"00")&amp;"/03/"&amp;'Configurações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IF(C116&lt;&gt;"",TEXT(C116,"00")&amp;"/03/"&amp;'Configurações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IF(C117&lt;&gt;"",TEXT(C117,"00")&amp;"/03/"&amp;'Configurações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IF(C118&lt;&gt;"",TEXT(C118,"00")&amp;"/03/"&amp;'Configurações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IF(C119&lt;&gt;"",TEXT(C119,"00")&amp;"/03/"&amp;'Configurações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IF(C120&lt;&gt;"",TEXT(C120,"00")&amp;"/03/"&amp;'Configurações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IF(C121&lt;&gt;"",TEXT(C121,"00")&amp;"/03/"&amp;'Configurações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IF(C122&lt;&gt;"",TEXT(C122,"00")&amp;"/03/"&amp;'Configurações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IF(C123&lt;&gt;"",TEXT(C123,"00")&amp;"/03/"&amp;'Configurações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IF(C124&lt;&gt;"",TEXT(C124,"00")&amp;"/03/"&amp;'Configurações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IF(C125&lt;&gt;"",TEXT(C125,"00")&amp;"/03/"&amp;'Configurações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IF(C126&lt;&gt;"",TEXT(C126,"00")&amp;"/03/"&amp;'Configurações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IF(C127&lt;&gt;"",TEXT(C127,"00")&amp;"/03/"&amp;'Configurações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IF(C128&lt;&gt;"",TEXT(C128,"00")&amp;"/03/"&amp;'Configurações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IF(C129&lt;&gt;"",TEXT(C129,"00")&amp;"/03/"&amp;'Configurações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IF(C130&lt;&gt;"",TEXT(C130,"00")&amp;"/03/"&amp;'Configurações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IF(C131&lt;&gt;"",TEXT(C131,"00")&amp;"/03/"&amp;'Configurações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IF(C132&lt;&gt;"",TEXT(C132,"00")&amp;"/03/"&amp;'Configurações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IF(C133&lt;&gt;"",TEXT(C133,"00")&amp;"/03/"&amp;'Configurações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IF(C134&lt;&gt;"",TEXT(C134,"00")&amp;"/03/"&amp;'Configurações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IF(C135&lt;&gt;"",TEXT(C135,"00")&amp;"/03/"&amp;'Configurações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IF(C136&lt;&gt;"",TEXT(C136,"00")&amp;"/03/"&amp;'Configurações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IF(C137&lt;&gt;"",TEXT(C137,"00")&amp;"/03/"&amp;'Configurações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IF(C138&lt;&gt;"",TEXT(C138,"00")&amp;"/03/"&amp;'Configurações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IF(C139&lt;&gt;"",TEXT(C139,"00")&amp;"/03/"&amp;'Configurações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IF(C140&lt;&gt;"",TEXT(C140,"00")&amp;"/03/"&amp;'Configurações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IF(C141&lt;&gt;"",TEXT(C141,"00")&amp;"/03/"&amp;'Configurações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IF(C142&lt;&gt;"",TEXT(C142,"00")&amp;"/03/"&amp;'Configurações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IF(C143&lt;&gt;"",TEXT(C143,"00")&amp;"/03/"&amp;'Configurações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IF(C144&lt;&gt;"",TEXT(C144,"00")&amp;"/03/"&amp;'Configurações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IF(C145&lt;&gt;"",TEXT(C145,"00")&amp;"/03/"&amp;'Configurações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IF(C146&lt;&gt;"",TEXT(C146,"00")&amp;"/03/"&amp;'Configurações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IF(C147&lt;&gt;"",TEXT(C147,"00")&amp;"/03/"&amp;'Configurações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IF(C148&lt;&gt;"",TEXT(C148,"00")&amp;"/03/"&amp;'Configurações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IF(C149&lt;&gt;"",TEXT(C149,"00")&amp;"/03/"&amp;'Configurações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IF(C150&lt;&gt;"",TEXT(C150,"00")&amp;"/03/"&amp;'Configurações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IF(C151&lt;&gt;"",TEXT(C151,"00")&amp;"/03/"&amp;'Configurações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IF(C152&lt;&gt;"",TEXT(C152,"00")&amp;"/03/"&amp;'Configurações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IF(C153&lt;&gt;"",TEXT(C153,"00")&amp;"/03/"&amp;'Configurações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IF(C154&lt;&gt;"",TEXT(C154,"00")&amp;"/03/"&amp;'Configurações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IF(C155&lt;&gt;"",TEXT(C155,"00")&amp;"/03/"&amp;'Configurações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IF(C156&lt;&gt;"",TEXT(C156,"00")&amp;"/03/"&amp;'Configurações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IF(C157&lt;&gt;"",TEXT(C157,"00")&amp;"/03/"&amp;'Configurações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IF(C158&lt;&gt;"",TEXT(C158,"00")&amp;"/03/"&amp;'Configurações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IF(C159&lt;&gt;"",TEXT(C159,"00")&amp;"/03/"&amp;'Configurações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IF(C160&lt;&gt;"",TEXT(C160,"00")&amp;"/03/"&amp;'Configurações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IF(C161&lt;&gt;"",TEXT(C161,"00")&amp;"/03/"&amp;'Configurações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IF(C162&lt;&gt;"",TEXT(C162,"00")&amp;"/03/"&amp;'Configurações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IF(C163&lt;&gt;"",TEXT(C163,"00")&amp;"/03/"&amp;'Configurações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IF(C164&lt;&gt;"",TEXT(C164,"00")&amp;"/03/"&amp;'Configurações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IF(C165&lt;&gt;"",TEXT(C165,"00")&amp;"/03/"&amp;'Configurações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IF(C166&lt;&gt;"",TEXT(C166,"00")&amp;"/03/"&amp;'Configurações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IF(C167&lt;&gt;"",TEXT(C167,"00")&amp;"/03/"&amp;'Configurações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IF(C168&lt;&gt;"",TEXT(C168,"00")&amp;"/03/"&amp;'Configurações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IF(C169&lt;&gt;"",TEXT(C169,"00")&amp;"/03/"&amp;'Configurações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IF(C170&lt;&gt;"",TEXT(C170,"00")&amp;"/03/"&amp;'Configurações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IF(C171&lt;&gt;"",TEXT(C171,"00")&amp;"/03/"&amp;'Configurações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IF(C172&lt;&gt;"",TEXT(C172,"00")&amp;"/03/"&amp;'Configurações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IF(C173&lt;&gt;"",TEXT(C173,"00")&amp;"/03/"&amp;'Configurações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IF(C174&lt;&gt;"",TEXT(C174,"00")&amp;"/03/"&amp;'Configurações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IF(C175&lt;&gt;"",TEXT(C175,"00")&amp;"/03/"&amp;'Configurações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IF(C176&lt;&gt;"",TEXT(C176,"00")&amp;"/03/"&amp;'Configurações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IF(C177&lt;&gt;"",TEXT(C177,"00")&amp;"/03/"&amp;'Configurações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IF(C178&lt;&gt;"",TEXT(C178,"00")&amp;"/03/"&amp;'Configurações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IF(C179&lt;&gt;"",TEXT(C179,"00")&amp;"/03/"&amp;'Configurações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IF(C180&lt;&gt;"",TEXT(C180,"00")&amp;"/03/"&amp;'Configurações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IF(C181&lt;&gt;"",TEXT(C181,"00")&amp;"/03/"&amp;'Configurações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IF(C182&lt;&gt;"",TEXT(C182,"00")&amp;"/03/"&amp;'Configurações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IF(C183&lt;&gt;"",TEXT(C183,"00")&amp;"/03/"&amp;'Configurações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IF(C184&lt;&gt;"",TEXT(C184,"00")&amp;"/03/"&amp;'Configurações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IF(C185&lt;&gt;"",TEXT(C185,"00")&amp;"/03/"&amp;'Configurações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IF(C186&lt;&gt;"",TEXT(C186,"00")&amp;"/03/"&amp;'Configurações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IF(C187&lt;&gt;"",TEXT(C187,"00")&amp;"/03/"&amp;'Configurações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IF(C188&lt;&gt;"",TEXT(C188,"00")&amp;"/03/"&amp;'Configurações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IF(C189&lt;&gt;"",TEXT(C189,"00")&amp;"/03/"&amp;'Configurações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IF(C190&lt;&gt;"",TEXT(C190,"00")&amp;"/03/"&amp;'Configurações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IF(C191&lt;&gt;"",TEXT(C191,"00")&amp;"/03/"&amp;'Configurações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IF(C192&lt;&gt;"",TEXT(C192,"00")&amp;"/03/"&amp;'Configurações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IF(C193&lt;&gt;"",TEXT(C193,"00")&amp;"/03/"&amp;'Configurações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IF(C194&lt;&gt;"",TEXT(C194,"00")&amp;"/03/"&amp;'Configurações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IF(C195&lt;&gt;"",TEXT(C195,"00")&amp;"/03/"&amp;'Configurações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IF(C196&lt;&gt;"",TEXT(C196,"00")&amp;"/03/"&amp;'Configurações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IF(C197&lt;&gt;"",TEXT(C197,"00")&amp;"/03/"&amp;'Configurações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IF(C198&lt;&gt;"",TEXT(C198,"00")&amp;"/03/"&amp;'Configurações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IF(C199&lt;&gt;"",TEXT(C199,"00")&amp;"/03/"&amp;'Configurações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IF(C200&lt;&gt;"",TEXT(C200,"00")&amp;"/03/"&amp;'Configurações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IF(C201&lt;&gt;"",TEXT(C201,"00")&amp;"/03/"&amp;'Configurações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IF(C202&lt;&gt;"",TEXT(C202,"00")&amp;"/03/"&amp;'Configurações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IF(C203&lt;&gt;"",TEXT(C203,"00")&amp;"/03/"&amp;'Configurações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IF(C204&lt;&gt;"",TEXT(C204,"00")&amp;"/03/"&amp;'Configurações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IF(C205&lt;&gt;"",TEXT(C205,"00")&amp;"/03/"&amp;'Configurações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IF(C206&lt;&gt;"",TEXT(C206,"00")&amp;"/03/"&amp;'Configurações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IF(C207&lt;&gt;"",TEXT(C207,"00")&amp;"/03/"&amp;'Configurações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IF(C208&lt;&gt;"",TEXT(C208,"00")&amp;"/03/"&amp;'Configurações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IF(C209&lt;&gt;"",TEXT(C209,"00")&amp;"/03/"&amp;'Configurações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IF(C210&lt;&gt;"",TEXT(C210,"00")&amp;"/03/"&amp;'Configurações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IF(C211&lt;&gt;"",TEXT(C211,"00")&amp;"/03/"&amp;'Configurações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IF(C212&lt;&gt;"",TEXT(C212,"00")&amp;"/03/"&amp;'Configurações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IF(C213&lt;&gt;"",TEXT(C213,"00")&amp;"/03/"&amp;'Configurações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IF(C214&lt;&gt;"",TEXT(C214,"00")&amp;"/03/"&amp;'Configurações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IF(C215&lt;&gt;"",TEXT(C215,"00")&amp;"/03/"&amp;'Configurações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IF(C216&lt;&gt;"",TEXT(C216,"00")&amp;"/03/"&amp;'Configurações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IF(C217&lt;&gt;"",TEXT(C217,"00")&amp;"/03/"&amp;'Configurações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IF(C218&lt;&gt;"",TEXT(C218,"00")&amp;"/03/"&amp;'Configurações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IF(C219&lt;&gt;"",TEXT(C219,"00")&amp;"/03/"&amp;'Configurações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IF(C220&lt;&gt;"",TEXT(C220,"00")&amp;"/03/"&amp;'Configurações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IF(C221&lt;&gt;"",TEXT(C221,"00")&amp;"/03/"&amp;'Configurações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IF(C222&lt;&gt;"",TEXT(C222,"00")&amp;"/03/"&amp;'Configurações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IF(C223&lt;&gt;"",TEXT(C223,"00")&amp;"/03/"&amp;'Configurações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IF(C224&lt;&gt;"",TEXT(C224,"00")&amp;"/03/"&amp;'Configurações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IF(C225&lt;&gt;"",TEXT(C225,"00")&amp;"/03/"&amp;'Configurações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IF(C226&lt;&gt;"",TEXT(C226,"00")&amp;"/03/"&amp;'Configurações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IF(C227&lt;&gt;"",TEXT(C227,"00")&amp;"/03/"&amp;'Configurações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IF(C228&lt;&gt;"",TEXT(C228,"00")&amp;"/03/"&amp;'Configurações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IF(C229&lt;&gt;"",TEXT(C229,"00")&amp;"/03/"&amp;'Configurações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IF(C230&lt;&gt;"",TEXT(C230,"00")&amp;"/03/"&amp;'Configurações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IF(C231&lt;&gt;"",TEXT(C231,"00")&amp;"/03/"&amp;'Configurações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IF(C232&lt;&gt;"",TEXT(C232,"00")&amp;"/03/"&amp;'Configurações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IF(C233&lt;&gt;"",TEXT(C233,"00")&amp;"/03/"&amp;'Configurações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IF(C234&lt;&gt;"",TEXT(C234,"00")&amp;"/03/"&amp;'Configurações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IF(C235&lt;&gt;"",TEXT(C235,"00")&amp;"/03/"&amp;'Configurações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IF(C236&lt;&gt;"",TEXT(C236,"00")&amp;"/03/"&amp;'Configurações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IF(C237&lt;&gt;"",TEXT(C237,"00")&amp;"/03/"&amp;'Configurações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IF(C238&lt;&gt;"",TEXT(C238,"00")&amp;"/03/"&amp;'Configurações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IF(C239&lt;&gt;"",TEXT(C239,"00")&amp;"/03/"&amp;'Configurações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IF(C240&lt;&gt;"",TEXT(C240,"00")&amp;"/03/"&amp;'Configurações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IF(C241&lt;&gt;"",TEXT(C241,"00")&amp;"/03/"&amp;'Configurações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IF(C242&lt;&gt;"",TEXT(C242,"00")&amp;"/03/"&amp;'Configurações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IF(C243&lt;&gt;"",TEXT(C243,"00")&amp;"/03/"&amp;'Configurações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IF(C244&lt;&gt;"",TEXT(C244,"00")&amp;"/03/"&amp;'Configurações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IF(C245&lt;&gt;"",TEXT(C245,"00")&amp;"/03/"&amp;'Configurações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IF(C246&lt;&gt;"",TEXT(C246,"00")&amp;"/03/"&amp;'Configurações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IF(C247&lt;&gt;"",TEXT(C247,"00")&amp;"/03/"&amp;'Configurações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IF(C248&lt;&gt;"",TEXT(C248,"00")&amp;"/03/"&amp;'Configurações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IF(C249&lt;&gt;"",TEXT(C249,"00")&amp;"/03/"&amp;'Configurações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IF(C250&lt;&gt;"",TEXT(C250,"00")&amp;"/03/"&amp;'Configurações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IF(C251&lt;&gt;"",TEXT(C251,"00")&amp;"/03/"&amp;'Configurações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IF(C252&lt;&gt;"",TEXT(C252,"00")&amp;"/03/"&amp;'Configurações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IF(C253&lt;&gt;"",TEXT(C253,"00")&amp;"/03/"&amp;'Configurações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IF(C254&lt;&gt;"",TEXT(C254,"00")&amp;"/03/"&amp;'Configurações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IF(C255&lt;&gt;"",TEXT(C255,"00")&amp;"/03/"&amp;'Configurações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IF(C256&lt;&gt;"",TEXT(C256,"00")&amp;"/03/"&amp;'Configurações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IF(C257&lt;&gt;"",TEXT(C257,"00")&amp;"/03/"&amp;'Configurações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IF(C258&lt;&gt;"",TEXT(C258,"00")&amp;"/03/"&amp;'Configurações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IF(C259&lt;&gt;"",TEXT(C259,"00")&amp;"/03/"&amp;'Configurações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IF(C260&lt;&gt;"",TEXT(C260,"00")&amp;"/03/"&amp;'Configurações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IF(C261&lt;&gt;"",TEXT(C261,"00")&amp;"/03/"&amp;'Configurações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IF(C262&lt;&gt;"",TEXT(C262,"00")&amp;"/03/"&amp;'Configurações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IF(C263&lt;&gt;"",TEXT(C263,"00")&amp;"/03/"&amp;'Configurações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IF(C264&lt;&gt;"",TEXT(C264,"00")&amp;"/03/"&amp;'Configurações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IF(C265&lt;&gt;"",TEXT(C265,"00")&amp;"/03/"&amp;'Configurações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IF(C266&lt;&gt;"",TEXT(C266,"00")&amp;"/03/"&amp;'Configurações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IF(C267&lt;&gt;"",TEXT(C267,"00")&amp;"/03/"&amp;'Configurações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IF(C268&lt;&gt;"",TEXT(C268,"00")&amp;"/03/"&amp;'Configurações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IF(C269&lt;&gt;"",TEXT(C269,"00")&amp;"/03/"&amp;'Configurações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IF(C270&lt;&gt;"",TEXT(C270,"00")&amp;"/03/"&amp;'Configurações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IF(C271&lt;&gt;"",TEXT(C271,"00")&amp;"/03/"&amp;'Configurações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IF(C272&lt;&gt;"",TEXT(C272,"00")&amp;"/03/"&amp;'Configurações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IF(C273&lt;&gt;"",TEXT(C273,"00")&amp;"/03/"&amp;'Configurações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IF(C274&lt;&gt;"",TEXT(C274,"00")&amp;"/03/"&amp;'Configurações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IF(C275&lt;&gt;"",TEXT(C275,"00")&amp;"/03/"&amp;'Configurações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IF(C276&lt;&gt;"",TEXT(C276,"00")&amp;"/03/"&amp;'Configurações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IF(C277&lt;&gt;"",TEXT(C277,"00")&amp;"/03/"&amp;'Configurações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IF(C278&lt;&gt;"",TEXT(C278,"00")&amp;"/03/"&amp;'Configurações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IF(C279&lt;&gt;"",TEXT(C279,"00")&amp;"/03/"&amp;'Configurações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IF(C280&lt;&gt;"",TEXT(C280,"00")&amp;"/03/"&amp;'Configurações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IF(C281&lt;&gt;"",TEXT(C281,"00")&amp;"/03/"&amp;'Configurações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IF(C282&lt;&gt;"",TEXT(C282,"00")&amp;"/03/"&amp;'Configurações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IF(C283&lt;&gt;"",TEXT(C283,"00")&amp;"/03/"&amp;'Configurações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IF(C284&lt;&gt;"",TEXT(C284,"00")&amp;"/03/"&amp;'Configurações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IF(C285&lt;&gt;"",TEXT(C285,"00")&amp;"/03/"&amp;'Configurações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IF(C286&lt;&gt;"",TEXT(C286,"00")&amp;"/03/"&amp;'Configurações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IF(C287&lt;&gt;"",TEXT(C287,"00")&amp;"/03/"&amp;'Configurações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IF(C288&lt;&gt;"",TEXT(C288,"00")&amp;"/03/"&amp;'Configurações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IF(C289&lt;&gt;"",TEXT(C289,"00")&amp;"/03/"&amp;'Configurações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IF(C290&lt;&gt;"",TEXT(C290,"00")&amp;"/03/"&amp;'Configurações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IF(C291&lt;&gt;"",TEXT(C291,"00")&amp;"/03/"&amp;'Configurações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IF(C292&lt;&gt;"",TEXT(C292,"00")&amp;"/03/"&amp;'Configurações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IF(C293&lt;&gt;"",TEXT(C293,"00")&amp;"/03/"&amp;'Configurações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IF(C294&lt;&gt;"",TEXT(C294,"00")&amp;"/03/"&amp;'Configurações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IF(C295&lt;&gt;"",TEXT(C295,"00")&amp;"/03/"&amp;'Configurações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IF(C296&lt;&gt;"",TEXT(C296,"00")&amp;"/03/"&amp;'Configurações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IF(C297&lt;&gt;"",TEXT(C297,"00")&amp;"/03/"&amp;'Configurações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IF(C298&lt;&gt;"",TEXT(C298,"00")&amp;"/03/"&amp;'Configurações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IF(C299&lt;&gt;"",TEXT(C299,"00")&amp;"/03/"&amp;'Configurações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IF(C300&lt;&gt;"",TEXT(C300,"00")&amp;"/03/"&amp;'Configurações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IF(C301&lt;&gt;"",TEXT(C301,"00")&amp;"/03/"&amp;'Configurações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IF(C302&lt;&gt;"",TEXT(C302,"00")&amp;"/03/"&amp;'Configurações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IF(C303&lt;&gt;"",TEXT(C303,"00")&amp;"/03/"&amp;'Configurações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IF(C304&lt;&gt;"",TEXT(C304,"00")&amp;"/03/"&amp;'Configurações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IF(C305&lt;&gt;"",TEXT(C305,"00")&amp;"/03/"&amp;'Configurações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IF(C306&lt;&gt;"",TEXT(C306,"00")&amp;"/03/"&amp;'Configurações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IF(C307&lt;&gt;"",TEXT(C307,"00")&amp;"/03/"&amp;'Configurações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IF(C308&lt;&gt;"",TEXT(C308,"00")&amp;"/03/"&amp;'Configurações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IF(C309&lt;&gt;"",TEXT(C309,"00")&amp;"/03/"&amp;'Configurações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IF(C310&lt;&gt;"",TEXT(C310,"00")&amp;"/03/"&amp;'Configurações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IF(C311&lt;&gt;"",TEXT(C311,"00")&amp;"/03/"&amp;'Configurações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IF(C312&lt;&gt;"",TEXT(C312,"00")&amp;"/03/"&amp;'Configurações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IF(C313&lt;&gt;"",TEXT(C313,"00")&amp;"/03/"&amp;'Configurações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IF(C314&lt;&gt;"",TEXT(C314,"00")&amp;"/03/"&amp;'Configurações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IF(C315&lt;&gt;"",TEXT(C315,"00")&amp;"/03/"&amp;'Configurações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IF(C316&lt;&gt;"",TEXT(C316,"00")&amp;"/03/"&amp;'Configurações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IF(C317&lt;&gt;"",TEXT(C317,"00")&amp;"/03/"&amp;'Configurações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IF(C318&lt;&gt;"",TEXT(C318,"00")&amp;"/03/"&amp;'Configurações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IF(C319&lt;&gt;"",TEXT(C319,"00")&amp;"/03/"&amp;'Configurações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IF(C320&lt;&gt;"",TEXT(C320,"00")&amp;"/03/"&amp;'Configurações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IF(C321&lt;&gt;"",TEXT(C321,"00")&amp;"/03/"&amp;'Configurações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IF(C322&lt;&gt;"",TEXT(C322,"00")&amp;"/03/"&amp;'Configurações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IF(C323&lt;&gt;"",TEXT(C323,"00")&amp;"/03/"&amp;'Configurações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IF(C324&lt;&gt;"",TEXT(C324,"00")&amp;"/03/"&amp;'Configurações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IF(C325&lt;&gt;"",TEXT(C325,"00")&amp;"/03/"&amp;'Configurações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IF(C326&lt;&gt;"",TEXT(C326,"00")&amp;"/03/"&amp;'Configurações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IF(C327&lt;&gt;"",TEXT(C327,"00")&amp;"/03/"&amp;'Configurações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IF(C328&lt;&gt;"",TEXT(C328,"00")&amp;"/03/"&amp;'Configurações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IF(C329&lt;&gt;"",TEXT(C329,"00")&amp;"/03/"&amp;'Configurações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IF(C330&lt;&gt;"",TEXT(C330,"00")&amp;"/03/"&amp;'Configurações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IF(C331&lt;&gt;"",TEXT(C331,"00")&amp;"/03/"&amp;'Configurações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IF(C332&lt;&gt;"",TEXT(C332,"00")&amp;"/03/"&amp;'Configurações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IF(C333&lt;&gt;"",TEXT(C333,"00")&amp;"/03/"&amp;'Configurações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IF(C334&lt;&gt;"",TEXT(C334,"00")&amp;"/03/"&amp;'Configurações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IF(C335&lt;&gt;"",TEXT(C335,"00")&amp;"/03/"&amp;'Configurações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IF(C336&lt;&gt;"",TEXT(C336,"00")&amp;"/03/"&amp;'Configurações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IF(C337&lt;&gt;"",TEXT(C337,"00")&amp;"/03/"&amp;'Configurações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IF(C338&lt;&gt;"",TEXT(C338,"00")&amp;"/03/"&amp;'Configurações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IF(C339&lt;&gt;"",TEXT(C339,"00")&amp;"/03/"&amp;'Configurações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IF(C340&lt;&gt;"",TEXT(C340,"00")&amp;"/03/"&amp;'Configurações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IF(C341&lt;&gt;"",TEXT(C341,"00")&amp;"/03/"&amp;'Configurações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IF(C342&lt;&gt;"",TEXT(C342,"00")&amp;"/03/"&amp;'Configurações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IF(C343&lt;&gt;"",TEXT(C343,"00")&amp;"/03/"&amp;'Configurações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IF(C344&lt;&gt;"",TEXT(C344,"00")&amp;"/03/"&amp;'Configurações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IF(C345&lt;&gt;"",TEXT(C345,"00")&amp;"/03/"&amp;'Configurações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IF(C346&lt;&gt;"",TEXT(C346,"00")&amp;"/03/"&amp;'Configurações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IF(C347&lt;&gt;"",TEXT(C347,"00")&amp;"/03/"&amp;'Configurações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IF(C348&lt;&gt;"",TEXT(C348,"00")&amp;"/03/"&amp;'Configurações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IF(C349&lt;&gt;"",TEXT(C349,"00")&amp;"/03/"&amp;'Configurações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IF(C350&lt;&gt;"",TEXT(C350,"00")&amp;"/03/"&amp;'Configurações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IF(C351&lt;&gt;"",TEXT(C351,"00")&amp;"/03/"&amp;'Configurações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IF(C352&lt;&gt;"",TEXT(C352,"00")&amp;"/03/"&amp;'Configurações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IF(C353&lt;&gt;"",TEXT(C353,"00")&amp;"/03/"&amp;'Configurações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IF(C354&lt;&gt;"",TEXT(C354,"00")&amp;"/03/"&amp;'Configurações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IF(C355&lt;&gt;"",TEXT(C355,"00")&amp;"/03/"&amp;'Configurações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IF(C356&lt;&gt;"",TEXT(C356,"00")&amp;"/03/"&amp;'Configurações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IF(C357&lt;&gt;"",TEXT(C357,"00")&amp;"/03/"&amp;'Configurações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IF(C358&lt;&gt;"",TEXT(C358,"00")&amp;"/03/"&amp;'Configurações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IF(C359&lt;&gt;"",TEXT(C359,"00")&amp;"/03/"&amp;'Configurações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IF(C360&lt;&gt;"",TEXT(C360,"00")&amp;"/03/"&amp;'Configurações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IF(C361&lt;&gt;"",TEXT(C361,"00")&amp;"/03/"&amp;'Configurações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IF(C362&lt;&gt;"",TEXT(C362,"00")&amp;"/03/"&amp;'Configurações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IF(C363&lt;&gt;"",TEXT(C363,"00")&amp;"/03/"&amp;'Configurações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IF(C364&lt;&gt;"",TEXT(C364,"00")&amp;"/03/"&amp;'Configurações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IF(C365&lt;&gt;"",TEXT(C365,"00")&amp;"/03/"&amp;'Configurações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IF(C366&lt;&gt;"",TEXT(C366,"00")&amp;"/03/"&amp;'Configurações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IF(C367&lt;&gt;"",TEXT(C367,"00")&amp;"/03/"&amp;'Configurações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IF(C368&lt;&gt;"",TEXT(C368,"00")&amp;"/03/"&amp;'Configurações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IF(C369&lt;&gt;"",TEXT(C369,"00")&amp;"/03/"&amp;'Configurações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IF(C370&lt;&gt;"",TEXT(C370,"00")&amp;"/03/"&amp;'Configurações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IF(C371&lt;&gt;"",TEXT(C371,"00")&amp;"/03/"&amp;'Configurações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IF(C372&lt;&gt;"",TEXT(C372,"00")&amp;"/03/"&amp;'Configurações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IF(C373&lt;&gt;"",TEXT(C373,"00")&amp;"/03/"&amp;'Configurações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IF(C374&lt;&gt;"",TEXT(C374,"00")&amp;"/03/"&amp;'Configurações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IF(C375&lt;&gt;"",TEXT(C375,"00")&amp;"/03/"&amp;'Configurações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IF(C376&lt;&gt;"",TEXT(C376,"00")&amp;"/03/"&amp;'Configurações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IF(C377&lt;&gt;"",TEXT(C377,"00")&amp;"/03/"&amp;'Configurações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IF(C378&lt;&gt;"",TEXT(C378,"00")&amp;"/03/"&amp;'Configurações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IF(C379&lt;&gt;"",TEXT(C379,"00")&amp;"/03/"&amp;'Configurações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IF(C380&lt;&gt;"",TEXT(C380,"00")&amp;"/03/"&amp;'Configurações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IF(C381&lt;&gt;"",TEXT(C381,"00")&amp;"/03/"&amp;'Configurações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IF(C382&lt;&gt;"",TEXT(C382,"00")&amp;"/03/"&amp;'Configurações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IF(C383&lt;&gt;"",TEXT(C383,"00")&amp;"/03/"&amp;'Configurações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IF(C384&lt;&gt;"",TEXT(C384,"00")&amp;"/03/"&amp;'Configurações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IF(C385&lt;&gt;"",TEXT(C385,"00")&amp;"/03/"&amp;'Configurações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IF(C386&lt;&gt;"",TEXT(C386,"00")&amp;"/03/"&amp;'Configurações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IF(C387&lt;&gt;"",TEXT(C387,"00")&amp;"/03/"&amp;'Configurações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IF(C388&lt;&gt;"",TEXT(C388,"00")&amp;"/03/"&amp;'Configurações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IF(C389&lt;&gt;"",TEXT(C389,"00")&amp;"/03/"&amp;'Configurações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IF(C390&lt;&gt;"",TEXT(C390,"00")&amp;"/03/"&amp;'Configurações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IF(C391&lt;&gt;"",TEXT(C391,"00")&amp;"/03/"&amp;'Configurações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IF(C392&lt;&gt;"",TEXT(C392,"00")&amp;"/03/"&amp;'Configurações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IF(C393&lt;&gt;"",TEXT(C393,"00")&amp;"/03/"&amp;'Configurações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IF(C394&lt;&gt;"",TEXT(C394,"00")&amp;"/03/"&amp;'Configurações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IF(C395&lt;&gt;"",TEXT(C395,"00")&amp;"/03/"&amp;'Configurações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IF(C396&lt;&gt;"",TEXT(C396,"00")&amp;"/03/"&amp;'Configurações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IF(C397&lt;&gt;"",TEXT(C397,"00")&amp;"/03/"&amp;'Configurações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IF(C398&lt;&gt;"",TEXT(C398,"00")&amp;"/03/"&amp;'Configurações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IF(C399&lt;&gt;"",TEXT(C399,"00")&amp;"/03/"&amp;'Configurações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IF(C400&lt;&gt;"",TEXT(C400,"00")&amp;"/03/"&amp;'Configurações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IF(C401&lt;&gt;"",TEXT(C401,"00")&amp;"/03/"&amp;'Configurações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IF(C402&lt;&gt;"",TEXT(C402,"00")&amp;"/03/"&amp;'Configurações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IF(C403&lt;&gt;"",TEXT(C403,"00")&amp;"/03/"&amp;'Configurações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IF(C404&lt;&gt;"",TEXT(C404,"00")&amp;"/03/"&amp;'Configurações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IF(C405&lt;&gt;"",TEXT(C405,"00")&amp;"/03/"&amp;'Configurações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IF(C406&lt;&gt;"",TEXT(C406,"00")&amp;"/03/"&amp;'Configurações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IF(C407&lt;&gt;"",TEXT(C407,"00")&amp;"/03/"&amp;'Configurações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IF(C408&lt;&gt;"",TEXT(C408,"00")&amp;"/03/"&amp;'Configurações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IF(C409&lt;&gt;"",TEXT(C409,"00")&amp;"/03/"&amp;'Configurações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IF(C410&lt;&gt;"",TEXT(C410,"00")&amp;"/03/"&amp;'Configurações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IF(C411&lt;&gt;"",TEXT(C411,"00")&amp;"/03/"&amp;'Configurações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IF(C412&lt;&gt;"",TEXT(C412,"00")&amp;"/03/"&amp;'Configurações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IF(C413&lt;&gt;"",TEXT(C413,"00")&amp;"/03/"&amp;'Configurações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IF(C414&lt;&gt;"",TEXT(C414,"00")&amp;"/03/"&amp;'Configurações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IF(C415&lt;&gt;"",TEXT(C415,"00")&amp;"/03/"&amp;'Configurações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IF(C416&lt;&gt;"",TEXT(C416,"00")&amp;"/03/"&amp;'Configurações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IF(C417&lt;&gt;"",TEXT(C417,"00")&amp;"/03/"&amp;'Configurações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IF(C418&lt;&gt;"",TEXT(C418,"00")&amp;"/03/"&amp;'Configurações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IF(C419&lt;&gt;"",TEXT(C419,"00")&amp;"/03/"&amp;'Configurações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IF(C420&lt;&gt;"",TEXT(C420,"00")&amp;"/03/"&amp;'Configurações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IF(C421&lt;&gt;"",TEXT(C421,"00")&amp;"/03/"&amp;'Configurações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IF(C422&lt;&gt;"",TEXT(C422,"00")&amp;"/03/"&amp;'Configurações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IF(C423&lt;&gt;"",TEXT(C423,"00")&amp;"/03/"&amp;'Configurações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IF(C424&lt;&gt;"",TEXT(C424,"00")&amp;"/03/"&amp;'Configurações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IF(C425&lt;&gt;"",TEXT(C425,"00")&amp;"/03/"&amp;'Configurações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IF(C426&lt;&gt;"",TEXT(C426,"00")&amp;"/03/"&amp;'Configurações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IF(C427&lt;&gt;"",TEXT(C427,"00")&amp;"/03/"&amp;'Configurações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IF(C428&lt;&gt;"",TEXT(C428,"00")&amp;"/03/"&amp;'Configurações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IF(C429&lt;&gt;"",TEXT(C429,"00")&amp;"/03/"&amp;'Configurações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IF(C430&lt;&gt;"",TEXT(C430,"00")&amp;"/03/"&amp;'Configurações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IF(C431&lt;&gt;"",TEXT(C431,"00")&amp;"/03/"&amp;'Configurações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IF(C432&lt;&gt;"",TEXT(C432,"00")&amp;"/03/"&amp;'Configurações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IF(C433&lt;&gt;"",TEXT(C433,"00")&amp;"/03/"&amp;'Configurações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IF(C434&lt;&gt;"",TEXT(C434,"00")&amp;"/03/"&amp;'Configurações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IF(C435&lt;&gt;"",TEXT(C435,"00")&amp;"/03/"&amp;'Configurações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IF(C436&lt;&gt;"",TEXT(C436,"00")&amp;"/03/"&amp;'Configurações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IF(C437&lt;&gt;"",TEXT(C437,"00")&amp;"/03/"&amp;'Configurações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IF(C438&lt;&gt;"",TEXT(C438,"00")&amp;"/03/"&amp;'Configurações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IF(C439&lt;&gt;"",TEXT(C439,"00")&amp;"/03/"&amp;'Configurações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IF(C440&lt;&gt;"",TEXT(C440,"00")&amp;"/03/"&amp;'Configurações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IF(C441&lt;&gt;"",TEXT(C441,"00")&amp;"/03/"&amp;'Configurações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IF(C442&lt;&gt;"",TEXT(C442,"00")&amp;"/03/"&amp;'Configurações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IF(C443&lt;&gt;"",TEXT(C443,"00")&amp;"/03/"&amp;'Configurações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IF(C444&lt;&gt;"",TEXT(C444,"00")&amp;"/03/"&amp;'Configurações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IF(C445&lt;&gt;"",TEXT(C445,"00")&amp;"/03/"&amp;'Configurações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IF(C446&lt;&gt;"",TEXT(C446,"00")&amp;"/03/"&amp;'Configurações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IF(C447&lt;&gt;"",TEXT(C447,"00")&amp;"/03/"&amp;'Configurações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IF(C448&lt;&gt;"",TEXT(C448,"00")&amp;"/03/"&amp;'Configurações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IF(C449&lt;&gt;"",TEXT(C449,"00")&amp;"/03/"&amp;'Configurações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IF(C450&lt;&gt;"",TEXT(C450,"00")&amp;"/03/"&amp;'Configurações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IF(C451&lt;&gt;"",TEXT(C451,"00")&amp;"/03/"&amp;'Configurações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IF(C452&lt;&gt;"",TEXT(C452,"00")&amp;"/03/"&amp;'Configurações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IF(C453&lt;&gt;"",TEXT(C453,"00")&amp;"/03/"&amp;'Configurações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IF(C454&lt;&gt;"",TEXT(C454,"00")&amp;"/03/"&amp;'Configurações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IF(C455&lt;&gt;"",TEXT(C455,"00")&amp;"/03/"&amp;'Configurações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IF(C456&lt;&gt;"",TEXT(C456,"00")&amp;"/03/"&amp;'Configurações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IF(C457&lt;&gt;"",TEXT(C457,"00")&amp;"/03/"&amp;'Configurações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IF(C458&lt;&gt;"",TEXT(C458,"00")&amp;"/03/"&amp;'Configurações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IF(C459&lt;&gt;"",TEXT(C459,"00")&amp;"/03/"&amp;'Configurações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IF(C460&lt;&gt;"",TEXT(C460,"00")&amp;"/03/"&amp;'Configurações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IF(C461&lt;&gt;"",TEXT(C461,"00")&amp;"/03/"&amp;'Configurações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IF(C462&lt;&gt;"",TEXT(C462,"00")&amp;"/03/"&amp;'Configurações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IF(C463&lt;&gt;"",TEXT(C463,"00")&amp;"/03/"&amp;'Configurações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IF(C464&lt;&gt;"",TEXT(C464,"00")&amp;"/03/"&amp;'Configurações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IF(C465&lt;&gt;"",TEXT(C465,"00")&amp;"/03/"&amp;'Configurações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IF(C466&lt;&gt;"",TEXT(C466,"00")&amp;"/03/"&amp;'Configurações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IF(C467&lt;&gt;"",TEXT(C467,"00")&amp;"/03/"&amp;'Configurações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IF(C468&lt;&gt;"",TEXT(C468,"00")&amp;"/03/"&amp;'Configurações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IF(C469&lt;&gt;"",TEXT(C469,"00")&amp;"/03/"&amp;'Configurações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IF(C470&lt;&gt;"",TEXT(C470,"00")&amp;"/03/"&amp;'Configurações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IF(C471&lt;&gt;"",TEXT(C471,"00")&amp;"/03/"&amp;'Configurações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IF(C472&lt;&gt;"",TEXT(C472,"00")&amp;"/03/"&amp;'Configurações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IF(C473&lt;&gt;"",TEXT(C473,"00")&amp;"/03/"&amp;'Configurações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IF(C474&lt;&gt;"",TEXT(C474,"00")&amp;"/03/"&amp;'Configurações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IF(C475&lt;&gt;"",TEXT(C475,"00")&amp;"/03/"&amp;'Configurações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IF(C476&lt;&gt;"",TEXT(C476,"00")&amp;"/03/"&amp;'Configurações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IF(C477&lt;&gt;"",TEXT(C477,"00")&amp;"/03/"&amp;'Configurações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IF(C478&lt;&gt;"",TEXT(C478,"00")&amp;"/03/"&amp;'Configurações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IF(C479&lt;&gt;"",TEXT(C479,"00")&amp;"/03/"&amp;'Configurações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IF(C480&lt;&gt;"",TEXT(C480,"00")&amp;"/03/"&amp;'Configurações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IF(C481&lt;&gt;"",TEXT(C481,"00")&amp;"/03/"&amp;'Configurações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IF(C482&lt;&gt;"",TEXT(C482,"00")&amp;"/03/"&amp;'Configurações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IF(C483&lt;&gt;"",TEXT(C483,"00")&amp;"/03/"&amp;'Configurações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IF(C484&lt;&gt;"",TEXT(C484,"00")&amp;"/03/"&amp;'Configurações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IF(C485&lt;&gt;"",TEXT(C485,"00")&amp;"/03/"&amp;'Configurações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IF(C486&lt;&gt;"",TEXT(C486,"00")&amp;"/03/"&amp;'Configurações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IF(C487&lt;&gt;"",TEXT(C487,"00")&amp;"/03/"&amp;'Configurações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IF(C488&lt;&gt;"",TEXT(C488,"00")&amp;"/03/"&amp;'Configurações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IF(C489&lt;&gt;"",TEXT(C489,"00")&amp;"/03/"&amp;'Configurações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IF(C490&lt;&gt;"",TEXT(C490,"00")&amp;"/03/"&amp;'Configurações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IF(C491&lt;&gt;"",TEXT(C491,"00")&amp;"/03/"&amp;'Configurações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IF(C492&lt;&gt;"",TEXT(C492,"00")&amp;"/03/"&amp;'Configurações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IF(C493&lt;&gt;"",TEXT(C493,"00")&amp;"/03/"&amp;'Configurações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IF(C494&lt;&gt;"",TEXT(C494,"00")&amp;"/03/"&amp;'Configurações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IF(C495&lt;&gt;"",TEXT(C495,"00")&amp;"/03/"&amp;'Configurações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IF(C496&lt;&gt;"",TEXT(C496,"00")&amp;"/03/"&amp;'Configurações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IF(C497&lt;&gt;"",TEXT(C497,"00")&amp;"/03/"&amp;'Configurações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IF(C498&lt;&gt;"",TEXT(C498,"00")&amp;"/03/"&amp;'Configurações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IF(C499&lt;&gt;"",TEXT(C499,"00")&amp;"/03/"&amp;'Configurações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IF(C500&lt;&gt;"",TEXT(C500,"00")&amp;"/03/"&amp;'Configurações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IF(C501&lt;&gt;"",TEXT(C501,"00")&amp;"/03/"&amp;'Configurações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IF(C502&lt;&gt;"",TEXT(C502,"00")&amp;"/03/"&amp;'Configurações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IF(C503&lt;&gt;"",TEXT(C503,"00")&amp;"/03/"&amp;'Configurações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IF(C504&lt;&gt;"",TEXT(C504,"00")&amp;"/03/"&amp;'Configurações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IF(C505&lt;&gt;"",TEXT(C505,"00")&amp;"/03/"&amp;'Configurações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IF(C506&lt;&gt;"",TEXT(C506,"00")&amp;"/03/"&amp;'Configurações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IF(C507&lt;&gt;"",TEXT(C507,"00")&amp;"/03/"&amp;'Configurações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IF(C508&lt;&gt;"",TEXT(C508,"00")&amp;"/03/"&amp;'Configurações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IF(C509&lt;&gt;"",TEXT(C509,"00")&amp;"/03/"&amp;'Configurações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IF(C510&lt;&gt;"",TEXT(C510,"00")&amp;"/03/"&amp;'Configurações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IF(C511&lt;&gt;"",TEXT(C511,"00")&amp;"/03/"&amp;'Configurações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IF(C512&lt;&gt;"",TEXT(C512,"00")&amp;"/03/"&amp;'Configurações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IF(C513&lt;&gt;"",TEXT(C513,"00")&amp;"/03/"&amp;'Configurações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IF(C514&lt;&gt;"",TEXT(C514,"00")&amp;"/03/"&amp;'Configurações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IF(C515&lt;&gt;"",TEXT(C515,"00")&amp;"/03/"&amp;'Configurações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IF(C516&lt;&gt;"",TEXT(C516,"00")&amp;"/03/"&amp;'Configurações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IF(C517&lt;&gt;"",TEXT(C517,"00")&amp;"/03/"&amp;'Configurações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IF(C518&lt;&gt;"",TEXT(C518,"00")&amp;"/03/"&amp;'Configurações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IF(C519&lt;&gt;"",TEXT(C519,"00")&amp;"/03/"&amp;'Configurações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IF(C520&lt;&gt;"",TEXT(C520,"00")&amp;"/03/"&amp;'Configurações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IF(C521&lt;&gt;"",TEXT(C521,"00")&amp;"/03/"&amp;'Configurações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IF(C522&lt;&gt;"",TEXT(C522,"00")&amp;"/03/"&amp;'Configurações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IF(C523&lt;&gt;"",TEXT(C523,"00")&amp;"/03/"&amp;'Configurações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IF(C524&lt;&gt;"",TEXT(C524,"00")&amp;"/03/"&amp;'Configurações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IF(C525&lt;&gt;"",TEXT(C525,"00")&amp;"/03/"&amp;'Configurações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IF(C526&lt;&gt;"",TEXT(C526,"00")&amp;"/03/"&amp;'Configurações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IF(C527&lt;&gt;"",TEXT(C527,"00")&amp;"/03/"&amp;'Configurações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IF(C528&lt;&gt;"",TEXT(C528,"00")&amp;"/03/"&amp;'Configurações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IF(C529&lt;&gt;"",TEXT(C529,"00")&amp;"/03/"&amp;'Configurações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IF(C530&lt;&gt;"",TEXT(C530,"00")&amp;"/03/"&amp;'Configurações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IF(C531&lt;&gt;"",TEXT(C531,"00")&amp;"/03/"&amp;'Configurações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IF(C532&lt;&gt;"",TEXT(C532,"00")&amp;"/03/"&amp;'Configurações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IF(C533&lt;&gt;"",TEXT(C533,"00")&amp;"/03/"&amp;'Configurações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IF(C534&lt;&gt;"",TEXT(C534,"00")&amp;"/03/"&amp;'Configurações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IF(C535&lt;&gt;"",TEXT(C535,"00")&amp;"/03/"&amp;'Configurações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IF(C536&lt;&gt;"",TEXT(C536,"00")&amp;"/03/"&amp;'Configurações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IF(C537&lt;&gt;"",TEXT(C537,"00")&amp;"/03/"&amp;'Configurações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IF(C538&lt;&gt;"",TEXT(C538,"00")&amp;"/03/"&amp;'Configurações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IF(C539&lt;&gt;"",TEXT(C539,"00")&amp;"/03/"&amp;'Configurações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IF(C540&lt;&gt;"",TEXT(C540,"00")&amp;"/03/"&amp;'Configurações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IF(C541&lt;&gt;"",TEXT(C541,"00")&amp;"/03/"&amp;'Configurações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IF(C542&lt;&gt;"",TEXT(C542,"00")&amp;"/03/"&amp;'Configurações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IF(C543&lt;&gt;"",TEXT(C543,"00")&amp;"/03/"&amp;'Configurações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IF(C544&lt;&gt;"",TEXT(C544,"00")&amp;"/03/"&amp;'Configurações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IF(C545&lt;&gt;"",TEXT(C545,"00")&amp;"/03/"&amp;'Configurações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IF(C546&lt;&gt;"",TEXT(C546,"00")&amp;"/03/"&amp;'Configurações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IF(C547&lt;&gt;"",TEXT(C547,"00")&amp;"/03/"&amp;'Configurações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IF(C548&lt;&gt;"",TEXT(C548,"00")&amp;"/03/"&amp;'Configurações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IF(C549&lt;&gt;"",TEXT(C549,"00")&amp;"/03/"&amp;'Configurações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IF(C550&lt;&gt;"",TEXT(C550,"00")&amp;"/03/"&amp;'Configurações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IF(C551&lt;&gt;"",TEXT(C551,"00")&amp;"/03/"&amp;'Configurações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IF(C552&lt;&gt;"",TEXT(C552,"00")&amp;"/03/"&amp;'Configurações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IF(C553&lt;&gt;"",TEXT(C553,"00")&amp;"/03/"&amp;'Configurações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IF(C554&lt;&gt;"",TEXT(C554,"00")&amp;"/03/"&amp;'Configurações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IF(C555&lt;&gt;"",TEXT(C555,"00")&amp;"/03/"&amp;'Configurações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IF(C556&lt;&gt;"",TEXT(C556,"00")&amp;"/03/"&amp;'Configurações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IF(C557&lt;&gt;"",TEXT(C557,"00")&amp;"/03/"&amp;'Configurações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IF(C558&lt;&gt;"",TEXT(C558,"00")&amp;"/03/"&amp;'Configurações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IF(C559&lt;&gt;"",TEXT(C559,"00")&amp;"/03/"&amp;'Configurações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IF(C560&lt;&gt;"",TEXT(C560,"00")&amp;"/03/"&amp;'Configurações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IF(C561&lt;&gt;"",TEXT(C561,"00")&amp;"/03/"&amp;'Configurações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IF(C562&lt;&gt;"",TEXT(C562,"00")&amp;"/03/"&amp;'Configurações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IF(C563&lt;&gt;"",TEXT(C563,"00")&amp;"/03/"&amp;'Configurações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IF(C564&lt;&gt;"",TEXT(C564,"00")&amp;"/03/"&amp;'Configurações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IF(C565&lt;&gt;"",TEXT(C565,"00")&amp;"/03/"&amp;'Configurações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IF(C566&lt;&gt;"",TEXT(C566,"00")&amp;"/03/"&amp;'Configurações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IF(C567&lt;&gt;"",TEXT(C567,"00")&amp;"/03/"&amp;'Configurações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IF(C568&lt;&gt;"",TEXT(C568,"00")&amp;"/03/"&amp;'Configurações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IF(C569&lt;&gt;"",TEXT(C569,"00")&amp;"/03/"&amp;'Configurações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IF(C570&lt;&gt;"",TEXT(C570,"00")&amp;"/03/"&amp;'Configurações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IF(C571&lt;&gt;"",TEXT(C571,"00")&amp;"/03/"&amp;'Configurações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IF(C572&lt;&gt;"",TEXT(C572,"00")&amp;"/03/"&amp;'Configurações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IF(C573&lt;&gt;"",TEXT(C573,"00")&amp;"/03/"&amp;'Configurações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IF(C574&lt;&gt;"",TEXT(C574,"00")&amp;"/03/"&amp;'Configurações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IF(C575&lt;&gt;"",TEXT(C575,"00")&amp;"/03/"&amp;'Configurações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IF(C576&lt;&gt;"",TEXT(C576,"00")&amp;"/03/"&amp;'Configurações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IF(C577&lt;&gt;"",TEXT(C577,"00")&amp;"/03/"&amp;'Configurações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IF(C578&lt;&gt;"",TEXT(C578,"00")&amp;"/03/"&amp;'Configurações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IF(C579&lt;&gt;"",TEXT(C579,"00")&amp;"/03/"&amp;'Configurações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IF(C580&lt;&gt;"",TEXT(C580,"00")&amp;"/03/"&amp;'Configurações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IF(C581&lt;&gt;"",TEXT(C581,"00")&amp;"/03/"&amp;'Configurações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IF(C582&lt;&gt;"",TEXT(C582,"00")&amp;"/03/"&amp;'Configurações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IF(C583&lt;&gt;"",TEXT(C583,"00")&amp;"/03/"&amp;'Configurações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IF(C584&lt;&gt;"",TEXT(C584,"00")&amp;"/03/"&amp;'Configurações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IF(C585&lt;&gt;"",TEXT(C585,"00")&amp;"/03/"&amp;'Configurações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IF(C586&lt;&gt;"",TEXT(C586,"00")&amp;"/03/"&amp;'Configurações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IF(C587&lt;&gt;"",TEXT(C587,"00")&amp;"/03/"&amp;'Configurações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IF(C588&lt;&gt;"",TEXT(C588,"00")&amp;"/03/"&amp;'Configurações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IF(C589&lt;&gt;"",TEXT(C589,"00")&amp;"/03/"&amp;'Configurações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IF(C590&lt;&gt;"",TEXT(C590,"00")&amp;"/03/"&amp;'Configurações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IF(C591&lt;&gt;"",TEXT(C591,"00")&amp;"/03/"&amp;'Configurações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IF(C592&lt;&gt;"",TEXT(C592,"00")&amp;"/03/"&amp;'Configurações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IF(C593&lt;&gt;"",TEXT(C593,"00")&amp;"/03/"&amp;'Configurações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IF(C594&lt;&gt;"",TEXT(C594,"00")&amp;"/03/"&amp;'Configurações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IF(C595&lt;&gt;"",TEXT(C595,"00")&amp;"/03/"&amp;'Configurações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IF(C596&lt;&gt;"",TEXT(C596,"00")&amp;"/03/"&amp;'Configurações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IF(C597&lt;&gt;"",TEXT(C597,"00")&amp;"/03/"&amp;'Configurações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IF(C598&lt;&gt;"",TEXT(C598,"00")&amp;"/03/"&amp;'Configurações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IF(C599&lt;&gt;"",TEXT(C599,"00")&amp;"/03/"&amp;'Configurações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IF(C600&lt;&gt;"",TEXT(C600,"00")&amp;"/03/"&amp;'Configurações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IF(C601&lt;&gt;"",TEXT(C601,"00")&amp;"/03/"&amp;'Configurações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IF(C602&lt;&gt;"",TEXT(C602,"00")&amp;"/03/"&amp;'Configurações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IF(C603&lt;&gt;"",TEXT(C603,"00")&amp;"/03/"&amp;'Configurações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IF(C604&lt;&gt;"",TEXT(C604,"00")&amp;"/03/"&amp;'Configurações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IF(C605&lt;&gt;"",TEXT(C605,"00")&amp;"/03/"&amp;'Configurações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509" priority="135" operator="lessThan">
      <formula>0</formula>
    </cfRule>
    <cfRule type="cellIs" dxfId="508" priority="136" operator="greaterThan">
      <formula>0</formula>
    </cfRule>
  </conditionalFormatting>
  <conditionalFormatting sqref="Q5:Q6">
    <cfRule type="cellIs" dxfId="507" priority="128" operator="lessThan">
      <formula>0</formula>
    </cfRule>
    <cfRule type="cellIs" dxfId="506" priority="129" operator="greaterThan">
      <formula>0</formula>
    </cfRule>
    <cfRule type="cellIs" dxfId="505" priority="130" operator="greaterThan">
      <formula>0</formula>
    </cfRule>
  </conditionalFormatting>
  <conditionalFormatting sqref="Q11:Q12">
    <cfRule type="cellIs" dxfId="504" priority="108" operator="greaterThan">
      <formula>0</formula>
    </cfRule>
    <cfRule type="cellIs" dxfId="503" priority="109" operator="lessThan">
      <formula>0</formula>
    </cfRule>
  </conditionalFormatting>
  <conditionalFormatting sqref="N5:N605">
    <cfRule type="cellIs" dxfId="502" priority="38" operator="greaterThan">
      <formula>0</formula>
    </cfRule>
    <cfRule type="cellIs" dxfId="501" priority="39" operator="lessThan">
      <formula>0</formula>
    </cfRule>
  </conditionalFormatting>
  <conditionalFormatting sqref="Q7:Q8">
    <cfRule type="cellIs" dxfId="500" priority="37" operator="greaterThan">
      <formula>0</formula>
    </cfRule>
  </conditionalFormatting>
  <conditionalFormatting sqref="Q9:Q10">
    <cfRule type="cellIs" dxfId="499" priority="36" operator="greaterThan">
      <formula>0</formula>
    </cfRule>
  </conditionalFormatting>
  <conditionalFormatting sqref="E100:E605">
    <cfRule type="containsText" dxfId="498" priority="34" operator="containsText" text="Despesa">
      <formula>NOT(ISERROR(SEARCH("Despesa",E100)))</formula>
    </cfRule>
    <cfRule type="containsText" dxfId="497" priority="35" operator="containsText" text="Receita">
      <formula>NOT(ISERROR(SEARCH("Receita",E100)))</formula>
    </cfRule>
  </conditionalFormatting>
  <conditionalFormatting sqref="E100:E605">
    <cfRule type="expression" dxfId="496" priority="158" stopIfTrue="1">
      <formula>NOT(ISERROR(SEARCH("Investimentos",E100)))</formula>
    </cfRule>
  </conditionalFormatting>
  <conditionalFormatting sqref="E22:E99">
    <cfRule type="containsText" dxfId="495" priority="30" operator="containsText" text="Despesa">
      <formula>NOT(ISERROR(SEARCH("Despesa",E22)))</formula>
    </cfRule>
    <cfRule type="containsText" dxfId="494" priority="31" operator="containsText" text="Receita">
      <formula>NOT(ISERROR(SEARCH("Receita",E22)))</formula>
    </cfRule>
  </conditionalFormatting>
  <conditionalFormatting sqref="E22:E99">
    <cfRule type="expression" dxfId="493" priority="161" stopIfTrue="1">
      <formula>NOT(ISERROR(SEARCH("Investimentos",E22)))</formula>
    </cfRule>
  </conditionalFormatting>
  <conditionalFormatting sqref="E5:E605">
    <cfRule type="containsText" dxfId="492" priority="26" operator="containsText" text="Despesa">
      <formula>NOT(ISERROR(SEARCH("Despesa",E5)))</formula>
    </cfRule>
    <cfRule type="containsText" dxfId="491" priority="27" operator="containsText" text="Receita">
      <formula>NOT(ISERROR(SEARCH("Receita",E5)))</formula>
    </cfRule>
  </conditionalFormatting>
  <conditionalFormatting sqref="E5:E605">
    <cfRule type="expression" dxfId="490" priority="164" stopIfTrue="1">
      <formula>NOT(ISERROR(SEARCH("Investimentos",E5)))</formula>
    </cfRule>
  </conditionalFormatting>
  <conditionalFormatting sqref="M96:M605">
    <cfRule type="containsText" dxfId="489" priority="22" operator="containsText" text="Não Pago">
      <formula>NOT(ISERROR(SEARCH("Não Pago",M96)))</formula>
    </cfRule>
    <cfRule type="containsText" dxfId="488" priority="23" operator="containsText" text="Pago">
      <formula>NOT(ISERROR(SEARCH("Pago",M96)))</formula>
    </cfRule>
  </conditionalFormatting>
  <conditionalFormatting sqref="M21:M95">
    <cfRule type="containsText" dxfId="487" priority="20" operator="containsText" text="Não Pago">
      <formula>NOT(ISERROR(SEARCH("Não Pago",M21)))</formula>
    </cfRule>
    <cfRule type="containsText" dxfId="486" priority="21" operator="containsText" text="Pago">
      <formula>NOT(ISERROR(SEARCH("Pago",M21)))</formula>
    </cfRule>
  </conditionalFormatting>
  <conditionalFormatting sqref="M5:M19">
    <cfRule type="containsText" dxfId="485" priority="18" operator="containsText" text="Não Pago">
      <formula>NOT(ISERROR(SEARCH("Não Pago",M5)))</formula>
    </cfRule>
    <cfRule type="containsText" dxfId="484" priority="19" operator="containsText" text="Pago">
      <formula>NOT(ISERROR(SEARCH("Pago",M5)))</formula>
    </cfRule>
  </conditionalFormatting>
  <conditionalFormatting sqref="M20">
    <cfRule type="containsText" dxfId="483" priority="16" operator="containsText" text="Não Pago">
      <formula>NOT(ISERROR(SEARCH("Não Pago",M20)))</formula>
    </cfRule>
    <cfRule type="containsText" dxfId="482" priority="17" operator="containsText" text="Pago">
      <formula>NOT(ISERROR(SEARCH("Pago",M20)))</formula>
    </cfRule>
  </conditionalFormatting>
  <conditionalFormatting sqref="L122:L605">
    <cfRule type="containsText" dxfId="481" priority="14" operator="containsText" text="Não Pago">
      <formula>NOT(ISERROR(SEARCH("Não Pago",L122)))</formula>
    </cfRule>
    <cfRule type="containsText" dxfId="480" priority="15" operator="containsText" text="Pago">
      <formula>NOT(ISERROR(SEARCH("Pago",L122)))</formula>
    </cfRule>
  </conditionalFormatting>
  <conditionalFormatting sqref="L21:L121">
    <cfRule type="containsText" dxfId="479" priority="12" operator="containsText" text="Não Pago">
      <formula>NOT(ISERROR(SEARCH("Não Pago",L21)))</formula>
    </cfRule>
    <cfRule type="containsText" dxfId="478" priority="13" operator="containsText" text="Pago">
      <formula>NOT(ISERROR(SEARCH("Pago",L21)))</formula>
    </cfRule>
  </conditionalFormatting>
  <conditionalFormatting sqref="L5:L19">
    <cfRule type="containsText" dxfId="477" priority="10" operator="containsText" text="Não Pago">
      <formula>NOT(ISERROR(SEARCH("Não Pago",L5)))</formula>
    </cfRule>
    <cfRule type="containsText" dxfId="476" priority="11" operator="containsText" text="Pago">
      <formula>NOT(ISERROR(SEARCH("Pago",L5)))</formula>
    </cfRule>
  </conditionalFormatting>
  <conditionalFormatting sqref="L20">
    <cfRule type="containsText" dxfId="475" priority="8" operator="containsText" text="Não Pago">
      <formula>NOT(ISERROR(SEARCH("Não Pago",L20)))</formula>
    </cfRule>
    <cfRule type="containsText" dxfId="474" priority="9" operator="containsText" text="Pago">
      <formula>NOT(ISERROR(SEARCH("Pago",L20)))</formula>
    </cfRule>
  </conditionalFormatting>
  <conditionalFormatting sqref="L5:L187">
    <cfRule type="cellIs" dxfId="473" priority="7" operator="equal">
      <formula>"Realizado"</formula>
    </cfRule>
  </conditionalFormatting>
  <conditionalFormatting sqref="L22">
    <cfRule type="containsText" dxfId="472" priority="5" operator="containsText" text="Não Pago">
      <formula>NOT(ISERROR(SEARCH("Não Pago",L22)))</formula>
    </cfRule>
    <cfRule type="containsText" dxfId="471" priority="6" operator="containsText" text="Pago">
      <formula>NOT(ISERROR(SEARCH("Pago",L22)))</formula>
    </cfRule>
  </conditionalFormatting>
  <conditionalFormatting sqref="L27">
    <cfRule type="containsText" dxfId="470" priority="3" operator="containsText" text="Não Pago">
      <formula>NOT(ISERROR(SEARCH("Não Pago",L27)))</formula>
    </cfRule>
    <cfRule type="containsText" dxfId="469" priority="4" operator="containsText" text="Pago">
      <formula>NOT(ISERROR(SEARCH("Pago",L27)))</formula>
    </cfRule>
  </conditionalFormatting>
  <conditionalFormatting sqref="L34">
    <cfRule type="containsText" dxfId="468" priority="1" operator="containsText" text="Não Pago">
      <formula>NOT(ISERROR(SEARCH("Não Pago",L34)))</formula>
    </cfRule>
    <cfRule type="containsText" dxfId="467" priority="2" operator="containsText" text="Pago">
      <formula>NOT(ISERROR(SEARCH("Pago",L34)))</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284</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IF(C5&lt;&gt;"",TEXT(C5,"00")&amp;"/04/"&amp;'Configurações Básicas'!$E$5,"")</f>
        <v/>
      </c>
      <c r="E5" s="43"/>
      <c r="F5" s="2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227</v>
      </c>
      <c r="Q5" s="236">
        <f>Mar!Q13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IF(C6&lt;&gt;"",TEXT(C6,"00")&amp;"/04/"&amp;'Configurações Básicas'!$E$5,"")</f>
        <v/>
      </c>
      <c r="E6" s="43"/>
      <c r="F6" s="23"/>
      <c r="G6" s="43"/>
      <c r="H6" s="43"/>
      <c r="I6" s="43"/>
      <c r="J6" s="127"/>
      <c r="K6" s="141"/>
      <c r="L6" s="45"/>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IF(C7&lt;&gt;"",TEXT(C7,"00")&amp;"/04/"&amp;'Configurações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IF(C8&lt;&gt;"",TEXT(C8,"00")&amp;"/04/"&amp;'Configurações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IF(C9&lt;&gt;"",TEXT(C9,"00")&amp;"/04/"&amp;'Configurações Básicas'!$E$5,"")</f>
        <v/>
      </c>
      <c r="E9" s="43"/>
      <c r="F9" s="2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IF(C10&lt;&gt;"",TEXT(C10,"00")&amp;"/04/"&amp;'Configurações Básicas'!$E$5,"")</f>
        <v/>
      </c>
      <c r="E10" s="43"/>
      <c r="F10" s="23"/>
      <c r="G10" s="23"/>
      <c r="H10" s="23"/>
      <c r="I10" s="2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IF(C11&lt;&gt;"",TEXT(C11,"00")&amp;"/04/"&amp;'Configurações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IF(C12&lt;&gt;"",TEXT(C12,"00")&amp;"/04/"&amp;'Configurações Básicas'!$E$5,"")</f>
        <v/>
      </c>
      <c r="E12" s="43"/>
      <c r="F12" s="23"/>
      <c r="G12" s="43"/>
      <c r="H12" s="43"/>
      <c r="I12" s="43"/>
      <c r="J12" s="127"/>
      <c r="K12" s="141"/>
      <c r="L12" s="128"/>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IF(C13&lt;&gt;"",TEXT(C13,"00")&amp;"/04/"&amp;'Configurações Básicas'!$E$5,"")</f>
        <v/>
      </c>
      <c r="E13" s="43"/>
      <c r="F13" s="23"/>
      <c r="G13" s="23"/>
      <c r="H13" s="23"/>
      <c r="I13" s="23"/>
      <c r="J13" s="127"/>
      <c r="K13" s="141"/>
      <c r="L13" s="45"/>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IF(C14&lt;&gt;"",TEXT(C14,"00")&amp;"/04/"&amp;'Configurações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IF(C15&lt;&gt;"",TEXT(C15,"00")&amp;"/04/"&amp;'Configurações Básicas'!$E$5,"")</f>
        <v/>
      </c>
      <c r="E15" s="43"/>
      <c r="F15" s="23"/>
      <c r="G15" s="23"/>
      <c r="H15" s="23"/>
      <c r="I15" s="2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IF(C16&lt;&gt;"",TEXT(C16,"00")&amp;"/04/"&amp;'Configurações Básicas'!$E$5,"")</f>
        <v/>
      </c>
      <c r="E16" s="43"/>
      <c r="F16" s="23"/>
      <c r="G16" s="23"/>
      <c r="H16" s="23"/>
      <c r="I16" s="23"/>
      <c r="J16" s="127"/>
      <c r="K16" s="141"/>
      <c r="L16" s="128"/>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IF(C17&lt;&gt;"",TEXT(C17,"00")&amp;"/04/"&amp;'Configurações Básicas'!$E$5,"")</f>
        <v/>
      </c>
      <c r="E17" s="43"/>
      <c r="F17" s="23"/>
      <c r="G17" s="43"/>
      <c r="H17" s="43"/>
      <c r="I17" s="43"/>
      <c r="J17" s="127"/>
      <c r="K17" s="141"/>
      <c r="L17" s="45"/>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IF(C18&lt;&gt;"",TEXT(C18,"00")&amp;"/04/"&amp;'Configurações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IF(C19&lt;&gt;"",TEXT(C19,"00")&amp;"/04/"&amp;'Configurações Básicas'!$E$5,"")</f>
        <v/>
      </c>
      <c r="E19" s="43"/>
      <c r="F19" s="23"/>
      <c r="G19" s="23"/>
      <c r="H19" s="23"/>
      <c r="I19" s="2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IF(C20&lt;&gt;"",TEXT(C20,"00")&amp;"/04/"&amp;'Configurações Básicas'!$E$5,"")</f>
        <v/>
      </c>
      <c r="E20" s="43"/>
      <c r="F20" s="23"/>
      <c r="G20" s="23"/>
      <c r="H20" s="23"/>
      <c r="I20" s="2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IF(C21&lt;&gt;"",TEXT(C21,"00")&amp;"/04/"&amp;'Configurações Básicas'!$E$5,"")</f>
        <v/>
      </c>
      <c r="E21" s="43"/>
      <c r="F21" s="23"/>
      <c r="G21" s="23"/>
      <c r="H21" s="23"/>
      <c r="I21" s="2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IF(C22&lt;&gt;"",TEXT(C22,"00")&amp;"/04/"&amp;'Configurações Básicas'!$E$5,"")</f>
        <v/>
      </c>
      <c r="E22" s="43"/>
      <c r="F22" s="23"/>
      <c r="G22" s="23"/>
      <c r="H22" s="23"/>
      <c r="I22" s="23"/>
      <c r="J22" s="127"/>
      <c r="K22" s="141"/>
      <c r="L22" s="128"/>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IF(C23&lt;&gt;"",TEXT(C23,"00")&amp;"/04/"&amp;'Configurações Básicas'!$E$5,"")</f>
        <v/>
      </c>
      <c r="E23" s="43"/>
      <c r="F23" s="23"/>
      <c r="G23" s="43"/>
      <c r="H23" s="43"/>
      <c r="I23" s="43"/>
      <c r="J23" s="127"/>
      <c r="K23" s="141"/>
      <c r="L23" s="45"/>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IF(C24&lt;&gt;"",TEXT(C24,"00")&amp;"/04/"&amp;'Configurações Básicas'!$E$5,"")</f>
        <v/>
      </c>
      <c r="E24" s="43"/>
      <c r="F24" s="23"/>
      <c r="G24" s="23"/>
      <c r="H24" s="23"/>
      <c r="I24" s="2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IF(C25&lt;&gt;"",TEXT(C25,"00")&amp;"/04/"&amp;'Configurações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IF(C26&lt;&gt;"",TEXT(C26,"00")&amp;"/04/"&amp;'Configurações Básicas'!$E$5,"")</f>
        <v/>
      </c>
      <c r="E26" s="43"/>
      <c r="F26" s="23"/>
      <c r="G26" s="43"/>
      <c r="H26" s="43"/>
      <c r="I26" s="4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IF(C27&lt;&gt;"",TEXT(C27,"00")&amp;"/04/"&amp;'Configurações Básicas'!$E$5,"")</f>
        <v/>
      </c>
      <c r="E27" s="43"/>
      <c r="F27" s="23"/>
      <c r="G27" s="43"/>
      <c r="H27" s="43"/>
      <c r="I27" s="43"/>
      <c r="J27" s="127"/>
      <c r="K27" s="141"/>
      <c r="L27" s="128"/>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IF(C28&lt;&gt;"",TEXT(C28,"00")&amp;"/04/"&amp;'Configurações Básicas'!$E$5,"")</f>
        <v/>
      </c>
      <c r="E28" s="43"/>
      <c r="F28" s="23"/>
      <c r="G28" s="43"/>
      <c r="H28" s="43"/>
      <c r="I28" s="43"/>
      <c r="J28" s="127"/>
      <c r="K28" s="141"/>
      <c r="L28" s="45"/>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IF(C29&lt;&gt;"",TEXT(C29,"00")&amp;"/04/"&amp;'Configurações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IF(C30&lt;&gt;"",TEXT(C30,"00")&amp;"/04/"&amp;'Configurações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IF(C31&lt;&gt;"",TEXT(C31,"00")&amp;"/04/"&amp;'Configurações Básicas'!$E$5,"")</f>
        <v/>
      </c>
      <c r="E31" s="43"/>
      <c r="F31" s="23"/>
      <c r="G31" s="23"/>
      <c r="H31" s="23"/>
      <c r="I31" s="2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IF(C32&lt;&gt;"",TEXT(C32,"00")&amp;"/04/"&amp;'Configurações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IF(C33&lt;&gt;"",TEXT(C33,"00")&amp;"/04/"&amp;'Configurações Básicas'!$E$5,"")</f>
        <v/>
      </c>
      <c r="E33" s="43"/>
      <c r="F33" s="23"/>
      <c r="G33" s="43"/>
      <c r="H33" s="43"/>
      <c r="I33" s="4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IF(C34&lt;&gt;"",TEXT(C34,"00")&amp;"/04/"&amp;'Configurações Básicas'!$E$5,"")</f>
        <v/>
      </c>
      <c r="E34" s="43"/>
      <c r="F34" s="23"/>
      <c r="G34" s="43"/>
      <c r="H34" s="43"/>
      <c r="I34" s="43"/>
      <c r="J34" s="127"/>
      <c r="K34" s="141"/>
      <c r="L34" s="128"/>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IF(C35&lt;&gt;"",TEXT(C35,"00")&amp;"/04/"&amp;'Configurações Básicas'!$E$5,"")</f>
        <v/>
      </c>
      <c r="E35" s="43"/>
      <c r="F35" s="23"/>
      <c r="G35" s="23"/>
      <c r="H35" s="23"/>
      <c r="I35" s="23"/>
      <c r="J35" s="127"/>
      <c r="K35" s="141"/>
      <c r="L35" s="45"/>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IF(C36&lt;&gt;"",TEXT(C36,"00")&amp;"/04/"&amp;'Configurações Básicas'!$E$5,"")</f>
        <v/>
      </c>
      <c r="E36" s="43"/>
      <c r="F36" s="2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IF(C37&lt;&gt;"",TEXT(C37,"00")&amp;"/04/"&amp;'Configurações Básicas'!$E$5,"")</f>
        <v/>
      </c>
      <c r="E37" s="43"/>
      <c r="F37" s="23"/>
      <c r="G37" s="23"/>
      <c r="H37" s="23"/>
      <c r="I37" s="2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IF(C38&lt;&gt;"",TEXT(C38,"00")&amp;"/04/"&amp;'Configurações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IF(C39&lt;&gt;"",TEXT(C39,"00")&amp;"/04/"&amp;'Configurações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IF(C40&lt;&gt;"",TEXT(C40,"00")&amp;"/04/"&amp;'Configurações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IF(C41&lt;&gt;"",TEXT(C41,"00")&amp;"/04/"&amp;'Configurações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IF(C42&lt;&gt;"",TEXT(C42,"00")&amp;"/04/"&amp;'Configurações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IF(C43&lt;&gt;"",TEXT(C43,"00")&amp;"/04/"&amp;'Configurações Básicas'!$E$5,"")</f>
        <v/>
      </c>
      <c r="E43" s="43"/>
      <c r="F43" s="2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IF(C44&lt;&gt;"",TEXT(C44,"00")&amp;"/04/"&amp;'Configurações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IF(C45&lt;&gt;"",TEXT(C45,"00")&amp;"/04/"&amp;'Configurações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IF(C46&lt;&gt;"",TEXT(C46,"00")&amp;"/04/"&amp;'Configurações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IF(C47&lt;&gt;"",TEXT(C47,"00")&amp;"/04/"&amp;'Configurações Básicas'!$E$5,"")</f>
        <v/>
      </c>
      <c r="E47" s="43"/>
      <c r="F47" s="23"/>
      <c r="G47" s="43"/>
      <c r="H47" s="43"/>
      <c r="I47" s="4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IF(C48&lt;&gt;"",TEXT(C48,"00")&amp;"/04/"&amp;'Configurações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IF(C49&lt;&gt;"",TEXT(C49,"00")&amp;"/04/"&amp;'Configurações Básicas'!$E$5,"")</f>
        <v/>
      </c>
      <c r="E49" s="43"/>
      <c r="F49" s="23"/>
      <c r="G49" s="23"/>
      <c r="H49" s="23"/>
      <c r="I49" s="2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IF(C50&lt;&gt;"",TEXT(C50,"00")&amp;"/04/"&amp;'Configurações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IF(C51&lt;&gt;"",TEXT(C51,"00")&amp;"/04/"&amp;'Configurações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IF(C52&lt;&gt;"",TEXT(C52,"00")&amp;"/04/"&amp;'Configurações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IF(C53&lt;&gt;"",TEXT(C53,"00")&amp;"/04/"&amp;'Configurações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IF(C54&lt;&gt;"",TEXT(C54,"00")&amp;"/04/"&amp;'Configurações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IF(C55&lt;&gt;"",TEXT(C55,"00")&amp;"/04/"&amp;'Configurações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IF(C56&lt;&gt;"",TEXT(C56,"00")&amp;"/04/"&amp;'Configurações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IF(C57&lt;&gt;"",TEXT(C57,"00")&amp;"/04/"&amp;'Configurações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IF(C58&lt;&gt;"",TEXT(C58,"00")&amp;"/04/"&amp;'Configurações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IF(C59&lt;&gt;"",TEXT(C59,"00")&amp;"/04/"&amp;'Configurações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IF(C60&lt;&gt;"",TEXT(C60,"00")&amp;"/04/"&amp;'Configurações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IF(C61&lt;&gt;"",TEXT(C61,"00")&amp;"/04/"&amp;'Configurações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IF(C62&lt;&gt;"",TEXT(C62,"00")&amp;"/04/"&amp;'Configurações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IF(C63&lt;&gt;"",TEXT(C63,"00")&amp;"/04/"&amp;'Configurações Básicas'!$E$5,"")</f>
        <v/>
      </c>
      <c r="E63" s="43"/>
      <c r="F63" s="23"/>
      <c r="G63" s="23"/>
      <c r="H63" s="23"/>
      <c r="I63" s="2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IF(C64&lt;&gt;"",TEXT(C64,"00")&amp;"/04/"&amp;'Configurações Básicas'!$E$5,"")</f>
        <v/>
      </c>
      <c r="E64" s="43"/>
      <c r="F64" s="2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IF(C65&lt;&gt;"",TEXT(C65,"00")&amp;"/04/"&amp;'Configurações Básicas'!$E$5,"")</f>
        <v/>
      </c>
      <c r="E65" s="43"/>
      <c r="F65" s="23"/>
      <c r="G65" s="23"/>
      <c r="H65" s="23"/>
      <c r="I65" s="2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IF(C66&lt;&gt;"",TEXT(C66,"00")&amp;"/04/"&amp;'Configurações Básicas'!$E$5,"")</f>
        <v/>
      </c>
      <c r="E66" s="43"/>
      <c r="F66" s="23"/>
      <c r="G66" s="23"/>
      <c r="H66" s="23"/>
      <c r="I66" s="2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IF(C67&lt;&gt;"",TEXT(C67,"00")&amp;"/04/"&amp;'Configurações Básicas'!$E$5,"")</f>
        <v/>
      </c>
      <c r="E67" s="43"/>
      <c r="F67" s="23"/>
      <c r="G67" s="23"/>
      <c r="H67" s="23"/>
      <c r="I67" s="2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IF(C68&lt;&gt;"",TEXT(C68,"00")&amp;"/04/"&amp;'Configurações Básicas'!$E$5,"")</f>
        <v/>
      </c>
      <c r="E68" s="43"/>
      <c r="F68" s="23"/>
      <c r="G68" s="23"/>
      <c r="H68" s="23"/>
      <c r="I68" s="2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IF(C69&lt;&gt;"",TEXT(C69,"00")&amp;"/04/"&amp;'Configurações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IF(C70&lt;&gt;"",TEXT(C70,"00")&amp;"/04/"&amp;'Configurações Básicas'!$E$5,"")</f>
        <v/>
      </c>
      <c r="E70" s="43"/>
      <c r="F70" s="23"/>
      <c r="G70" s="43"/>
      <c r="H70" s="43"/>
      <c r="I70" s="4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IF(C71&lt;&gt;"",TEXT(C71,"00")&amp;"/04/"&amp;'Configurações Básicas'!$E$5,"")</f>
        <v/>
      </c>
      <c r="E71" s="43"/>
      <c r="F71" s="2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IF(C72&lt;&gt;"",TEXT(C72,"00")&amp;"/04/"&amp;'Configurações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IF(C73&lt;&gt;"",TEXT(C73,"00")&amp;"/04/"&amp;'Configurações Básicas'!$E$5,"")</f>
        <v/>
      </c>
      <c r="E73" s="43"/>
      <c r="F73" s="23"/>
      <c r="G73" s="23"/>
      <c r="H73" s="23"/>
      <c r="I73" s="2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IF(C74&lt;&gt;"",TEXT(C74,"00")&amp;"/04/"&amp;'Configurações Básicas'!$E$5,"")</f>
        <v/>
      </c>
      <c r="E74" s="43"/>
      <c r="F74" s="23"/>
      <c r="G74" s="23"/>
      <c r="H74" s="23"/>
      <c r="I74" s="2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IF(C75&lt;&gt;"",TEXT(C75,"00")&amp;"/04/"&amp;'Configurações Básicas'!$E$5,"")</f>
        <v/>
      </c>
      <c r="E75" s="43"/>
      <c r="F75" s="23"/>
      <c r="G75" s="23"/>
      <c r="H75" s="23"/>
      <c r="I75" s="2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IF(C76&lt;&gt;"",TEXT(C76,"00")&amp;"/04/"&amp;'Configurações Básicas'!$E$5,"")</f>
        <v/>
      </c>
      <c r="E76" s="43"/>
      <c r="F76" s="23"/>
      <c r="G76" s="23"/>
      <c r="H76" s="23"/>
      <c r="I76" s="2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IF(C77&lt;&gt;"",TEXT(C77,"00")&amp;"/04/"&amp;'Configurações Básicas'!$E$5,"")</f>
        <v/>
      </c>
      <c r="E77" s="43"/>
      <c r="F77" s="23"/>
      <c r="G77" s="23"/>
      <c r="H77" s="23"/>
      <c r="I77" s="2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IF(C78&lt;&gt;"",TEXT(C78,"00")&amp;"/04/"&amp;'Configurações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IF(C79&lt;&gt;"",TEXT(C79,"00")&amp;"/04/"&amp;'Configurações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IF(C80&lt;&gt;"",TEXT(C80,"00")&amp;"/04/"&amp;'Configurações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IF(C81&lt;&gt;"",TEXT(C81,"00")&amp;"/04/"&amp;'Configurações Básicas'!$E$5,"")</f>
        <v/>
      </c>
      <c r="E81" s="43"/>
      <c r="F81" s="23"/>
      <c r="G81" s="43"/>
      <c r="H81" s="43"/>
      <c r="I81" s="4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IF(C82&lt;&gt;"",TEXT(C82,"00")&amp;"/04/"&amp;'Configurações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IF(C83&lt;&gt;"",TEXT(C83,"00")&amp;"/04/"&amp;'Configurações Básicas'!$E$5,"")</f>
        <v/>
      </c>
      <c r="E83" s="43"/>
      <c r="F83" s="2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IF(C84&lt;&gt;"",TEXT(C84,"00")&amp;"/04/"&amp;'Configurações Básicas'!$E$5,"")</f>
        <v/>
      </c>
      <c r="E84" s="43"/>
      <c r="F84" s="23"/>
      <c r="G84" s="43"/>
      <c r="H84" s="43"/>
      <c r="I84" s="4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IF(C85&lt;&gt;"",TEXT(C85,"00")&amp;"/04/"&amp;'Configurações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IF(C86&lt;&gt;"",TEXT(C86,"00")&amp;"/04/"&amp;'Configurações Básicas'!$E$5,"")</f>
        <v/>
      </c>
      <c r="E86" s="43"/>
      <c r="F86" s="23"/>
      <c r="G86" s="43"/>
      <c r="H86" s="43"/>
      <c r="I86" s="4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IF(C87&lt;&gt;"",TEXT(C87,"00")&amp;"/04/"&amp;'Configurações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IF(C88&lt;&gt;"",TEXT(C88,"00")&amp;"/04/"&amp;'Configurações Básicas'!$E$5,"")</f>
        <v/>
      </c>
      <c r="E88" s="43"/>
      <c r="F88" s="23"/>
      <c r="G88" s="43"/>
      <c r="H88" s="43"/>
      <c r="I88" s="4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IF(C89&lt;&gt;"",TEXT(C89,"00")&amp;"/04/"&amp;'Configurações Básicas'!$E$5,"")</f>
        <v/>
      </c>
      <c r="E89" s="43"/>
      <c r="F89" s="23"/>
      <c r="G89" s="43"/>
      <c r="H89" s="43"/>
      <c r="I89" s="4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IF(C90&lt;&gt;"",TEXT(C90,"00")&amp;"/04/"&amp;'Configurações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IF(C91&lt;&gt;"",TEXT(C91,"00")&amp;"/04/"&amp;'Configurações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IF(C92&lt;&gt;"",TEXT(C92,"00")&amp;"/04/"&amp;'Configurações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IF(C93&lt;&gt;"",TEXT(C93,"00")&amp;"/04/"&amp;'Configurações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IF(C94&lt;&gt;"",TEXT(C94,"00")&amp;"/04/"&amp;'Configurações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IF(C95&lt;&gt;"",TEXT(C95,"00")&amp;"/04/"&amp;'Configurações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IF(C96&lt;&gt;"",TEXT(C96,"00")&amp;"/04/"&amp;'Configurações Básicas'!$E$5,"")</f>
        <v/>
      </c>
      <c r="E96" s="43"/>
      <c r="F96" s="23"/>
      <c r="G96" s="43"/>
      <c r="H96" s="43"/>
      <c r="I96" s="4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IF(C97&lt;&gt;"",TEXT(C97,"00")&amp;"/04/"&amp;'Configurações Básicas'!$E$5,"")</f>
        <v/>
      </c>
      <c r="E97" s="43"/>
      <c r="F97" s="23"/>
      <c r="G97" s="23"/>
      <c r="H97" s="23"/>
      <c r="I97" s="2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IF(C98&lt;&gt;"",TEXT(C98,"00")&amp;"/04/"&amp;'Configurações Básicas'!$E$5,"")</f>
        <v/>
      </c>
      <c r="E98" s="43"/>
      <c r="F98" s="23"/>
      <c r="G98" s="43"/>
      <c r="H98" s="43"/>
      <c r="I98" s="4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IF(C99&lt;&gt;"",TEXT(C99,"00")&amp;"/04/"&amp;'Configurações Básicas'!$E$5,"")</f>
        <v/>
      </c>
      <c r="E99" s="43"/>
      <c r="F99" s="23"/>
      <c r="G99" s="43"/>
      <c r="H99" s="43"/>
      <c r="I99" s="4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IF(C100&lt;&gt;"",TEXT(C100,"00")&amp;"/04/"&amp;'Configurações Básicas'!$E$5,"")</f>
        <v/>
      </c>
      <c r="E100" s="43"/>
      <c r="F100" s="23"/>
      <c r="G100" s="43"/>
      <c r="H100" s="43"/>
      <c r="I100" s="4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IF(C101&lt;&gt;"",TEXT(C101,"00")&amp;"/04/"&amp;'Configurações Básicas'!$E$5,"")</f>
        <v/>
      </c>
      <c r="E101" s="43"/>
      <c r="F101" s="23"/>
      <c r="G101" s="43"/>
      <c r="H101" s="43"/>
      <c r="I101" s="43"/>
      <c r="J101" s="127"/>
      <c r="K101" s="141"/>
      <c r="L101" s="128"/>
      <c r="M101" s="128"/>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IF(C102&lt;&gt;"",TEXT(C102,"00")&amp;"/04/"&amp;'Configurações Básicas'!$E$5,"")</f>
        <v/>
      </c>
      <c r="E102" s="43"/>
      <c r="F102" s="23"/>
      <c r="G102" s="23"/>
      <c r="H102" s="23"/>
      <c r="I102" s="23"/>
      <c r="J102" s="127"/>
      <c r="K102" s="141"/>
      <c r="L102" s="128"/>
      <c r="M102" s="128"/>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IF(C103&lt;&gt;"",TEXT(C103,"00")&amp;"/04/"&amp;'Configurações Básicas'!$E$5,"")</f>
        <v/>
      </c>
      <c r="E103" s="43"/>
      <c r="F103" s="23"/>
      <c r="G103" s="23"/>
      <c r="H103" s="23"/>
      <c r="I103" s="23"/>
      <c r="J103" s="127"/>
      <c r="K103" s="141"/>
      <c r="L103" s="128"/>
      <c r="M103" s="128"/>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IF(C104&lt;&gt;"",TEXT(C104,"00")&amp;"/04/"&amp;'Configurações Básicas'!$E$5,"")</f>
        <v/>
      </c>
      <c r="E104" s="43"/>
      <c r="F104" s="23"/>
      <c r="G104" s="23"/>
      <c r="H104" s="23"/>
      <c r="I104" s="23"/>
      <c r="J104" s="127"/>
      <c r="K104" s="141"/>
      <c r="L104" s="128"/>
      <c r="M104" s="128"/>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IF(C105&lt;&gt;"",TEXT(C105,"00")&amp;"/04/"&amp;'Configurações Básicas'!$E$5,"")</f>
        <v/>
      </c>
      <c r="E105" s="43"/>
      <c r="F105" s="23"/>
      <c r="G105" s="43"/>
      <c r="H105" s="43"/>
      <c r="I105" s="43"/>
      <c r="J105" s="127"/>
      <c r="K105" s="141"/>
      <c r="L105" s="128"/>
      <c r="M105" s="128"/>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IF(C106&lt;&gt;"",TEXT(C106,"00")&amp;"/04/"&amp;'Configurações Básicas'!$E$5,"")</f>
        <v/>
      </c>
      <c r="E106" s="43"/>
      <c r="F106" s="23"/>
      <c r="G106" s="43"/>
      <c r="H106" s="43"/>
      <c r="I106" s="43"/>
      <c r="J106" s="127"/>
      <c r="K106" s="141"/>
      <c r="L106" s="128"/>
      <c r="M106" s="128"/>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IF(C107&lt;&gt;"",TEXT(C107,"00")&amp;"/04/"&amp;'Configurações Básicas'!$E$5,"")</f>
        <v/>
      </c>
      <c r="E107" s="43"/>
      <c r="F107" s="23"/>
      <c r="G107" s="43"/>
      <c r="H107" s="43"/>
      <c r="I107" s="43"/>
      <c r="J107" s="127"/>
      <c r="K107" s="141"/>
      <c r="L107" s="128"/>
      <c r="M107" s="128"/>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IF(C108&lt;&gt;"",TEXT(C108,"00")&amp;"/04/"&amp;'Configurações Básicas'!$E$5,"")</f>
        <v/>
      </c>
      <c r="E108" s="43"/>
      <c r="F108" s="23"/>
      <c r="G108" s="43"/>
      <c r="H108" s="43"/>
      <c r="I108" s="43"/>
      <c r="J108" s="127"/>
      <c r="K108" s="141"/>
      <c r="L108" s="128"/>
      <c r="M108" s="128"/>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IF(C109&lt;&gt;"",TEXT(C109,"00")&amp;"/04/"&amp;'Configurações Básicas'!$E$5,"")</f>
        <v/>
      </c>
      <c r="E109" s="43"/>
      <c r="F109" s="23"/>
      <c r="G109" s="43"/>
      <c r="H109" s="43"/>
      <c r="I109" s="43"/>
      <c r="J109" s="127"/>
      <c r="K109" s="141"/>
      <c r="L109" s="128"/>
      <c r="M109" s="128"/>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IF(C110&lt;&gt;"",TEXT(C110,"00")&amp;"/04/"&amp;'Configurações Básicas'!$E$5,"")</f>
        <v/>
      </c>
      <c r="E110" s="43"/>
      <c r="F110" s="23"/>
      <c r="G110" s="23"/>
      <c r="H110" s="23"/>
      <c r="I110" s="23"/>
      <c r="J110" s="127"/>
      <c r="K110" s="141"/>
      <c r="L110" s="128"/>
      <c r="M110" s="128"/>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IF(C111&lt;&gt;"",TEXT(C111,"00")&amp;"/04/"&amp;'Configurações Básicas'!$E$5,"")</f>
        <v/>
      </c>
      <c r="E111" s="43"/>
      <c r="F111" s="23"/>
      <c r="G111" s="43"/>
      <c r="H111" s="43"/>
      <c r="I111" s="43"/>
      <c r="J111" s="127"/>
      <c r="K111" s="141"/>
      <c r="L111" s="128"/>
      <c r="M111" s="128"/>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IF(C112&lt;&gt;"",TEXT(C112,"00")&amp;"/04/"&amp;'Configurações Básicas'!$E$5,"")</f>
        <v/>
      </c>
      <c r="E112" s="43"/>
      <c r="F112" s="23"/>
      <c r="G112" s="43"/>
      <c r="H112" s="43"/>
      <c r="I112" s="43"/>
      <c r="J112" s="127"/>
      <c r="K112" s="141"/>
      <c r="L112" s="128"/>
      <c r="M112" s="128"/>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IF(C113&lt;&gt;"",TEXT(C113,"00")&amp;"/04/"&amp;'Configurações Básicas'!$E$5,"")</f>
        <v/>
      </c>
      <c r="E113" s="43"/>
      <c r="F113" s="23"/>
      <c r="G113" s="23"/>
      <c r="H113" s="23"/>
      <c r="I113" s="23"/>
      <c r="J113" s="127"/>
      <c r="K113" s="141"/>
      <c r="L113" s="128"/>
      <c r="M113" s="128"/>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IF(C114&lt;&gt;"",TEXT(C114,"00")&amp;"/04/"&amp;'Configurações Básicas'!$E$5,"")</f>
        <v/>
      </c>
      <c r="E114" s="43"/>
      <c r="F114" s="23"/>
      <c r="G114" s="43"/>
      <c r="H114" s="43"/>
      <c r="I114" s="43"/>
      <c r="J114" s="127"/>
      <c r="K114" s="141"/>
      <c r="L114" s="128"/>
      <c r="M114" s="128"/>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IF(C115&lt;&gt;"",TEXT(C115,"00")&amp;"/04/"&amp;'Configurações Básicas'!$E$5,"")</f>
        <v/>
      </c>
      <c r="E115" s="43"/>
      <c r="F115" s="23"/>
      <c r="G115" s="43"/>
      <c r="H115" s="43"/>
      <c r="I115" s="43"/>
      <c r="J115" s="127"/>
      <c r="K115" s="141"/>
      <c r="L115" s="128"/>
      <c r="M115" s="128"/>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IF(C116&lt;&gt;"",TEXT(C116,"00")&amp;"/04/"&amp;'Configurações Básicas'!$E$5,"")</f>
        <v/>
      </c>
      <c r="E116" s="43"/>
      <c r="F116" s="23"/>
      <c r="G116" s="43"/>
      <c r="H116" s="43"/>
      <c r="I116" s="43"/>
      <c r="J116" s="127"/>
      <c r="K116" s="141"/>
      <c r="L116" s="128"/>
      <c r="M116" s="128"/>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IF(C117&lt;&gt;"",TEXT(C117,"00")&amp;"/04/"&amp;'Configurações Básicas'!$E$5,"")</f>
        <v/>
      </c>
      <c r="E117" s="43"/>
      <c r="F117" s="23"/>
      <c r="G117" s="43"/>
      <c r="H117" s="43"/>
      <c r="I117" s="43"/>
      <c r="J117" s="127"/>
      <c r="K117" s="141"/>
      <c r="L117" s="128"/>
      <c r="M117" s="128"/>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IF(C118&lt;&gt;"",TEXT(C118,"00")&amp;"/04/"&amp;'Configurações Básicas'!$E$5,"")</f>
        <v/>
      </c>
      <c r="E118" s="43"/>
      <c r="F118" s="23"/>
      <c r="G118" s="23"/>
      <c r="H118" s="23"/>
      <c r="I118" s="23"/>
      <c r="J118" s="127"/>
      <c r="K118" s="141"/>
      <c r="L118" s="128"/>
      <c r="M118" s="128"/>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IF(C119&lt;&gt;"",TEXT(C119,"00")&amp;"/04/"&amp;'Configurações Básicas'!$E$5,"")</f>
        <v/>
      </c>
      <c r="E119" s="43"/>
      <c r="F119" s="23"/>
      <c r="G119" s="23"/>
      <c r="H119" s="23"/>
      <c r="I119" s="23"/>
      <c r="J119" s="127"/>
      <c r="K119" s="141"/>
      <c r="L119" s="128"/>
      <c r="M119" s="128"/>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IF(C120&lt;&gt;"",TEXT(C120,"00")&amp;"/04/"&amp;'Configurações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IF(C121&lt;&gt;"",TEXT(C121,"00")&amp;"/04/"&amp;'Configurações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IF(C122&lt;&gt;"",TEXT(C122,"00")&amp;"/04/"&amp;'Configurações Básicas'!$E$5,"")</f>
        <v/>
      </c>
      <c r="E122" s="43"/>
      <c r="F122" s="43"/>
      <c r="G122" s="43"/>
      <c r="H122" s="43"/>
      <c r="I122" s="43"/>
      <c r="J122" s="44"/>
      <c r="K122" s="142"/>
      <c r="L122" s="128"/>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IF(C123&lt;&gt;"",TEXT(C123,"00")&amp;"/04/"&amp;'Configurações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IF(C124&lt;&gt;"",TEXT(C124,"00")&amp;"/04/"&amp;'Configurações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IF(C125&lt;&gt;"",TEXT(C125,"00")&amp;"/04/"&amp;'Configurações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IF(C126&lt;&gt;"",TEXT(C126,"00")&amp;"/04/"&amp;'Configurações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IF(C127&lt;&gt;"",TEXT(C127,"00")&amp;"/04/"&amp;'Configurações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IF(C128&lt;&gt;"",TEXT(C128,"00")&amp;"/04/"&amp;'Configurações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IF(C129&lt;&gt;"",TEXT(C129,"00")&amp;"/04/"&amp;'Configurações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IF(C130&lt;&gt;"",TEXT(C130,"00")&amp;"/04/"&amp;'Configurações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IF(C131&lt;&gt;"",TEXT(C131,"00")&amp;"/04/"&amp;'Configurações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IF(C132&lt;&gt;"",TEXT(C132,"00")&amp;"/04/"&amp;'Configurações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IF(C133&lt;&gt;"",TEXT(C133,"00")&amp;"/04/"&amp;'Configurações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IF(C134&lt;&gt;"",TEXT(C134,"00")&amp;"/04/"&amp;'Configurações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IF(C135&lt;&gt;"",TEXT(C135,"00")&amp;"/04/"&amp;'Configurações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IF(C136&lt;&gt;"",TEXT(C136,"00")&amp;"/04/"&amp;'Configurações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IF(C137&lt;&gt;"",TEXT(C137,"00")&amp;"/04/"&amp;'Configurações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IF(C138&lt;&gt;"",TEXT(C138,"00")&amp;"/04/"&amp;'Configurações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IF(C139&lt;&gt;"",TEXT(C139,"00")&amp;"/04/"&amp;'Configurações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IF(C140&lt;&gt;"",TEXT(C140,"00")&amp;"/04/"&amp;'Configurações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IF(C141&lt;&gt;"",TEXT(C141,"00")&amp;"/04/"&amp;'Configurações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IF(C142&lt;&gt;"",TEXT(C142,"00")&amp;"/04/"&amp;'Configurações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IF(C143&lt;&gt;"",TEXT(C143,"00")&amp;"/04/"&amp;'Configurações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IF(C144&lt;&gt;"",TEXT(C144,"00")&amp;"/04/"&amp;'Configurações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IF(C145&lt;&gt;"",TEXT(C145,"00")&amp;"/04/"&amp;'Configurações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IF(C146&lt;&gt;"",TEXT(C146,"00")&amp;"/04/"&amp;'Configurações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IF(C147&lt;&gt;"",TEXT(C147,"00")&amp;"/04/"&amp;'Configurações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IF(C148&lt;&gt;"",TEXT(C148,"00")&amp;"/04/"&amp;'Configurações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IF(C149&lt;&gt;"",TEXT(C149,"00")&amp;"/04/"&amp;'Configurações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IF(C150&lt;&gt;"",TEXT(C150,"00")&amp;"/04/"&amp;'Configurações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IF(C151&lt;&gt;"",TEXT(C151,"00")&amp;"/04/"&amp;'Configurações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IF(C152&lt;&gt;"",TEXT(C152,"00")&amp;"/04/"&amp;'Configurações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IF(C153&lt;&gt;"",TEXT(C153,"00")&amp;"/04/"&amp;'Configurações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IF(C154&lt;&gt;"",TEXT(C154,"00")&amp;"/04/"&amp;'Configurações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IF(C155&lt;&gt;"",TEXT(C155,"00")&amp;"/04/"&amp;'Configurações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IF(C156&lt;&gt;"",TEXT(C156,"00")&amp;"/04/"&amp;'Configurações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IF(C157&lt;&gt;"",TEXT(C157,"00")&amp;"/04/"&amp;'Configurações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IF(C158&lt;&gt;"",TEXT(C158,"00")&amp;"/04/"&amp;'Configurações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IF(C159&lt;&gt;"",TEXT(C159,"00")&amp;"/04/"&amp;'Configurações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IF(C160&lt;&gt;"",TEXT(C160,"00")&amp;"/04/"&amp;'Configurações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IF(C161&lt;&gt;"",TEXT(C161,"00")&amp;"/04/"&amp;'Configurações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IF(C162&lt;&gt;"",TEXT(C162,"00")&amp;"/04/"&amp;'Configurações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IF(C163&lt;&gt;"",TEXT(C163,"00")&amp;"/04/"&amp;'Configurações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IF(C164&lt;&gt;"",TEXT(C164,"00")&amp;"/04/"&amp;'Configurações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IF(C165&lt;&gt;"",TEXT(C165,"00")&amp;"/04/"&amp;'Configurações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IF(C166&lt;&gt;"",TEXT(C166,"00")&amp;"/04/"&amp;'Configurações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IF(C167&lt;&gt;"",TEXT(C167,"00")&amp;"/04/"&amp;'Configurações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IF(C168&lt;&gt;"",TEXT(C168,"00")&amp;"/04/"&amp;'Configurações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IF(C169&lt;&gt;"",TEXT(C169,"00")&amp;"/04/"&amp;'Configurações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IF(C170&lt;&gt;"",TEXT(C170,"00")&amp;"/04/"&amp;'Configurações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IF(C171&lt;&gt;"",TEXT(C171,"00")&amp;"/04/"&amp;'Configurações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IF(C172&lt;&gt;"",TEXT(C172,"00")&amp;"/04/"&amp;'Configurações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IF(C173&lt;&gt;"",TEXT(C173,"00")&amp;"/04/"&amp;'Configurações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IF(C174&lt;&gt;"",TEXT(C174,"00")&amp;"/04/"&amp;'Configurações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IF(C175&lt;&gt;"",TEXT(C175,"00")&amp;"/04/"&amp;'Configurações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IF(C176&lt;&gt;"",TEXT(C176,"00")&amp;"/04/"&amp;'Configurações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IF(C177&lt;&gt;"",TEXT(C177,"00")&amp;"/04/"&amp;'Configurações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IF(C178&lt;&gt;"",TEXT(C178,"00")&amp;"/04/"&amp;'Configurações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IF(C179&lt;&gt;"",TEXT(C179,"00")&amp;"/04/"&amp;'Configurações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IF(C180&lt;&gt;"",TEXT(C180,"00")&amp;"/04/"&amp;'Configurações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IF(C181&lt;&gt;"",TEXT(C181,"00")&amp;"/04/"&amp;'Configurações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IF(C182&lt;&gt;"",TEXT(C182,"00")&amp;"/04/"&amp;'Configurações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IF(C183&lt;&gt;"",TEXT(C183,"00")&amp;"/04/"&amp;'Configurações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IF(C184&lt;&gt;"",TEXT(C184,"00")&amp;"/04/"&amp;'Configurações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IF(C185&lt;&gt;"",TEXT(C185,"00")&amp;"/04/"&amp;'Configurações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IF(C186&lt;&gt;"",TEXT(C186,"00")&amp;"/04/"&amp;'Configurações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IF(C187&lt;&gt;"",TEXT(C187,"00")&amp;"/04/"&amp;'Configurações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IF(C188&lt;&gt;"",TEXT(C188,"00")&amp;"/04/"&amp;'Configurações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IF(C189&lt;&gt;"",TEXT(C189,"00")&amp;"/04/"&amp;'Configurações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IF(C190&lt;&gt;"",TEXT(C190,"00")&amp;"/04/"&amp;'Configurações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IF(C191&lt;&gt;"",TEXT(C191,"00")&amp;"/04/"&amp;'Configurações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IF(C192&lt;&gt;"",TEXT(C192,"00")&amp;"/04/"&amp;'Configurações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IF(C193&lt;&gt;"",TEXT(C193,"00")&amp;"/04/"&amp;'Configurações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IF(C194&lt;&gt;"",TEXT(C194,"00")&amp;"/04/"&amp;'Configurações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IF(C195&lt;&gt;"",TEXT(C195,"00")&amp;"/04/"&amp;'Configurações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IF(C196&lt;&gt;"",TEXT(C196,"00")&amp;"/04/"&amp;'Configurações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IF(C197&lt;&gt;"",TEXT(C197,"00")&amp;"/04/"&amp;'Configurações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IF(C198&lt;&gt;"",TEXT(C198,"00")&amp;"/04/"&amp;'Configurações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IF(C199&lt;&gt;"",TEXT(C199,"00")&amp;"/04/"&amp;'Configurações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IF(C200&lt;&gt;"",TEXT(C200,"00")&amp;"/04/"&amp;'Configurações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IF(C201&lt;&gt;"",TEXT(C201,"00")&amp;"/04/"&amp;'Configurações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IF(C202&lt;&gt;"",TEXT(C202,"00")&amp;"/04/"&amp;'Configurações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IF(C203&lt;&gt;"",TEXT(C203,"00")&amp;"/04/"&amp;'Configurações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IF(C204&lt;&gt;"",TEXT(C204,"00")&amp;"/04/"&amp;'Configurações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IF(C205&lt;&gt;"",TEXT(C205,"00")&amp;"/04/"&amp;'Configurações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IF(C206&lt;&gt;"",TEXT(C206,"00")&amp;"/04/"&amp;'Configurações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IF(C207&lt;&gt;"",TEXT(C207,"00")&amp;"/04/"&amp;'Configurações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IF(C208&lt;&gt;"",TEXT(C208,"00")&amp;"/04/"&amp;'Configurações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IF(C209&lt;&gt;"",TEXT(C209,"00")&amp;"/04/"&amp;'Configurações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IF(C210&lt;&gt;"",TEXT(C210,"00")&amp;"/04/"&amp;'Configurações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IF(C211&lt;&gt;"",TEXT(C211,"00")&amp;"/04/"&amp;'Configurações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IF(C212&lt;&gt;"",TEXT(C212,"00")&amp;"/04/"&amp;'Configurações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IF(C213&lt;&gt;"",TEXT(C213,"00")&amp;"/04/"&amp;'Configurações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IF(C214&lt;&gt;"",TEXT(C214,"00")&amp;"/04/"&amp;'Configurações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IF(C215&lt;&gt;"",TEXT(C215,"00")&amp;"/04/"&amp;'Configurações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IF(C216&lt;&gt;"",TEXT(C216,"00")&amp;"/04/"&amp;'Configurações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IF(C217&lt;&gt;"",TEXT(C217,"00")&amp;"/04/"&amp;'Configurações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IF(C218&lt;&gt;"",TEXT(C218,"00")&amp;"/04/"&amp;'Configurações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IF(C219&lt;&gt;"",TEXT(C219,"00")&amp;"/04/"&amp;'Configurações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IF(C220&lt;&gt;"",TEXT(C220,"00")&amp;"/04/"&amp;'Configurações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IF(C221&lt;&gt;"",TEXT(C221,"00")&amp;"/04/"&amp;'Configurações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IF(C222&lt;&gt;"",TEXT(C222,"00")&amp;"/04/"&amp;'Configurações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IF(C223&lt;&gt;"",TEXT(C223,"00")&amp;"/04/"&amp;'Configurações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IF(C224&lt;&gt;"",TEXT(C224,"00")&amp;"/04/"&amp;'Configurações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IF(C225&lt;&gt;"",TEXT(C225,"00")&amp;"/04/"&amp;'Configurações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IF(C226&lt;&gt;"",TEXT(C226,"00")&amp;"/04/"&amp;'Configurações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IF(C227&lt;&gt;"",TEXT(C227,"00")&amp;"/04/"&amp;'Configurações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IF(C228&lt;&gt;"",TEXT(C228,"00")&amp;"/04/"&amp;'Configurações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IF(C229&lt;&gt;"",TEXT(C229,"00")&amp;"/04/"&amp;'Configurações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IF(C230&lt;&gt;"",TEXT(C230,"00")&amp;"/04/"&amp;'Configurações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IF(C231&lt;&gt;"",TEXT(C231,"00")&amp;"/04/"&amp;'Configurações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IF(C232&lt;&gt;"",TEXT(C232,"00")&amp;"/04/"&amp;'Configurações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IF(C233&lt;&gt;"",TEXT(C233,"00")&amp;"/04/"&amp;'Configurações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IF(C234&lt;&gt;"",TEXT(C234,"00")&amp;"/04/"&amp;'Configurações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IF(C235&lt;&gt;"",TEXT(C235,"00")&amp;"/04/"&amp;'Configurações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IF(C236&lt;&gt;"",TEXT(C236,"00")&amp;"/04/"&amp;'Configurações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IF(C237&lt;&gt;"",TEXT(C237,"00")&amp;"/04/"&amp;'Configurações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IF(C238&lt;&gt;"",TEXT(C238,"00")&amp;"/04/"&amp;'Configurações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IF(C239&lt;&gt;"",TEXT(C239,"00")&amp;"/04/"&amp;'Configurações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IF(C240&lt;&gt;"",TEXT(C240,"00")&amp;"/04/"&amp;'Configurações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IF(C241&lt;&gt;"",TEXT(C241,"00")&amp;"/04/"&amp;'Configurações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IF(C242&lt;&gt;"",TEXT(C242,"00")&amp;"/04/"&amp;'Configurações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IF(C243&lt;&gt;"",TEXT(C243,"00")&amp;"/04/"&amp;'Configurações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IF(C244&lt;&gt;"",TEXT(C244,"00")&amp;"/04/"&amp;'Configurações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IF(C245&lt;&gt;"",TEXT(C245,"00")&amp;"/04/"&amp;'Configurações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IF(C246&lt;&gt;"",TEXT(C246,"00")&amp;"/04/"&amp;'Configurações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IF(C247&lt;&gt;"",TEXT(C247,"00")&amp;"/04/"&amp;'Configurações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IF(C248&lt;&gt;"",TEXT(C248,"00")&amp;"/04/"&amp;'Configurações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IF(C249&lt;&gt;"",TEXT(C249,"00")&amp;"/04/"&amp;'Configurações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IF(C250&lt;&gt;"",TEXT(C250,"00")&amp;"/04/"&amp;'Configurações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IF(C251&lt;&gt;"",TEXT(C251,"00")&amp;"/04/"&amp;'Configurações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IF(C252&lt;&gt;"",TEXT(C252,"00")&amp;"/04/"&amp;'Configurações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IF(C253&lt;&gt;"",TEXT(C253,"00")&amp;"/04/"&amp;'Configurações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IF(C254&lt;&gt;"",TEXT(C254,"00")&amp;"/04/"&amp;'Configurações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IF(C255&lt;&gt;"",TEXT(C255,"00")&amp;"/04/"&amp;'Configurações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IF(C256&lt;&gt;"",TEXT(C256,"00")&amp;"/04/"&amp;'Configurações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IF(C257&lt;&gt;"",TEXT(C257,"00")&amp;"/04/"&amp;'Configurações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IF(C258&lt;&gt;"",TEXT(C258,"00")&amp;"/04/"&amp;'Configurações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IF(C259&lt;&gt;"",TEXT(C259,"00")&amp;"/04/"&amp;'Configurações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IF(C260&lt;&gt;"",TEXT(C260,"00")&amp;"/04/"&amp;'Configurações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IF(C261&lt;&gt;"",TEXT(C261,"00")&amp;"/04/"&amp;'Configurações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IF(C262&lt;&gt;"",TEXT(C262,"00")&amp;"/04/"&amp;'Configurações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IF(C263&lt;&gt;"",TEXT(C263,"00")&amp;"/04/"&amp;'Configurações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IF(C264&lt;&gt;"",TEXT(C264,"00")&amp;"/04/"&amp;'Configurações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IF(C265&lt;&gt;"",TEXT(C265,"00")&amp;"/04/"&amp;'Configurações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IF(C266&lt;&gt;"",TEXT(C266,"00")&amp;"/04/"&amp;'Configurações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IF(C267&lt;&gt;"",TEXT(C267,"00")&amp;"/04/"&amp;'Configurações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IF(C268&lt;&gt;"",TEXT(C268,"00")&amp;"/04/"&amp;'Configurações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IF(C269&lt;&gt;"",TEXT(C269,"00")&amp;"/04/"&amp;'Configurações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IF(C270&lt;&gt;"",TEXT(C270,"00")&amp;"/04/"&amp;'Configurações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IF(C271&lt;&gt;"",TEXT(C271,"00")&amp;"/04/"&amp;'Configurações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IF(C272&lt;&gt;"",TEXT(C272,"00")&amp;"/04/"&amp;'Configurações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IF(C273&lt;&gt;"",TEXT(C273,"00")&amp;"/04/"&amp;'Configurações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IF(C274&lt;&gt;"",TEXT(C274,"00")&amp;"/04/"&amp;'Configurações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IF(C275&lt;&gt;"",TEXT(C275,"00")&amp;"/04/"&amp;'Configurações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IF(C276&lt;&gt;"",TEXT(C276,"00")&amp;"/04/"&amp;'Configurações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IF(C277&lt;&gt;"",TEXT(C277,"00")&amp;"/04/"&amp;'Configurações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IF(C278&lt;&gt;"",TEXT(C278,"00")&amp;"/04/"&amp;'Configurações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IF(C279&lt;&gt;"",TEXT(C279,"00")&amp;"/04/"&amp;'Configurações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IF(C280&lt;&gt;"",TEXT(C280,"00")&amp;"/04/"&amp;'Configurações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IF(C281&lt;&gt;"",TEXT(C281,"00")&amp;"/04/"&amp;'Configurações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IF(C282&lt;&gt;"",TEXT(C282,"00")&amp;"/04/"&amp;'Configurações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IF(C283&lt;&gt;"",TEXT(C283,"00")&amp;"/04/"&amp;'Configurações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IF(C284&lt;&gt;"",TEXT(C284,"00")&amp;"/04/"&amp;'Configurações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IF(C285&lt;&gt;"",TEXT(C285,"00")&amp;"/04/"&amp;'Configurações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IF(C286&lt;&gt;"",TEXT(C286,"00")&amp;"/04/"&amp;'Configurações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IF(C287&lt;&gt;"",TEXT(C287,"00")&amp;"/04/"&amp;'Configurações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IF(C288&lt;&gt;"",TEXT(C288,"00")&amp;"/04/"&amp;'Configurações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IF(C289&lt;&gt;"",TEXT(C289,"00")&amp;"/04/"&amp;'Configurações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IF(C290&lt;&gt;"",TEXT(C290,"00")&amp;"/04/"&amp;'Configurações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IF(C291&lt;&gt;"",TEXT(C291,"00")&amp;"/04/"&amp;'Configurações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IF(C292&lt;&gt;"",TEXT(C292,"00")&amp;"/04/"&amp;'Configurações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IF(C293&lt;&gt;"",TEXT(C293,"00")&amp;"/04/"&amp;'Configurações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IF(C294&lt;&gt;"",TEXT(C294,"00")&amp;"/04/"&amp;'Configurações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IF(C295&lt;&gt;"",TEXT(C295,"00")&amp;"/04/"&amp;'Configurações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IF(C296&lt;&gt;"",TEXT(C296,"00")&amp;"/04/"&amp;'Configurações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IF(C297&lt;&gt;"",TEXT(C297,"00")&amp;"/04/"&amp;'Configurações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IF(C298&lt;&gt;"",TEXT(C298,"00")&amp;"/04/"&amp;'Configurações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IF(C299&lt;&gt;"",TEXT(C299,"00")&amp;"/04/"&amp;'Configurações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IF(C300&lt;&gt;"",TEXT(C300,"00")&amp;"/04/"&amp;'Configurações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IF(C301&lt;&gt;"",TEXT(C301,"00")&amp;"/04/"&amp;'Configurações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IF(C302&lt;&gt;"",TEXT(C302,"00")&amp;"/04/"&amp;'Configurações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IF(C303&lt;&gt;"",TEXT(C303,"00")&amp;"/04/"&amp;'Configurações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IF(C304&lt;&gt;"",TEXT(C304,"00")&amp;"/04/"&amp;'Configurações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IF(C305&lt;&gt;"",TEXT(C305,"00")&amp;"/04/"&amp;'Configurações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IF(C306&lt;&gt;"",TEXT(C306,"00")&amp;"/04/"&amp;'Configurações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IF(C307&lt;&gt;"",TEXT(C307,"00")&amp;"/04/"&amp;'Configurações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IF(C308&lt;&gt;"",TEXT(C308,"00")&amp;"/04/"&amp;'Configurações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IF(C309&lt;&gt;"",TEXT(C309,"00")&amp;"/04/"&amp;'Configurações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IF(C310&lt;&gt;"",TEXT(C310,"00")&amp;"/04/"&amp;'Configurações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IF(C311&lt;&gt;"",TEXT(C311,"00")&amp;"/04/"&amp;'Configurações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IF(C312&lt;&gt;"",TEXT(C312,"00")&amp;"/04/"&amp;'Configurações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IF(C313&lt;&gt;"",TEXT(C313,"00")&amp;"/04/"&amp;'Configurações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IF(C314&lt;&gt;"",TEXT(C314,"00")&amp;"/04/"&amp;'Configurações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IF(C315&lt;&gt;"",TEXT(C315,"00")&amp;"/04/"&amp;'Configurações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IF(C316&lt;&gt;"",TEXT(C316,"00")&amp;"/04/"&amp;'Configurações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IF(C317&lt;&gt;"",TEXT(C317,"00")&amp;"/04/"&amp;'Configurações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IF(C318&lt;&gt;"",TEXT(C318,"00")&amp;"/04/"&amp;'Configurações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IF(C319&lt;&gt;"",TEXT(C319,"00")&amp;"/04/"&amp;'Configurações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IF(C320&lt;&gt;"",TEXT(C320,"00")&amp;"/04/"&amp;'Configurações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IF(C321&lt;&gt;"",TEXT(C321,"00")&amp;"/04/"&amp;'Configurações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IF(C322&lt;&gt;"",TEXT(C322,"00")&amp;"/04/"&amp;'Configurações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IF(C323&lt;&gt;"",TEXT(C323,"00")&amp;"/04/"&amp;'Configurações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IF(C324&lt;&gt;"",TEXT(C324,"00")&amp;"/04/"&amp;'Configurações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IF(C325&lt;&gt;"",TEXT(C325,"00")&amp;"/04/"&amp;'Configurações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IF(C326&lt;&gt;"",TEXT(C326,"00")&amp;"/04/"&amp;'Configurações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IF(C327&lt;&gt;"",TEXT(C327,"00")&amp;"/04/"&amp;'Configurações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IF(C328&lt;&gt;"",TEXT(C328,"00")&amp;"/04/"&amp;'Configurações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IF(C329&lt;&gt;"",TEXT(C329,"00")&amp;"/04/"&amp;'Configurações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IF(C330&lt;&gt;"",TEXT(C330,"00")&amp;"/04/"&amp;'Configurações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IF(C331&lt;&gt;"",TEXT(C331,"00")&amp;"/04/"&amp;'Configurações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IF(C332&lt;&gt;"",TEXT(C332,"00")&amp;"/04/"&amp;'Configurações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IF(C333&lt;&gt;"",TEXT(C333,"00")&amp;"/04/"&amp;'Configurações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IF(C334&lt;&gt;"",TEXT(C334,"00")&amp;"/04/"&amp;'Configurações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IF(C335&lt;&gt;"",TEXT(C335,"00")&amp;"/04/"&amp;'Configurações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IF(C336&lt;&gt;"",TEXT(C336,"00")&amp;"/04/"&amp;'Configurações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IF(C337&lt;&gt;"",TEXT(C337,"00")&amp;"/04/"&amp;'Configurações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IF(C338&lt;&gt;"",TEXT(C338,"00")&amp;"/04/"&amp;'Configurações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IF(C339&lt;&gt;"",TEXT(C339,"00")&amp;"/04/"&amp;'Configurações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IF(C340&lt;&gt;"",TEXT(C340,"00")&amp;"/04/"&amp;'Configurações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IF(C341&lt;&gt;"",TEXT(C341,"00")&amp;"/04/"&amp;'Configurações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IF(C342&lt;&gt;"",TEXT(C342,"00")&amp;"/04/"&amp;'Configurações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IF(C343&lt;&gt;"",TEXT(C343,"00")&amp;"/04/"&amp;'Configurações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IF(C344&lt;&gt;"",TEXT(C344,"00")&amp;"/04/"&amp;'Configurações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IF(C345&lt;&gt;"",TEXT(C345,"00")&amp;"/04/"&amp;'Configurações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IF(C346&lt;&gt;"",TEXT(C346,"00")&amp;"/04/"&amp;'Configurações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IF(C347&lt;&gt;"",TEXT(C347,"00")&amp;"/04/"&amp;'Configurações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IF(C348&lt;&gt;"",TEXT(C348,"00")&amp;"/04/"&amp;'Configurações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IF(C349&lt;&gt;"",TEXT(C349,"00")&amp;"/04/"&amp;'Configurações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IF(C350&lt;&gt;"",TEXT(C350,"00")&amp;"/04/"&amp;'Configurações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IF(C351&lt;&gt;"",TEXT(C351,"00")&amp;"/04/"&amp;'Configurações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IF(C352&lt;&gt;"",TEXT(C352,"00")&amp;"/04/"&amp;'Configurações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IF(C353&lt;&gt;"",TEXT(C353,"00")&amp;"/04/"&amp;'Configurações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IF(C354&lt;&gt;"",TEXT(C354,"00")&amp;"/04/"&amp;'Configurações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IF(C355&lt;&gt;"",TEXT(C355,"00")&amp;"/04/"&amp;'Configurações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IF(C356&lt;&gt;"",TEXT(C356,"00")&amp;"/04/"&amp;'Configurações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IF(C357&lt;&gt;"",TEXT(C357,"00")&amp;"/04/"&amp;'Configurações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IF(C358&lt;&gt;"",TEXT(C358,"00")&amp;"/04/"&amp;'Configurações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IF(C359&lt;&gt;"",TEXT(C359,"00")&amp;"/04/"&amp;'Configurações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IF(C360&lt;&gt;"",TEXT(C360,"00")&amp;"/04/"&amp;'Configurações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IF(C361&lt;&gt;"",TEXT(C361,"00")&amp;"/04/"&amp;'Configurações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IF(C362&lt;&gt;"",TEXT(C362,"00")&amp;"/04/"&amp;'Configurações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IF(C363&lt;&gt;"",TEXT(C363,"00")&amp;"/04/"&amp;'Configurações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IF(C364&lt;&gt;"",TEXT(C364,"00")&amp;"/04/"&amp;'Configurações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IF(C365&lt;&gt;"",TEXT(C365,"00")&amp;"/04/"&amp;'Configurações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IF(C366&lt;&gt;"",TEXT(C366,"00")&amp;"/04/"&amp;'Configurações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IF(C367&lt;&gt;"",TEXT(C367,"00")&amp;"/04/"&amp;'Configurações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IF(C368&lt;&gt;"",TEXT(C368,"00")&amp;"/04/"&amp;'Configurações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IF(C369&lt;&gt;"",TEXT(C369,"00")&amp;"/04/"&amp;'Configurações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IF(C370&lt;&gt;"",TEXT(C370,"00")&amp;"/04/"&amp;'Configurações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IF(C371&lt;&gt;"",TEXT(C371,"00")&amp;"/04/"&amp;'Configurações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IF(C372&lt;&gt;"",TEXT(C372,"00")&amp;"/04/"&amp;'Configurações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IF(C373&lt;&gt;"",TEXT(C373,"00")&amp;"/04/"&amp;'Configurações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IF(C374&lt;&gt;"",TEXT(C374,"00")&amp;"/04/"&amp;'Configurações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IF(C375&lt;&gt;"",TEXT(C375,"00")&amp;"/04/"&amp;'Configurações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IF(C376&lt;&gt;"",TEXT(C376,"00")&amp;"/04/"&amp;'Configurações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IF(C377&lt;&gt;"",TEXT(C377,"00")&amp;"/04/"&amp;'Configurações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IF(C378&lt;&gt;"",TEXT(C378,"00")&amp;"/04/"&amp;'Configurações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IF(C379&lt;&gt;"",TEXT(C379,"00")&amp;"/04/"&amp;'Configurações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IF(C380&lt;&gt;"",TEXT(C380,"00")&amp;"/04/"&amp;'Configurações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IF(C381&lt;&gt;"",TEXT(C381,"00")&amp;"/04/"&amp;'Configurações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IF(C382&lt;&gt;"",TEXT(C382,"00")&amp;"/04/"&amp;'Configurações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IF(C383&lt;&gt;"",TEXT(C383,"00")&amp;"/04/"&amp;'Configurações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IF(C384&lt;&gt;"",TEXT(C384,"00")&amp;"/04/"&amp;'Configurações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IF(C385&lt;&gt;"",TEXT(C385,"00")&amp;"/04/"&amp;'Configurações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IF(C386&lt;&gt;"",TEXT(C386,"00")&amp;"/04/"&amp;'Configurações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IF(C387&lt;&gt;"",TEXT(C387,"00")&amp;"/04/"&amp;'Configurações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IF(C388&lt;&gt;"",TEXT(C388,"00")&amp;"/04/"&amp;'Configurações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IF(C389&lt;&gt;"",TEXT(C389,"00")&amp;"/04/"&amp;'Configurações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IF(C390&lt;&gt;"",TEXT(C390,"00")&amp;"/04/"&amp;'Configurações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IF(C391&lt;&gt;"",TEXT(C391,"00")&amp;"/04/"&amp;'Configurações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IF(C392&lt;&gt;"",TEXT(C392,"00")&amp;"/04/"&amp;'Configurações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IF(C393&lt;&gt;"",TEXT(C393,"00")&amp;"/04/"&amp;'Configurações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IF(C394&lt;&gt;"",TEXT(C394,"00")&amp;"/04/"&amp;'Configurações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IF(C395&lt;&gt;"",TEXT(C395,"00")&amp;"/04/"&amp;'Configurações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IF(C396&lt;&gt;"",TEXT(C396,"00")&amp;"/04/"&amp;'Configurações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IF(C397&lt;&gt;"",TEXT(C397,"00")&amp;"/04/"&amp;'Configurações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IF(C398&lt;&gt;"",TEXT(C398,"00")&amp;"/04/"&amp;'Configurações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IF(C399&lt;&gt;"",TEXT(C399,"00")&amp;"/04/"&amp;'Configurações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IF(C400&lt;&gt;"",TEXT(C400,"00")&amp;"/04/"&amp;'Configurações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IF(C401&lt;&gt;"",TEXT(C401,"00")&amp;"/04/"&amp;'Configurações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IF(C402&lt;&gt;"",TEXT(C402,"00")&amp;"/04/"&amp;'Configurações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IF(C403&lt;&gt;"",TEXT(C403,"00")&amp;"/04/"&amp;'Configurações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IF(C404&lt;&gt;"",TEXT(C404,"00")&amp;"/04/"&amp;'Configurações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IF(C405&lt;&gt;"",TEXT(C405,"00")&amp;"/04/"&amp;'Configurações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IF(C406&lt;&gt;"",TEXT(C406,"00")&amp;"/04/"&amp;'Configurações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IF(C407&lt;&gt;"",TEXT(C407,"00")&amp;"/04/"&amp;'Configurações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IF(C408&lt;&gt;"",TEXT(C408,"00")&amp;"/04/"&amp;'Configurações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IF(C409&lt;&gt;"",TEXT(C409,"00")&amp;"/04/"&amp;'Configurações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IF(C410&lt;&gt;"",TEXT(C410,"00")&amp;"/04/"&amp;'Configurações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IF(C411&lt;&gt;"",TEXT(C411,"00")&amp;"/04/"&amp;'Configurações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IF(C412&lt;&gt;"",TEXT(C412,"00")&amp;"/04/"&amp;'Configurações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IF(C413&lt;&gt;"",TEXT(C413,"00")&amp;"/04/"&amp;'Configurações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IF(C414&lt;&gt;"",TEXT(C414,"00")&amp;"/04/"&amp;'Configurações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IF(C415&lt;&gt;"",TEXT(C415,"00")&amp;"/04/"&amp;'Configurações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IF(C416&lt;&gt;"",TEXT(C416,"00")&amp;"/04/"&amp;'Configurações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IF(C417&lt;&gt;"",TEXT(C417,"00")&amp;"/04/"&amp;'Configurações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IF(C418&lt;&gt;"",TEXT(C418,"00")&amp;"/04/"&amp;'Configurações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IF(C419&lt;&gt;"",TEXT(C419,"00")&amp;"/04/"&amp;'Configurações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IF(C420&lt;&gt;"",TEXT(C420,"00")&amp;"/04/"&amp;'Configurações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IF(C421&lt;&gt;"",TEXT(C421,"00")&amp;"/04/"&amp;'Configurações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IF(C422&lt;&gt;"",TEXT(C422,"00")&amp;"/04/"&amp;'Configurações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IF(C423&lt;&gt;"",TEXT(C423,"00")&amp;"/04/"&amp;'Configurações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IF(C424&lt;&gt;"",TEXT(C424,"00")&amp;"/04/"&amp;'Configurações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IF(C425&lt;&gt;"",TEXT(C425,"00")&amp;"/04/"&amp;'Configurações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IF(C426&lt;&gt;"",TEXT(C426,"00")&amp;"/04/"&amp;'Configurações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IF(C427&lt;&gt;"",TEXT(C427,"00")&amp;"/04/"&amp;'Configurações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IF(C428&lt;&gt;"",TEXT(C428,"00")&amp;"/04/"&amp;'Configurações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IF(C429&lt;&gt;"",TEXT(C429,"00")&amp;"/04/"&amp;'Configurações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IF(C430&lt;&gt;"",TEXT(C430,"00")&amp;"/04/"&amp;'Configurações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IF(C431&lt;&gt;"",TEXT(C431,"00")&amp;"/04/"&amp;'Configurações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IF(C432&lt;&gt;"",TEXT(C432,"00")&amp;"/04/"&amp;'Configurações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IF(C433&lt;&gt;"",TEXT(C433,"00")&amp;"/04/"&amp;'Configurações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IF(C434&lt;&gt;"",TEXT(C434,"00")&amp;"/04/"&amp;'Configurações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IF(C435&lt;&gt;"",TEXT(C435,"00")&amp;"/04/"&amp;'Configurações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IF(C436&lt;&gt;"",TEXT(C436,"00")&amp;"/04/"&amp;'Configurações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IF(C437&lt;&gt;"",TEXT(C437,"00")&amp;"/04/"&amp;'Configurações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IF(C438&lt;&gt;"",TEXT(C438,"00")&amp;"/04/"&amp;'Configurações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IF(C439&lt;&gt;"",TEXT(C439,"00")&amp;"/04/"&amp;'Configurações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IF(C440&lt;&gt;"",TEXT(C440,"00")&amp;"/04/"&amp;'Configurações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IF(C441&lt;&gt;"",TEXT(C441,"00")&amp;"/04/"&amp;'Configurações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IF(C442&lt;&gt;"",TEXT(C442,"00")&amp;"/04/"&amp;'Configurações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IF(C443&lt;&gt;"",TEXT(C443,"00")&amp;"/04/"&amp;'Configurações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IF(C444&lt;&gt;"",TEXT(C444,"00")&amp;"/04/"&amp;'Configurações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IF(C445&lt;&gt;"",TEXT(C445,"00")&amp;"/04/"&amp;'Configurações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IF(C446&lt;&gt;"",TEXT(C446,"00")&amp;"/04/"&amp;'Configurações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IF(C447&lt;&gt;"",TEXT(C447,"00")&amp;"/04/"&amp;'Configurações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IF(C448&lt;&gt;"",TEXT(C448,"00")&amp;"/04/"&amp;'Configurações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IF(C449&lt;&gt;"",TEXT(C449,"00")&amp;"/04/"&amp;'Configurações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IF(C450&lt;&gt;"",TEXT(C450,"00")&amp;"/04/"&amp;'Configurações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IF(C451&lt;&gt;"",TEXT(C451,"00")&amp;"/04/"&amp;'Configurações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IF(C452&lt;&gt;"",TEXT(C452,"00")&amp;"/04/"&amp;'Configurações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IF(C453&lt;&gt;"",TEXT(C453,"00")&amp;"/04/"&amp;'Configurações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IF(C454&lt;&gt;"",TEXT(C454,"00")&amp;"/04/"&amp;'Configurações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IF(C455&lt;&gt;"",TEXT(C455,"00")&amp;"/04/"&amp;'Configurações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IF(C456&lt;&gt;"",TEXT(C456,"00")&amp;"/04/"&amp;'Configurações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IF(C457&lt;&gt;"",TEXT(C457,"00")&amp;"/04/"&amp;'Configurações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IF(C458&lt;&gt;"",TEXT(C458,"00")&amp;"/04/"&amp;'Configurações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IF(C459&lt;&gt;"",TEXT(C459,"00")&amp;"/04/"&amp;'Configurações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IF(C460&lt;&gt;"",TEXT(C460,"00")&amp;"/04/"&amp;'Configurações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IF(C461&lt;&gt;"",TEXT(C461,"00")&amp;"/04/"&amp;'Configurações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IF(C462&lt;&gt;"",TEXT(C462,"00")&amp;"/04/"&amp;'Configurações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IF(C463&lt;&gt;"",TEXT(C463,"00")&amp;"/04/"&amp;'Configurações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IF(C464&lt;&gt;"",TEXT(C464,"00")&amp;"/04/"&amp;'Configurações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IF(C465&lt;&gt;"",TEXT(C465,"00")&amp;"/04/"&amp;'Configurações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IF(C466&lt;&gt;"",TEXT(C466,"00")&amp;"/04/"&amp;'Configurações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IF(C467&lt;&gt;"",TEXT(C467,"00")&amp;"/04/"&amp;'Configurações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IF(C468&lt;&gt;"",TEXT(C468,"00")&amp;"/04/"&amp;'Configurações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IF(C469&lt;&gt;"",TEXT(C469,"00")&amp;"/04/"&amp;'Configurações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IF(C470&lt;&gt;"",TEXT(C470,"00")&amp;"/04/"&amp;'Configurações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IF(C471&lt;&gt;"",TEXT(C471,"00")&amp;"/04/"&amp;'Configurações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IF(C472&lt;&gt;"",TEXT(C472,"00")&amp;"/04/"&amp;'Configurações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IF(C473&lt;&gt;"",TEXT(C473,"00")&amp;"/04/"&amp;'Configurações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IF(C474&lt;&gt;"",TEXT(C474,"00")&amp;"/04/"&amp;'Configurações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IF(C475&lt;&gt;"",TEXT(C475,"00")&amp;"/04/"&amp;'Configurações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IF(C476&lt;&gt;"",TEXT(C476,"00")&amp;"/04/"&amp;'Configurações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IF(C477&lt;&gt;"",TEXT(C477,"00")&amp;"/04/"&amp;'Configurações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IF(C478&lt;&gt;"",TEXT(C478,"00")&amp;"/04/"&amp;'Configurações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IF(C479&lt;&gt;"",TEXT(C479,"00")&amp;"/04/"&amp;'Configurações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IF(C480&lt;&gt;"",TEXT(C480,"00")&amp;"/04/"&amp;'Configurações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IF(C481&lt;&gt;"",TEXT(C481,"00")&amp;"/04/"&amp;'Configurações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IF(C482&lt;&gt;"",TEXT(C482,"00")&amp;"/04/"&amp;'Configurações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IF(C483&lt;&gt;"",TEXT(C483,"00")&amp;"/04/"&amp;'Configurações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IF(C484&lt;&gt;"",TEXT(C484,"00")&amp;"/04/"&amp;'Configurações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IF(C485&lt;&gt;"",TEXT(C485,"00")&amp;"/04/"&amp;'Configurações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IF(C486&lt;&gt;"",TEXT(C486,"00")&amp;"/04/"&amp;'Configurações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IF(C487&lt;&gt;"",TEXT(C487,"00")&amp;"/04/"&amp;'Configurações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IF(C488&lt;&gt;"",TEXT(C488,"00")&amp;"/04/"&amp;'Configurações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IF(C489&lt;&gt;"",TEXT(C489,"00")&amp;"/04/"&amp;'Configurações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IF(C490&lt;&gt;"",TEXT(C490,"00")&amp;"/04/"&amp;'Configurações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IF(C491&lt;&gt;"",TEXT(C491,"00")&amp;"/04/"&amp;'Configurações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IF(C492&lt;&gt;"",TEXT(C492,"00")&amp;"/04/"&amp;'Configurações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IF(C493&lt;&gt;"",TEXT(C493,"00")&amp;"/04/"&amp;'Configurações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IF(C494&lt;&gt;"",TEXT(C494,"00")&amp;"/04/"&amp;'Configurações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IF(C495&lt;&gt;"",TEXT(C495,"00")&amp;"/04/"&amp;'Configurações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IF(C496&lt;&gt;"",TEXT(C496,"00")&amp;"/04/"&amp;'Configurações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IF(C497&lt;&gt;"",TEXT(C497,"00")&amp;"/04/"&amp;'Configurações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IF(C498&lt;&gt;"",TEXT(C498,"00")&amp;"/04/"&amp;'Configurações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IF(C499&lt;&gt;"",TEXT(C499,"00")&amp;"/04/"&amp;'Configurações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IF(C500&lt;&gt;"",TEXT(C500,"00")&amp;"/04/"&amp;'Configurações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IF(C501&lt;&gt;"",TEXT(C501,"00")&amp;"/04/"&amp;'Configurações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IF(C502&lt;&gt;"",TEXT(C502,"00")&amp;"/04/"&amp;'Configurações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IF(C503&lt;&gt;"",TEXT(C503,"00")&amp;"/04/"&amp;'Configurações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IF(C504&lt;&gt;"",TEXT(C504,"00")&amp;"/04/"&amp;'Configurações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IF(C505&lt;&gt;"",TEXT(C505,"00")&amp;"/04/"&amp;'Configurações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IF(C506&lt;&gt;"",TEXT(C506,"00")&amp;"/04/"&amp;'Configurações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IF(C507&lt;&gt;"",TEXT(C507,"00")&amp;"/04/"&amp;'Configurações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IF(C508&lt;&gt;"",TEXT(C508,"00")&amp;"/04/"&amp;'Configurações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IF(C509&lt;&gt;"",TEXT(C509,"00")&amp;"/04/"&amp;'Configurações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IF(C510&lt;&gt;"",TEXT(C510,"00")&amp;"/04/"&amp;'Configurações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IF(C511&lt;&gt;"",TEXT(C511,"00")&amp;"/04/"&amp;'Configurações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IF(C512&lt;&gt;"",TEXT(C512,"00")&amp;"/04/"&amp;'Configurações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IF(C513&lt;&gt;"",TEXT(C513,"00")&amp;"/04/"&amp;'Configurações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IF(C514&lt;&gt;"",TEXT(C514,"00")&amp;"/04/"&amp;'Configurações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IF(C515&lt;&gt;"",TEXT(C515,"00")&amp;"/04/"&amp;'Configurações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IF(C516&lt;&gt;"",TEXT(C516,"00")&amp;"/04/"&amp;'Configurações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IF(C517&lt;&gt;"",TEXT(C517,"00")&amp;"/04/"&amp;'Configurações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IF(C518&lt;&gt;"",TEXT(C518,"00")&amp;"/04/"&amp;'Configurações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IF(C519&lt;&gt;"",TEXT(C519,"00")&amp;"/04/"&amp;'Configurações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IF(C520&lt;&gt;"",TEXT(C520,"00")&amp;"/04/"&amp;'Configurações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IF(C521&lt;&gt;"",TEXT(C521,"00")&amp;"/04/"&amp;'Configurações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IF(C522&lt;&gt;"",TEXT(C522,"00")&amp;"/04/"&amp;'Configurações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IF(C523&lt;&gt;"",TEXT(C523,"00")&amp;"/04/"&amp;'Configurações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IF(C524&lt;&gt;"",TEXT(C524,"00")&amp;"/04/"&amp;'Configurações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IF(C525&lt;&gt;"",TEXT(C525,"00")&amp;"/04/"&amp;'Configurações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IF(C526&lt;&gt;"",TEXT(C526,"00")&amp;"/04/"&amp;'Configurações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IF(C527&lt;&gt;"",TEXT(C527,"00")&amp;"/04/"&amp;'Configurações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IF(C528&lt;&gt;"",TEXT(C528,"00")&amp;"/04/"&amp;'Configurações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IF(C529&lt;&gt;"",TEXT(C529,"00")&amp;"/04/"&amp;'Configurações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IF(C530&lt;&gt;"",TEXT(C530,"00")&amp;"/04/"&amp;'Configurações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IF(C531&lt;&gt;"",TEXT(C531,"00")&amp;"/04/"&amp;'Configurações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IF(C532&lt;&gt;"",TEXT(C532,"00")&amp;"/04/"&amp;'Configurações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IF(C533&lt;&gt;"",TEXT(C533,"00")&amp;"/04/"&amp;'Configurações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IF(C534&lt;&gt;"",TEXT(C534,"00")&amp;"/04/"&amp;'Configurações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IF(C535&lt;&gt;"",TEXT(C535,"00")&amp;"/04/"&amp;'Configurações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IF(C536&lt;&gt;"",TEXT(C536,"00")&amp;"/04/"&amp;'Configurações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IF(C537&lt;&gt;"",TEXT(C537,"00")&amp;"/04/"&amp;'Configurações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IF(C538&lt;&gt;"",TEXT(C538,"00")&amp;"/04/"&amp;'Configurações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IF(C539&lt;&gt;"",TEXT(C539,"00")&amp;"/04/"&amp;'Configurações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IF(C540&lt;&gt;"",TEXT(C540,"00")&amp;"/04/"&amp;'Configurações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IF(C541&lt;&gt;"",TEXT(C541,"00")&amp;"/04/"&amp;'Configurações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IF(C542&lt;&gt;"",TEXT(C542,"00")&amp;"/04/"&amp;'Configurações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IF(C543&lt;&gt;"",TEXT(C543,"00")&amp;"/04/"&amp;'Configurações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IF(C544&lt;&gt;"",TEXT(C544,"00")&amp;"/04/"&amp;'Configurações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IF(C545&lt;&gt;"",TEXT(C545,"00")&amp;"/04/"&amp;'Configurações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IF(C546&lt;&gt;"",TEXT(C546,"00")&amp;"/04/"&amp;'Configurações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IF(C547&lt;&gt;"",TEXT(C547,"00")&amp;"/04/"&amp;'Configurações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IF(C548&lt;&gt;"",TEXT(C548,"00")&amp;"/04/"&amp;'Configurações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IF(C549&lt;&gt;"",TEXT(C549,"00")&amp;"/04/"&amp;'Configurações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IF(C550&lt;&gt;"",TEXT(C550,"00")&amp;"/04/"&amp;'Configurações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IF(C551&lt;&gt;"",TEXT(C551,"00")&amp;"/04/"&amp;'Configurações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IF(C552&lt;&gt;"",TEXT(C552,"00")&amp;"/04/"&amp;'Configurações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IF(C553&lt;&gt;"",TEXT(C553,"00")&amp;"/04/"&amp;'Configurações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IF(C554&lt;&gt;"",TEXT(C554,"00")&amp;"/04/"&amp;'Configurações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IF(C555&lt;&gt;"",TEXT(C555,"00")&amp;"/04/"&amp;'Configurações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IF(C556&lt;&gt;"",TEXT(C556,"00")&amp;"/04/"&amp;'Configurações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IF(C557&lt;&gt;"",TEXT(C557,"00")&amp;"/04/"&amp;'Configurações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IF(C558&lt;&gt;"",TEXT(C558,"00")&amp;"/04/"&amp;'Configurações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IF(C559&lt;&gt;"",TEXT(C559,"00")&amp;"/04/"&amp;'Configurações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IF(C560&lt;&gt;"",TEXT(C560,"00")&amp;"/04/"&amp;'Configurações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IF(C561&lt;&gt;"",TEXT(C561,"00")&amp;"/04/"&amp;'Configurações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IF(C562&lt;&gt;"",TEXT(C562,"00")&amp;"/04/"&amp;'Configurações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IF(C563&lt;&gt;"",TEXT(C563,"00")&amp;"/04/"&amp;'Configurações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IF(C564&lt;&gt;"",TEXT(C564,"00")&amp;"/04/"&amp;'Configurações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IF(C565&lt;&gt;"",TEXT(C565,"00")&amp;"/04/"&amp;'Configurações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IF(C566&lt;&gt;"",TEXT(C566,"00")&amp;"/04/"&amp;'Configurações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IF(C567&lt;&gt;"",TEXT(C567,"00")&amp;"/04/"&amp;'Configurações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IF(C568&lt;&gt;"",TEXT(C568,"00")&amp;"/04/"&amp;'Configurações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IF(C569&lt;&gt;"",TEXT(C569,"00")&amp;"/04/"&amp;'Configurações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IF(C570&lt;&gt;"",TEXT(C570,"00")&amp;"/04/"&amp;'Configurações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IF(C571&lt;&gt;"",TEXT(C571,"00")&amp;"/04/"&amp;'Configurações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IF(C572&lt;&gt;"",TEXT(C572,"00")&amp;"/04/"&amp;'Configurações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IF(C573&lt;&gt;"",TEXT(C573,"00")&amp;"/04/"&amp;'Configurações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IF(C574&lt;&gt;"",TEXT(C574,"00")&amp;"/04/"&amp;'Configurações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IF(C575&lt;&gt;"",TEXT(C575,"00")&amp;"/04/"&amp;'Configurações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IF(C576&lt;&gt;"",TEXT(C576,"00")&amp;"/04/"&amp;'Configurações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IF(C577&lt;&gt;"",TEXT(C577,"00")&amp;"/04/"&amp;'Configurações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IF(C578&lt;&gt;"",TEXT(C578,"00")&amp;"/04/"&amp;'Configurações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IF(C579&lt;&gt;"",TEXT(C579,"00")&amp;"/04/"&amp;'Configurações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IF(C580&lt;&gt;"",TEXT(C580,"00")&amp;"/04/"&amp;'Configurações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IF(C581&lt;&gt;"",TEXT(C581,"00")&amp;"/04/"&amp;'Configurações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IF(C582&lt;&gt;"",TEXT(C582,"00")&amp;"/04/"&amp;'Configurações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IF(C583&lt;&gt;"",TEXT(C583,"00")&amp;"/04/"&amp;'Configurações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IF(C584&lt;&gt;"",TEXT(C584,"00")&amp;"/04/"&amp;'Configurações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IF(C585&lt;&gt;"",TEXT(C585,"00")&amp;"/04/"&amp;'Configurações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IF(C586&lt;&gt;"",TEXT(C586,"00")&amp;"/04/"&amp;'Configurações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IF(C587&lt;&gt;"",TEXT(C587,"00")&amp;"/04/"&amp;'Configurações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IF(C588&lt;&gt;"",TEXT(C588,"00")&amp;"/04/"&amp;'Configurações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IF(C589&lt;&gt;"",TEXT(C589,"00")&amp;"/04/"&amp;'Configurações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IF(C590&lt;&gt;"",TEXT(C590,"00")&amp;"/04/"&amp;'Configurações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IF(C591&lt;&gt;"",TEXT(C591,"00")&amp;"/04/"&amp;'Configurações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IF(C592&lt;&gt;"",TEXT(C592,"00")&amp;"/04/"&amp;'Configurações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IF(C593&lt;&gt;"",TEXT(C593,"00")&amp;"/04/"&amp;'Configurações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IF(C594&lt;&gt;"",TEXT(C594,"00")&amp;"/04/"&amp;'Configurações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IF(C595&lt;&gt;"",TEXT(C595,"00")&amp;"/04/"&amp;'Configurações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IF(C596&lt;&gt;"",TEXT(C596,"00")&amp;"/04/"&amp;'Configurações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IF(C597&lt;&gt;"",TEXT(C597,"00")&amp;"/04/"&amp;'Configurações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IF(C598&lt;&gt;"",TEXT(C598,"00")&amp;"/04/"&amp;'Configurações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IF(C599&lt;&gt;"",TEXT(C599,"00")&amp;"/04/"&amp;'Configurações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IF(C600&lt;&gt;"",TEXT(C600,"00")&amp;"/04/"&amp;'Configurações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IF(C601&lt;&gt;"",TEXT(C601,"00")&amp;"/04/"&amp;'Configurações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IF(C602&lt;&gt;"",TEXT(C602,"00")&amp;"/04/"&amp;'Configurações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IF(C603&lt;&gt;"",TEXT(C603,"00")&amp;"/04/"&amp;'Configurações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IF(C604&lt;&gt;"",TEXT(C604,"00")&amp;"/04/"&amp;'Configurações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IF(C605&lt;&gt;"",TEXT(C605,"00")&amp;"/04/"&amp;'Configurações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L606" s="45"/>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66" priority="135" operator="lessThan">
      <formula>0</formula>
    </cfRule>
    <cfRule type="cellIs" dxfId="465" priority="136" operator="greaterThan">
      <formula>0</formula>
    </cfRule>
  </conditionalFormatting>
  <conditionalFormatting sqref="Q5:Q6">
    <cfRule type="cellIs" dxfId="464" priority="128" operator="lessThan">
      <formula>0</formula>
    </cfRule>
    <cfRule type="cellIs" dxfId="463" priority="129" operator="greaterThan">
      <formula>0</formula>
    </cfRule>
    <cfRule type="cellIs" dxfId="462" priority="130" operator="greaterThan">
      <formula>0</formula>
    </cfRule>
  </conditionalFormatting>
  <conditionalFormatting sqref="Q11:Q12">
    <cfRule type="cellIs" dxfId="461" priority="108" operator="greaterThan">
      <formula>0</formula>
    </cfRule>
    <cfRule type="cellIs" dxfId="460" priority="109" operator="lessThan">
      <formula>0</formula>
    </cfRule>
  </conditionalFormatting>
  <conditionalFormatting sqref="L5">
    <cfRule type="containsText" dxfId="459" priority="74" operator="containsText" text="Não Pago">
      <formula>NOT(ISERROR(SEARCH("Não Pago",L5)))</formula>
    </cfRule>
    <cfRule type="containsText" dxfId="458" priority="75" operator="containsText" text="Pago">
      <formula>NOT(ISERROR(SEARCH("Pago",L5)))</formula>
    </cfRule>
  </conditionalFormatting>
  <conditionalFormatting sqref="N5:N605">
    <cfRule type="cellIs" dxfId="457" priority="38" operator="greaterThan">
      <formula>0</formula>
    </cfRule>
    <cfRule type="cellIs" dxfId="456" priority="39" operator="lessThan">
      <formula>0</formula>
    </cfRule>
  </conditionalFormatting>
  <conditionalFormatting sqref="Q7:Q8">
    <cfRule type="cellIs" dxfId="455" priority="37" operator="greaterThan">
      <formula>0</formula>
    </cfRule>
  </conditionalFormatting>
  <conditionalFormatting sqref="Q9:Q10">
    <cfRule type="cellIs" dxfId="454" priority="36" operator="greaterThan">
      <formula>0</formula>
    </cfRule>
  </conditionalFormatting>
  <conditionalFormatting sqref="E100:E605">
    <cfRule type="containsText" dxfId="453" priority="34" operator="containsText" text="Despesa">
      <formula>NOT(ISERROR(SEARCH("Despesa",E100)))</formula>
    </cfRule>
    <cfRule type="containsText" dxfId="452" priority="35" operator="containsText" text="Receita">
      <formula>NOT(ISERROR(SEARCH("Receita",E100)))</formula>
    </cfRule>
  </conditionalFormatting>
  <conditionalFormatting sqref="E100:E605">
    <cfRule type="expression" dxfId="451" priority="158" stopIfTrue="1">
      <formula>NOT(ISERROR(SEARCH("Investimentos",E100)))</formula>
    </cfRule>
  </conditionalFormatting>
  <conditionalFormatting sqref="E22:E99">
    <cfRule type="containsText" dxfId="450" priority="30" operator="containsText" text="Despesa">
      <formula>NOT(ISERROR(SEARCH("Despesa",E22)))</formula>
    </cfRule>
    <cfRule type="containsText" dxfId="449" priority="31" operator="containsText" text="Receita">
      <formula>NOT(ISERROR(SEARCH("Receita",E22)))</formula>
    </cfRule>
  </conditionalFormatting>
  <conditionalFormatting sqref="E22:E99">
    <cfRule type="expression" dxfId="448" priority="161" stopIfTrue="1">
      <formula>NOT(ISERROR(SEARCH("Investimentos",E22)))</formula>
    </cfRule>
  </conditionalFormatting>
  <conditionalFormatting sqref="E5:E605">
    <cfRule type="containsText" dxfId="447" priority="26" operator="containsText" text="Despesa">
      <formula>NOT(ISERROR(SEARCH("Despesa",E5)))</formula>
    </cfRule>
    <cfRule type="containsText" dxfId="446" priority="27" operator="containsText" text="Receita">
      <formula>NOT(ISERROR(SEARCH("Receita",E5)))</formula>
    </cfRule>
  </conditionalFormatting>
  <conditionalFormatting sqref="E5:E605">
    <cfRule type="expression" dxfId="445" priority="164" stopIfTrue="1">
      <formula>NOT(ISERROR(SEARCH("Investimentos",E5)))</formula>
    </cfRule>
  </conditionalFormatting>
  <conditionalFormatting sqref="M120:M605">
    <cfRule type="containsText" dxfId="444" priority="22" operator="containsText" text="Não Pago">
      <formula>NOT(ISERROR(SEARCH("Não Pago",M120)))</formula>
    </cfRule>
    <cfRule type="containsText" dxfId="443" priority="23" operator="containsText" text="Pago">
      <formula>NOT(ISERROR(SEARCH("Pago",M120)))</formula>
    </cfRule>
  </conditionalFormatting>
  <conditionalFormatting sqref="M21:M119">
    <cfRule type="containsText" dxfId="442" priority="20" operator="containsText" text="Não Pago">
      <formula>NOT(ISERROR(SEARCH("Não Pago",M21)))</formula>
    </cfRule>
    <cfRule type="containsText" dxfId="441" priority="21" operator="containsText" text="Pago">
      <formula>NOT(ISERROR(SEARCH("Pago",M21)))</formula>
    </cfRule>
  </conditionalFormatting>
  <conditionalFormatting sqref="M5:M19">
    <cfRule type="containsText" dxfId="440" priority="18" operator="containsText" text="Não Pago">
      <formula>NOT(ISERROR(SEARCH("Não Pago",M5)))</formula>
    </cfRule>
    <cfRule type="containsText" dxfId="439" priority="19" operator="containsText" text="Pago">
      <formula>NOT(ISERROR(SEARCH("Pago",M5)))</formula>
    </cfRule>
  </conditionalFormatting>
  <conditionalFormatting sqref="M20">
    <cfRule type="containsText" dxfId="438" priority="16" operator="containsText" text="Não Pago">
      <formula>NOT(ISERROR(SEARCH("Não Pago",M20)))</formula>
    </cfRule>
    <cfRule type="containsText" dxfId="437" priority="17" operator="containsText" text="Pago">
      <formula>NOT(ISERROR(SEARCH("Pago",M20)))</formula>
    </cfRule>
  </conditionalFormatting>
  <conditionalFormatting sqref="L123:L606">
    <cfRule type="containsText" dxfId="436" priority="14" operator="containsText" text="Não Pago">
      <formula>NOT(ISERROR(SEARCH("Não Pago",L123)))</formula>
    </cfRule>
    <cfRule type="containsText" dxfId="435" priority="15" operator="containsText" text="Pago">
      <formula>NOT(ISERROR(SEARCH("Pago",L123)))</formula>
    </cfRule>
  </conditionalFormatting>
  <conditionalFormatting sqref="L22:L122">
    <cfRule type="containsText" dxfId="434" priority="12" operator="containsText" text="Não Pago">
      <formula>NOT(ISERROR(SEARCH("Não Pago",L22)))</formula>
    </cfRule>
    <cfRule type="containsText" dxfId="433" priority="13" operator="containsText" text="Pago">
      <formula>NOT(ISERROR(SEARCH("Pago",L22)))</formula>
    </cfRule>
  </conditionalFormatting>
  <conditionalFormatting sqref="L6:L20">
    <cfRule type="containsText" dxfId="432" priority="10" operator="containsText" text="Não Pago">
      <formula>NOT(ISERROR(SEARCH("Não Pago",L6)))</formula>
    </cfRule>
    <cfRule type="containsText" dxfId="431" priority="11" operator="containsText" text="Pago">
      <formula>NOT(ISERROR(SEARCH("Pago",L6)))</formula>
    </cfRule>
  </conditionalFormatting>
  <conditionalFormatting sqref="L21">
    <cfRule type="containsText" dxfId="430" priority="8" operator="containsText" text="Não Pago">
      <formula>NOT(ISERROR(SEARCH("Não Pago",L21)))</formula>
    </cfRule>
    <cfRule type="containsText" dxfId="429" priority="9" operator="containsText" text="Pago">
      <formula>NOT(ISERROR(SEARCH("Pago",L21)))</formula>
    </cfRule>
  </conditionalFormatting>
  <conditionalFormatting sqref="L6:L188">
    <cfRule type="cellIs" dxfId="428" priority="7" operator="equal">
      <formula>"Realizado"</formula>
    </cfRule>
  </conditionalFormatting>
  <conditionalFormatting sqref="L23">
    <cfRule type="containsText" dxfId="427" priority="5" operator="containsText" text="Não Pago">
      <formula>NOT(ISERROR(SEARCH("Não Pago",L23)))</formula>
    </cfRule>
    <cfRule type="containsText" dxfId="426" priority="6" operator="containsText" text="Pago">
      <formula>NOT(ISERROR(SEARCH("Pago",L23)))</formula>
    </cfRule>
  </conditionalFormatting>
  <conditionalFormatting sqref="L28">
    <cfRule type="containsText" dxfId="425" priority="3" operator="containsText" text="Não Pago">
      <formula>NOT(ISERROR(SEARCH("Não Pago",L28)))</formula>
    </cfRule>
    <cfRule type="containsText" dxfId="424" priority="4" operator="containsText" text="Pago">
      <formula>NOT(ISERROR(SEARCH("Pago",L28)))</formula>
    </cfRule>
  </conditionalFormatting>
  <conditionalFormatting sqref="L35">
    <cfRule type="containsText" dxfId="423" priority="1" operator="containsText" text="Não Pago">
      <formula>NOT(ISERROR(SEARCH("Não Pago",L35)))</formula>
    </cfRule>
    <cfRule type="containsText" dxfId="422" priority="2" operator="containsText" text="Pago">
      <formula>NOT(ISERROR(SEARCH("Pago",L35)))</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285</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c r="D5" s="43" t="str">
        <f>IF(C5&lt;&gt;"",TEXT(C5,"00")&amp;"/05/"&amp;'Configurações Básicas'!$E$5,"")</f>
        <v/>
      </c>
      <c r="E5" s="43"/>
      <c r="F5" s="23"/>
      <c r="G5" s="43"/>
      <c r="H5" s="43"/>
      <c r="I5" s="43"/>
      <c r="J5" s="127"/>
      <c r="K5" s="141"/>
      <c r="L5" s="45"/>
      <c r="M5" s="45"/>
      <c r="N5" s="41">
        <f>Q5+IF(AND(L5="Pago",OR(E5='PC Receitas'!O4,E5='PC Receitas'!O5,E5='PC Receitas'!O6)),J5,IF(AND(L5="Pago",OR(E5='PC Receitas'!O7,E5='PC Receitas'!O8,E5='PC Receitas'!O9,E5='PC Receitas'!O10,E5='PC Receitas'!O11,E5='PC Receitas'!O12,E5='PC Receitas'!O13,E5='PC Receitas'!O14)),-J5,0))</f>
        <v>12927.7</v>
      </c>
      <c r="P5" s="235" t="s">
        <v>228</v>
      </c>
      <c r="Q5" s="236">
        <f>Abr!Q13</f>
        <v>12927.7</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71"/>
      <c r="C6" s="43"/>
      <c r="D6" s="43" t="str">
        <f>IF(C6&lt;&gt;"",TEXT(C6,"00")&amp;"/05/"&amp;'Configurações Básicas'!$E$5,"")</f>
        <v/>
      </c>
      <c r="E6" s="43"/>
      <c r="F6" s="23"/>
      <c r="G6" s="43"/>
      <c r="H6" s="43"/>
      <c r="I6" s="43"/>
      <c r="J6" s="127"/>
      <c r="K6" s="141"/>
      <c r="L6" s="128"/>
      <c r="M6" s="128"/>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IF(C7&lt;&gt;"",TEXT(C7,"00")&amp;"/05/"&amp;'Configurações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IF(C8&lt;&gt;"",TEXT(C8,"00")&amp;"/05/"&amp;'Configurações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IF(C9&lt;&gt;"",TEXT(C9,"00")&amp;"/05/"&amp;'Configurações Básicas'!$E$5,"")</f>
        <v/>
      </c>
      <c r="E9" s="43"/>
      <c r="F9" s="23"/>
      <c r="G9" s="43"/>
      <c r="H9" s="43"/>
      <c r="I9" s="4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IF(C10&lt;&gt;"",TEXT(C10,"00")&amp;"/05/"&amp;'Configurações Básicas'!$E$5,"")</f>
        <v/>
      </c>
      <c r="E10" s="43"/>
      <c r="F10" s="23"/>
      <c r="G10" s="43"/>
      <c r="H10" s="43"/>
      <c r="I10" s="4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IF(C11&lt;&gt;"",TEXT(C11,"00")&amp;"/05/"&amp;'Configurações Básicas'!$E$5,"")</f>
        <v/>
      </c>
      <c r="E11" s="43"/>
      <c r="F11" s="23"/>
      <c r="G11" s="43"/>
      <c r="H11" s="43"/>
      <c r="I11" s="4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IF(C12&lt;&gt;"",TEXT(C12,"00")&amp;"/05/"&amp;'Configurações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IF(C13&lt;&gt;"",TEXT(C13,"00")&amp;"/05/"&amp;'Configurações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IF(C14&lt;&gt;"",TEXT(C14,"00")&amp;"/05/"&amp;'Configurações Básicas'!$E$5,"")</f>
        <v/>
      </c>
      <c r="E14" s="43"/>
      <c r="F14" s="23"/>
      <c r="G14" s="23"/>
      <c r="H14" s="23"/>
      <c r="I14" s="2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IF(C15&lt;&gt;"",TEXT(C15,"00")&amp;"/05/"&amp;'Configurações Básicas'!$E$5,"")</f>
        <v/>
      </c>
      <c r="E15" s="43"/>
      <c r="F15" s="23"/>
      <c r="G15" s="23"/>
      <c r="H15" s="23"/>
      <c r="I15" s="2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IF(C16&lt;&gt;"",TEXT(C16,"00")&amp;"/05/"&amp;'Configurações Básicas'!$E$5,"")</f>
        <v/>
      </c>
      <c r="E16" s="43"/>
      <c r="F16" s="23"/>
      <c r="G16" s="43"/>
      <c r="H16" s="43"/>
      <c r="I16" s="4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IF(C17&lt;&gt;"",TEXT(C17,"00")&amp;"/05/"&amp;'Configurações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IF(C18&lt;&gt;"",TEXT(C18,"00")&amp;"/05/"&amp;'Configurações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IF(C19&lt;&gt;"",TEXT(C19,"00")&amp;"/05/"&amp;'Configurações Básicas'!$E$5,"")</f>
        <v/>
      </c>
      <c r="E19" s="43"/>
      <c r="F19" s="23"/>
      <c r="G19" s="23"/>
      <c r="H19" s="23"/>
      <c r="I19" s="2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IF(C20&lt;&gt;"",TEXT(C20,"00")&amp;"/05/"&amp;'Configurações Básicas'!$E$5,"")</f>
        <v/>
      </c>
      <c r="E20" s="43"/>
      <c r="F20" s="2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IF(C21&lt;&gt;"",TEXT(C21,"00")&amp;"/05/"&amp;'Configurações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IF(C22&lt;&gt;"",TEXT(C22,"00")&amp;"/05/"&amp;'Configurações Básicas'!$E$5,"")</f>
        <v/>
      </c>
      <c r="E22" s="43"/>
      <c r="F22" s="23"/>
      <c r="G22" s="43"/>
      <c r="H22" s="43"/>
      <c r="I22" s="4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IF(C23&lt;&gt;"",TEXT(C23,"00")&amp;"/05/"&amp;'Configurações Básicas'!$E$5,"")</f>
        <v/>
      </c>
      <c r="E23" s="43"/>
      <c r="F23" s="23"/>
      <c r="G23" s="43"/>
      <c r="H23" s="43"/>
      <c r="I23" s="4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IF(C24&lt;&gt;"",TEXT(C24,"00")&amp;"/05/"&amp;'Configurações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IF(C25&lt;&gt;"",TEXT(C25,"00")&amp;"/05/"&amp;'Configurações Básicas'!$E$5,"")</f>
        <v/>
      </c>
      <c r="E25" s="43"/>
      <c r="F25" s="23"/>
      <c r="G25" s="43"/>
      <c r="H25" s="43"/>
      <c r="I25" s="4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IF(C26&lt;&gt;"",TEXT(C26,"00")&amp;"/05/"&amp;'Configurações Básicas'!$E$5,"")</f>
        <v/>
      </c>
      <c r="E26" s="43"/>
      <c r="F26" s="23"/>
      <c r="G26" s="23"/>
      <c r="H26" s="23"/>
      <c r="I26" s="2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IF(C27&lt;&gt;"",TEXT(C27,"00")&amp;"/05/"&amp;'Configurações Básicas'!$E$5,"")</f>
        <v/>
      </c>
      <c r="E27" s="43"/>
      <c r="F27" s="23"/>
      <c r="G27" s="43"/>
      <c r="H27" s="43"/>
      <c r="I27" s="4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IF(C28&lt;&gt;"",TEXT(C28,"00")&amp;"/05/"&amp;'Configurações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IF(C29&lt;&gt;"",TEXT(C29,"00")&amp;"/05/"&amp;'Configurações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IF(C30&lt;&gt;"",TEXT(C30,"00")&amp;"/05/"&amp;'Configurações Básicas'!$E$5,"")</f>
        <v/>
      </c>
      <c r="E30" s="43"/>
      <c r="F30" s="23"/>
      <c r="G30" s="23"/>
      <c r="H30" s="23"/>
      <c r="I30" s="2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IF(C31&lt;&gt;"",TEXT(C31,"00")&amp;"/05/"&amp;'Configurações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IF(C32&lt;&gt;"",TEXT(C32,"00")&amp;"/05/"&amp;'Configurações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IF(C33&lt;&gt;"",TEXT(C33,"00")&amp;"/05/"&amp;'Configurações Básicas'!$E$5,"")</f>
        <v/>
      </c>
      <c r="E33" s="43"/>
      <c r="F33" s="23"/>
      <c r="G33" s="23"/>
      <c r="H33" s="23"/>
      <c r="I33" s="2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IF(C34&lt;&gt;"",TEXT(C34,"00")&amp;"/05/"&amp;'Configurações Básicas'!$E$5,"")</f>
        <v/>
      </c>
      <c r="E34" s="43"/>
      <c r="F34" s="23"/>
      <c r="G34" s="23"/>
      <c r="H34" s="23"/>
      <c r="I34" s="2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IF(C35&lt;&gt;"",TEXT(C35,"00")&amp;"/05/"&amp;'Configurações Básicas'!$E$5,"")</f>
        <v/>
      </c>
      <c r="E35" s="43"/>
      <c r="F35" s="23"/>
      <c r="G35" s="43"/>
      <c r="H35" s="43"/>
      <c r="I35" s="4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IF(C36&lt;&gt;"",TEXT(C36,"00")&amp;"/05/"&amp;'Configurações Básicas'!$E$5,"")</f>
        <v/>
      </c>
      <c r="E36" s="43"/>
      <c r="F36" s="23"/>
      <c r="G36" s="23"/>
      <c r="H36" s="23"/>
      <c r="I36" s="2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IF(C37&lt;&gt;"",TEXT(C37,"00")&amp;"/05/"&amp;'Configurações Básicas'!$E$5,"")</f>
        <v/>
      </c>
      <c r="E37" s="43"/>
      <c r="F37" s="2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IF(C38&lt;&gt;"",TEXT(C38,"00")&amp;"/05/"&amp;'Configurações Básicas'!$E$5,"")</f>
        <v/>
      </c>
      <c r="E38" s="43"/>
      <c r="F38" s="23"/>
      <c r="G38" s="23"/>
      <c r="H38" s="23"/>
      <c r="I38" s="2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IF(C39&lt;&gt;"",TEXT(C39,"00")&amp;"/05/"&amp;'Configurações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IF(C40&lt;&gt;"",TEXT(C40,"00")&amp;"/05/"&amp;'Configurações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IF(C41&lt;&gt;"",TEXT(C41,"00")&amp;"/05/"&amp;'Configurações Básicas'!$E$5,"")</f>
        <v/>
      </c>
      <c r="E41" s="43"/>
      <c r="F41" s="23"/>
      <c r="G41" s="43"/>
      <c r="H41" s="43"/>
      <c r="I41" s="4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IF(C42&lt;&gt;"",TEXT(C42,"00")&amp;"/05/"&amp;'Configurações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IF(C43&lt;&gt;"",TEXT(C43,"00")&amp;"/05/"&amp;'Configurações Básicas'!$E$5,"")</f>
        <v/>
      </c>
      <c r="E43" s="43"/>
      <c r="F43" s="23"/>
      <c r="G43" s="23"/>
      <c r="H43" s="23"/>
      <c r="I43" s="2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IF(C44&lt;&gt;"",TEXT(C44,"00")&amp;"/05/"&amp;'Configurações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IF(C45&lt;&gt;"",TEXT(C45,"00")&amp;"/05/"&amp;'Configurações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IF(C46&lt;&gt;"",TEXT(C46,"00")&amp;"/05/"&amp;'Configurações Básicas'!$E$5,"")</f>
        <v/>
      </c>
      <c r="E46" s="43"/>
      <c r="F46" s="23"/>
      <c r="G46" s="23"/>
      <c r="H46" s="23"/>
      <c r="I46" s="2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IF(C47&lt;&gt;"",TEXT(C47,"00")&amp;"/05/"&amp;'Configurações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IF(C48&lt;&gt;"",TEXT(C48,"00")&amp;"/05/"&amp;'Configurações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IF(C49&lt;&gt;"",TEXT(C49,"00")&amp;"/05/"&amp;'Configurações Básicas'!$E$5,"")</f>
        <v/>
      </c>
      <c r="E49" s="43"/>
      <c r="F49" s="23"/>
      <c r="G49" s="23"/>
      <c r="H49" s="23"/>
      <c r="I49" s="2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IF(C50&lt;&gt;"",TEXT(C50,"00")&amp;"/05/"&amp;'Configurações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IF(C51&lt;&gt;"",TEXT(C51,"00")&amp;"/05/"&amp;'Configurações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IF(C52&lt;&gt;"",TEXT(C52,"00")&amp;"/05/"&amp;'Configurações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IF(C53&lt;&gt;"",TEXT(C53,"00")&amp;"/05/"&amp;'Configurações Básicas'!$E$5,"")</f>
        <v/>
      </c>
      <c r="E53" s="43"/>
      <c r="F53" s="23"/>
      <c r="G53" s="43"/>
      <c r="H53" s="43"/>
      <c r="I53" s="4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IF(C54&lt;&gt;"",TEXT(C54,"00")&amp;"/05/"&amp;'Configurações Básicas'!$E$5,"")</f>
        <v/>
      </c>
      <c r="E54" s="43"/>
      <c r="F54" s="23"/>
      <c r="G54" s="43"/>
      <c r="H54" s="43"/>
      <c r="I54" s="4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IF(C55&lt;&gt;"",TEXT(C55,"00")&amp;"/05/"&amp;'Configurações Básicas'!$E$5,"")</f>
        <v/>
      </c>
      <c r="E55" s="43"/>
      <c r="F55" s="23"/>
      <c r="G55" s="43"/>
      <c r="H55" s="43"/>
      <c r="I55" s="4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IF(C56&lt;&gt;"",TEXT(C56,"00")&amp;"/05/"&amp;'Configurações Básicas'!$E$5,"")</f>
        <v/>
      </c>
      <c r="E56" s="43"/>
      <c r="F56" s="23"/>
      <c r="G56" s="23"/>
      <c r="H56" s="23"/>
      <c r="I56" s="2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IF(C57&lt;&gt;"",TEXT(C57,"00")&amp;"/05/"&amp;'Configurações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IF(C58&lt;&gt;"",TEXT(C58,"00")&amp;"/05/"&amp;'Configurações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IF(C59&lt;&gt;"",TEXT(C59,"00")&amp;"/05/"&amp;'Configurações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IF(C60&lt;&gt;"",TEXT(C60,"00")&amp;"/05/"&amp;'Configurações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IF(C61&lt;&gt;"",TEXT(C61,"00")&amp;"/05/"&amp;'Configurações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IF(C62&lt;&gt;"",TEXT(C62,"00")&amp;"/05/"&amp;'Configurações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IF(C63&lt;&gt;"",TEXT(C63,"00")&amp;"/05/"&amp;'Configurações Básicas'!$E$5,"")</f>
        <v/>
      </c>
      <c r="E63" s="43"/>
      <c r="F63" s="2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IF(C64&lt;&gt;"",TEXT(C64,"00")&amp;"/05/"&amp;'Configurações Básicas'!$E$5,"")</f>
        <v/>
      </c>
      <c r="E64" s="43"/>
      <c r="F64" s="23"/>
      <c r="G64" s="43"/>
      <c r="H64" s="43"/>
      <c r="I64" s="4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IF(C65&lt;&gt;"",TEXT(C65,"00")&amp;"/05/"&amp;'Configurações Básicas'!$E$5,"")</f>
        <v/>
      </c>
      <c r="E65" s="43"/>
      <c r="F65" s="23"/>
      <c r="G65" s="43"/>
      <c r="H65" s="43"/>
      <c r="I65" s="4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IF(C66&lt;&gt;"",TEXT(C66,"00")&amp;"/05/"&amp;'Configurações Básicas'!$E$5,"")</f>
        <v/>
      </c>
      <c r="E66" s="43"/>
      <c r="F66" s="2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IF(C67&lt;&gt;"",TEXT(C67,"00")&amp;"/05/"&amp;'Configurações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IF(C68&lt;&gt;"",TEXT(C68,"00")&amp;"/05/"&amp;'Configurações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IF(C69&lt;&gt;"",TEXT(C69,"00")&amp;"/05/"&amp;'Configurações Básicas'!$E$5,"")</f>
        <v/>
      </c>
      <c r="E69" s="43"/>
      <c r="F69" s="23"/>
      <c r="G69" s="23"/>
      <c r="H69" s="23"/>
      <c r="I69" s="2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IF(C70&lt;&gt;"",TEXT(C70,"00")&amp;"/05/"&amp;'Configurações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IF(C71&lt;&gt;"",TEXT(C71,"00")&amp;"/05/"&amp;'Configurações Básicas'!$E$5,"")</f>
        <v/>
      </c>
      <c r="E71" s="43"/>
      <c r="F71" s="23"/>
      <c r="G71" s="43"/>
      <c r="H71" s="43"/>
      <c r="I71" s="4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IF(C72&lt;&gt;"",TEXT(C72,"00")&amp;"/05/"&amp;'Configurações Básicas'!$E$5,"")</f>
        <v/>
      </c>
      <c r="E72" s="43"/>
      <c r="F72" s="23"/>
      <c r="G72" s="43"/>
      <c r="H72" s="43"/>
      <c r="I72" s="4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IF(C73&lt;&gt;"",TEXT(C73,"00")&amp;"/05/"&amp;'Configurações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IF(C74&lt;&gt;"",TEXT(C74,"00")&amp;"/05/"&amp;'Configurações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IF(C75&lt;&gt;"",TEXT(C75,"00")&amp;"/05/"&amp;'Configurações Básicas'!$E$5,"")</f>
        <v/>
      </c>
      <c r="E75" s="43"/>
      <c r="F75" s="23"/>
      <c r="G75" s="43"/>
      <c r="H75" s="43"/>
      <c r="I75" s="4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IF(C76&lt;&gt;"",TEXT(C76,"00")&amp;"/05/"&amp;'Configurações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IF(C77&lt;&gt;"",TEXT(C77,"00")&amp;"/05/"&amp;'Configurações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IF(C78&lt;&gt;"",TEXT(C78,"00")&amp;"/05/"&amp;'Configurações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IF(C79&lt;&gt;"",TEXT(C79,"00")&amp;"/05/"&amp;'Configurações Básicas'!$E$5,"")</f>
        <v/>
      </c>
      <c r="E79" s="43"/>
      <c r="F79" s="23"/>
      <c r="G79" s="43"/>
      <c r="H79" s="43"/>
      <c r="I79" s="4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IF(C80&lt;&gt;"",TEXT(C80,"00")&amp;"/05/"&amp;'Configurações Básicas'!$E$5,"")</f>
        <v/>
      </c>
      <c r="E80" s="43"/>
      <c r="F80" s="23"/>
      <c r="G80" s="43"/>
      <c r="H80" s="43"/>
      <c r="I80" s="4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IF(C81&lt;&gt;"",TEXT(C81,"00")&amp;"/05/"&amp;'Configurações Básicas'!$E$5,"")</f>
        <v/>
      </c>
      <c r="E81" s="43"/>
      <c r="F81" s="23"/>
      <c r="G81" s="23"/>
      <c r="H81" s="23"/>
      <c r="I81" s="2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IF(C82&lt;&gt;"",TEXT(C82,"00")&amp;"/05/"&amp;'Configurações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IF(C83&lt;&gt;"",TEXT(C83,"00")&amp;"/05/"&amp;'Configurações Básicas'!$E$5,"")</f>
        <v/>
      </c>
      <c r="E83" s="43"/>
      <c r="F83" s="23"/>
      <c r="G83" s="43"/>
      <c r="H83" s="43"/>
      <c r="I83" s="4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IF(C84&lt;&gt;"",TEXT(C84,"00")&amp;"/05/"&amp;'Configurações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IF(C85&lt;&gt;"",TEXT(C85,"00")&amp;"/05/"&amp;'Configurações Básicas'!$E$5,"")</f>
        <v/>
      </c>
      <c r="E85" s="43"/>
      <c r="F85" s="23"/>
      <c r="G85" s="23"/>
      <c r="H85" s="23"/>
      <c r="I85" s="2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IF(C86&lt;&gt;"",TEXT(C86,"00")&amp;"/05/"&amp;'Configurações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IF(C87&lt;&gt;"",TEXT(C87,"00")&amp;"/05/"&amp;'Configurações Básicas'!$E$5,"")</f>
        <v/>
      </c>
      <c r="E87" s="43"/>
      <c r="F87" s="23"/>
      <c r="G87" s="23"/>
      <c r="H87" s="23"/>
      <c r="I87" s="2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IF(C88&lt;&gt;"",TEXT(C88,"00")&amp;"/05/"&amp;'Configurações Básicas'!$E$5,"")</f>
        <v/>
      </c>
      <c r="E88" s="43"/>
      <c r="F88" s="23"/>
      <c r="G88" s="23"/>
      <c r="H88" s="23"/>
      <c r="I88" s="2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IF(C89&lt;&gt;"",TEXT(C89,"00")&amp;"/05/"&amp;'Configurações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IF(C90&lt;&gt;"",TEXT(C90,"00")&amp;"/05/"&amp;'Configurações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IF(C91&lt;&gt;"",TEXT(C91,"00")&amp;"/05/"&amp;'Configurações Básicas'!$E$5,"")</f>
        <v/>
      </c>
      <c r="E91" s="43"/>
      <c r="F91" s="23"/>
      <c r="G91" s="23"/>
      <c r="H91" s="23"/>
      <c r="I91" s="2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IF(C92&lt;&gt;"",TEXT(C92,"00")&amp;"/05/"&amp;'Configurações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IF(C93&lt;&gt;"",TEXT(C93,"00")&amp;"/05/"&amp;'Configurações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IF(C94&lt;&gt;"",TEXT(C94,"00")&amp;"/05/"&amp;'Configurações Básicas'!$E$5,"")</f>
        <v/>
      </c>
      <c r="E94" s="43"/>
      <c r="F94" s="23"/>
      <c r="G94" s="23"/>
      <c r="H94" s="23"/>
      <c r="I94" s="2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IF(C95&lt;&gt;"",TEXT(C95,"00")&amp;"/05/"&amp;'Configurações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IF(C96&lt;&gt;"",TEXT(C96,"00")&amp;"/05/"&amp;'Configurações Básicas'!$E$5,"")</f>
        <v/>
      </c>
      <c r="E96" s="43"/>
      <c r="F96" s="23"/>
      <c r="G96" s="23"/>
      <c r="H96" s="23"/>
      <c r="I96" s="2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IF(C97&lt;&gt;"",TEXT(C97,"00")&amp;"/05/"&amp;'Configurações Básicas'!$E$5,"")</f>
        <v/>
      </c>
      <c r="E97" s="43"/>
      <c r="F97" s="23"/>
      <c r="G97" s="23"/>
      <c r="H97" s="23"/>
      <c r="I97" s="2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IF(C98&lt;&gt;"",TEXT(C98,"00")&amp;"/05/"&amp;'Configurações Básicas'!$E$5,"")</f>
        <v/>
      </c>
      <c r="E98" s="43"/>
      <c r="F98" s="23"/>
      <c r="G98" s="43"/>
      <c r="H98" s="43"/>
      <c r="I98" s="4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IF(C99&lt;&gt;"",TEXT(C99,"00")&amp;"/05/"&amp;'Configurações Básicas'!$E$5,"")</f>
        <v/>
      </c>
      <c r="E99" s="43"/>
      <c r="F99" s="23"/>
      <c r="G99" s="43"/>
      <c r="H99" s="43"/>
      <c r="I99" s="4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IF(C100&lt;&gt;"",TEXT(C100,"00")&amp;"/05/"&amp;'Configurações Básicas'!$E$5,"")</f>
        <v/>
      </c>
      <c r="E100" s="43"/>
      <c r="F100" s="23"/>
      <c r="G100" s="23"/>
      <c r="H100" s="23"/>
      <c r="I100" s="23"/>
      <c r="J100" s="127"/>
      <c r="K100" s="141"/>
      <c r="L100" s="128"/>
      <c r="M100" s="128"/>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IF(C101&lt;&gt;"",TEXT(C101,"00")&amp;"/05/"&amp;'Configurações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IF(C102&lt;&gt;"",TEXT(C102,"00")&amp;"/05/"&amp;'Configurações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IF(C103&lt;&gt;"",TEXT(C103,"00")&amp;"/05/"&amp;'Configurações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IF(C104&lt;&gt;"",TEXT(C104,"00")&amp;"/05/"&amp;'Configurações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IF(C105&lt;&gt;"",TEXT(C105,"00")&amp;"/05/"&amp;'Configurações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IF(C106&lt;&gt;"",TEXT(C106,"00")&amp;"/05/"&amp;'Configurações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IF(C107&lt;&gt;"",TEXT(C107,"00")&amp;"/05/"&amp;'Configurações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IF(C108&lt;&gt;"",TEXT(C108,"00")&amp;"/05/"&amp;'Configurações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IF(C109&lt;&gt;"",TEXT(C109,"00")&amp;"/05/"&amp;'Configurações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IF(C110&lt;&gt;"",TEXT(C110,"00")&amp;"/05/"&amp;'Configurações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IF(C111&lt;&gt;"",TEXT(C111,"00")&amp;"/05/"&amp;'Configurações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IF(C112&lt;&gt;"",TEXT(C112,"00")&amp;"/05/"&amp;'Configurações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IF(C113&lt;&gt;"",TEXT(C113,"00")&amp;"/05/"&amp;'Configurações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IF(C114&lt;&gt;"",TEXT(C114,"00")&amp;"/05/"&amp;'Configurações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IF(C115&lt;&gt;"",TEXT(C115,"00")&amp;"/05/"&amp;'Configurações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IF(C116&lt;&gt;"",TEXT(C116,"00")&amp;"/05/"&amp;'Configurações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IF(C117&lt;&gt;"",TEXT(C117,"00")&amp;"/05/"&amp;'Configurações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IF(C118&lt;&gt;"",TEXT(C118,"00")&amp;"/05/"&amp;'Configurações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IF(C119&lt;&gt;"",TEXT(C119,"00")&amp;"/05/"&amp;'Configurações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IF(C120&lt;&gt;"",TEXT(C120,"00")&amp;"/05/"&amp;'Configurações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IF(C121&lt;&gt;"",TEXT(C121,"00")&amp;"/05/"&amp;'Configurações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IF(C122&lt;&gt;"",TEXT(C122,"00")&amp;"/05/"&amp;'Configurações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IF(C123&lt;&gt;"",TEXT(C123,"00")&amp;"/05/"&amp;'Configurações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IF(C124&lt;&gt;"",TEXT(C124,"00")&amp;"/05/"&amp;'Configurações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IF(C125&lt;&gt;"",TEXT(C125,"00")&amp;"/05/"&amp;'Configurações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IF(C126&lt;&gt;"",TEXT(C126,"00")&amp;"/05/"&amp;'Configurações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IF(C127&lt;&gt;"",TEXT(C127,"00")&amp;"/05/"&amp;'Configurações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IF(C128&lt;&gt;"",TEXT(C128,"00")&amp;"/05/"&amp;'Configurações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IF(C129&lt;&gt;"",TEXT(C129,"00")&amp;"/05/"&amp;'Configurações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IF(C130&lt;&gt;"",TEXT(C130,"00")&amp;"/05/"&amp;'Configurações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IF(C131&lt;&gt;"",TEXT(C131,"00")&amp;"/05/"&amp;'Configurações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IF(C132&lt;&gt;"",TEXT(C132,"00")&amp;"/05/"&amp;'Configurações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IF(C133&lt;&gt;"",TEXT(C133,"00")&amp;"/05/"&amp;'Configurações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IF(C134&lt;&gt;"",TEXT(C134,"00")&amp;"/05/"&amp;'Configurações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IF(C135&lt;&gt;"",TEXT(C135,"00")&amp;"/05/"&amp;'Configurações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IF(C136&lt;&gt;"",TEXT(C136,"00")&amp;"/05/"&amp;'Configurações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IF(C137&lt;&gt;"",TEXT(C137,"00")&amp;"/05/"&amp;'Configurações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IF(C138&lt;&gt;"",TEXT(C138,"00")&amp;"/05/"&amp;'Configurações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IF(C139&lt;&gt;"",TEXT(C139,"00")&amp;"/05/"&amp;'Configurações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IF(C140&lt;&gt;"",TEXT(C140,"00")&amp;"/05/"&amp;'Configurações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IF(C141&lt;&gt;"",TEXT(C141,"00")&amp;"/05/"&amp;'Configurações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IF(C142&lt;&gt;"",TEXT(C142,"00")&amp;"/05/"&amp;'Configurações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IF(C143&lt;&gt;"",TEXT(C143,"00")&amp;"/05/"&amp;'Configurações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IF(C144&lt;&gt;"",TEXT(C144,"00")&amp;"/05/"&amp;'Configurações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IF(C145&lt;&gt;"",TEXT(C145,"00")&amp;"/05/"&amp;'Configurações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IF(C146&lt;&gt;"",TEXT(C146,"00")&amp;"/05/"&amp;'Configurações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IF(C147&lt;&gt;"",TEXT(C147,"00")&amp;"/05/"&amp;'Configurações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IF(C148&lt;&gt;"",TEXT(C148,"00")&amp;"/05/"&amp;'Configurações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IF(C149&lt;&gt;"",TEXT(C149,"00")&amp;"/05/"&amp;'Configurações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IF(C150&lt;&gt;"",TEXT(C150,"00")&amp;"/05/"&amp;'Configurações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IF(C151&lt;&gt;"",TEXT(C151,"00")&amp;"/05/"&amp;'Configurações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IF(C152&lt;&gt;"",TEXT(C152,"00")&amp;"/05/"&amp;'Configurações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IF(C153&lt;&gt;"",TEXT(C153,"00")&amp;"/05/"&amp;'Configurações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IF(C154&lt;&gt;"",TEXT(C154,"00")&amp;"/05/"&amp;'Configurações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IF(C155&lt;&gt;"",TEXT(C155,"00")&amp;"/05/"&amp;'Configurações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IF(C156&lt;&gt;"",TEXT(C156,"00")&amp;"/05/"&amp;'Configurações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IF(C157&lt;&gt;"",TEXT(C157,"00")&amp;"/05/"&amp;'Configurações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IF(C158&lt;&gt;"",TEXT(C158,"00")&amp;"/05/"&amp;'Configurações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IF(C159&lt;&gt;"",TEXT(C159,"00")&amp;"/05/"&amp;'Configurações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IF(C160&lt;&gt;"",TEXT(C160,"00")&amp;"/05/"&amp;'Configurações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IF(C161&lt;&gt;"",TEXT(C161,"00")&amp;"/05/"&amp;'Configurações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IF(C162&lt;&gt;"",TEXT(C162,"00")&amp;"/05/"&amp;'Configurações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IF(C163&lt;&gt;"",TEXT(C163,"00")&amp;"/05/"&amp;'Configurações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IF(C164&lt;&gt;"",TEXT(C164,"00")&amp;"/05/"&amp;'Configurações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IF(C165&lt;&gt;"",TEXT(C165,"00")&amp;"/05/"&amp;'Configurações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IF(C166&lt;&gt;"",TEXT(C166,"00")&amp;"/05/"&amp;'Configurações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IF(C167&lt;&gt;"",TEXT(C167,"00")&amp;"/05/"&amp;'Configurações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IF(C168&lt;&gt;"",TEXT(C168,"00")&amp;"/05/"&amp;'Configurações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IF(C169&lt;&gt;"",TEXT(C169,"00")&amp;"/05/"&amp;'Configurações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IF(C170&lt;&gt;"",TEXT(C170,"00")&amp;"/05/"&amp;'Configurações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IF(C171&lt;&gt;"",TEXT(C171,"00")&amp;"/05/"&amp;'Configurações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IF(C172&lt;&gt;"",TEXT(C172,"00")&amp;"/05/"&amp;'Configurações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IF(C173&lt;&gt;"",TEXT(C173,"00")&amp;"/05/"&amp;'Configurações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IF(C174&lt;&gt;"",TEXT(C174,"00")&amp;"/05/"&amp;'Configurações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IF(C175&lt;&gt;"",TEXT(C175,"00")&amp;"/05/"&amp;'Configurações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IF(C176&lt;&gt;"",TEXT(C176,"00")&amp;"/05/"&amp;'Configurações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IF(C177&lt;&gt;"",TEXT(C177,"00")&amp;"/05/"&amp;'Configurações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IF(C178&lt;&gt;"",TEXT(C178,"00")&amp;"/05/"&amp;'Configurações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IF(C179&lt;&gt;"",TEXT(C179,"00")&amp;"/05/"&amp;'Configurações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IF(C180&lt;&gt;"",TEXT(C180,"00")&amp;"/05/"&amp;'Configurações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IF(C181&lt;&gt;"",TEXT(C181,"00")&amp;"/05/"&amp;'Configurações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IF(C182&lt;&gt;"",TEXT(C182,"00")&amp;"/05/"&amp;'Configurações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IF(C183&lt;&gt;"",TEXT(C183,"00")&amp;"/05/"&amp;'Configurações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IF(C184&lt;&gt;"",TEXT(C184,"00")&amp;"/05/"&amp;'Configurações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IF(C185&lt;&gt;"",TEXT(C185,"00")&amp;"/05/"&amp;'Configurações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IF(C186&lt;&gt;"",TEXT(C186,"00")&amp;"/05/"&amp;'Configurações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IF(C187&lt;&gt;"",TEXT(C187,"00")&amp;"/05/"&amp;'Configurações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IF(C188&lt;&gt;"",TEXT(C188,"00")&amp;"/05/"&amp;'Configurações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IF(C189&lt;&gt;"",TEXT(C189,"00")&amp;"/05/"&amp;'Configurações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IF(C190&lt;&gt;"",TEXT(C190,"00")&amp;"/05/"&amp;'Configurações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IF(C191&lt;&gt;"",TEXT(C191,"00")&amp;"/05/"&amp;'Configurações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IF(C192&lt;&gt;"",TEXT(C192,"00")&amp;"/05/"&amp;'Configurações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IF(C193&lt;&gt;"",TEXT(C193,"00")&amp;"/05/"&amp;'Configurações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IF(C194&lt;&gt;"",TEXT(C194,"00")&amp;"/05/"&amp;'Configurações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IF(C195&lt;&gt;"",TEXT(C195,"00")&amp;"/05/"&amp;'Configurações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IF(C196&lt;&gt;"",TEXT(C196,"00")&amp;"/05/"&amp;'Configurações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IF(C197&lt;&gt;"",TEXT(C197,"00")&amp;"/05/"&amp;'Configurações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IF(C198&lt;&gt;"",TEXT(C198,"00")&amp;"/05/"&amp;'Configurações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IF(C199&lt;&gt;"",TEXT(C199,"00")&amp;"/05/"&amp;'Configurações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IF(C200&lt;&gt;"",TEXT(C200,"00")&amp;"/05/"&amp;'Configurações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IF(C201&lt;&gt;"",TEXT(C201,"00")&amp;"/05/"&amp;'Configurações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IF(C202&lt;&gt;"",TEXT(C202,"00")&amp;"/05/"&amp;'Configurações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IF(C203&lt;&gt;"",TEXT(C203,"00")&amp;"/05/"&amp;'Configurações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IF(C204&lt;&gt;"",TEXT(C204,"00")&amp;"/05/"&amp;'Configurações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IF(C205&lt;&gt;"",TEXT(C205,"00")&amp;"/05/"&amp;'Configurações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IF(C206&lt;&gt;"",TEXT(C206,"00")&amp;"/05/"&amp;'Configurações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IF(C207&lt;&gt;"",TEXT(C207,"00")&amp;"/05/"&amp;'Configurações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IF(C208&lt;&gt;"",TEXT(C208,"00")&amp;"/05/"&amp;'Configurações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IF(C209&lt;&gt;"",TEXT(C209,"00")&amp;"/05/"&amp;'Configurações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IF(C210&lt;&gt;"",TEXT(C210,"00")&amp;"/05/"&amp;'Configurações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IF(C211&lt;&gt;"",TEXT(C211,"00")&amp;"/05/"&amp;'Configurações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IF(C212&lt;&gt;"",TEXT(C212,"00")&amp;"/05/"&amp;'Configurações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IF(C213&lt;&gt;"",TEXT(C213,"00")&amp;"/05/"&amp;'Configurações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IF(C214&lt;&gt;"",TEXT(C214,"00")&amp;"/05/"&amp;'Configurações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IF(C215&lt;&gt;"",TEXT(C215,"00")&amp;"/05/"&amp;'Configurações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IF(C216&lt;&gt;"",TEXT(C216,"00")&amp;"/05/"&amp;'Configurações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IF(C217&lt;&gt;"",TEXT(C217,"00")&amp;"/05/"&amp;'Configurações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IF(C218&lt;&gt;"",TEXT(C218,"00")&amp;"/05/"&amp;'Configurações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IF(C219&lt;&gt;"",TEXT(C219,"00")&amp;"/05/"&amp;'Configurações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IF(C220&lt;&gt;"",TEXT(C220,"00")&amp;"/05/"&amp;'Configurações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IF(C221&lt;&gt;"",TEXT(C221,"00")&amp;"/05/"&amp;'Configurações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IF(C222&lt;&gt;"",TEXT(C222,"00")&amp;"/05/"&amp;'Configurações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IF(C223&lt;&gt;"",TEXT(C223,"00")&amp;"/05/"&amp;'Configurações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IF(C224&lt;&gt;"",TEXT(C224,"00")&amp;"/05/"&amp;'Configurações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IF(C225&lt;&gt;"",TEXT(C225,"00")&amp;"/05/"&amp;'Configurações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IF(C226&lt;&gt;"",TEXT(C226,"00")&amp;"/05/"&amp;'Configurações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IF(C227&lt;&gt;"",TEXT(C227,"00")&amp;"/05/"&amp;'Configurações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IF(C228&lt;&gt;"",TEXT(C228,"00")&amp;"/05/"&amp;'Configurações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IF(C229&lt;&gt;"",TEXT(C229,"00")&amp;"/05/"&amp;'Configurações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IF(C230&lt;&gt;"",TEXT(C230,"00")&amp;"/05/"&amp;'Configurações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IF(C231&lt;&gt;"",TEXT(C231,"00")&amp;"/05/"&amp;'Configurações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IF(C232&lt;&gt;"",TEXT(C232,"00")&amp;"/05/"&amp;'Configurações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IF(C233&lt;&gt;"",TEXT(C233,"00")&amp;"/05/"&amp;'Configurações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IF(C234&lt;&gt;"",TEXT(C234,"00")&amp;"/05/"&amp;'Configurações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IF(C235&lt;&gt;"",TEXT(C235,"00")&amp;"/05/"&amp;'Configurações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IF(C236&lt;&gt;"",TEXT(C236,"00")&amp;"/05/"&amp;'Configurações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IF(C237&lt;&gt;"",TEXT(C237,"00")&amp;"/05/"&amp;'Configurações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IF(C238&lt;&gt;"",TEXT(C238,"00")&amp;"/05/"&amp;'Configurações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IF(C239&lt;&gt;"",TEXT(C239,"00")&amp;"/05/"&amp;'Configurações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IF(C240&lt;&gt;"",TEXT(C240,"00")&amp;"/05/"&amp;'Configurações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IF(C241&lt;&gt;"",TEXT(C241,"00")&amp;"/05/"&amp;'Configurações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IF(C242&lt;&gt;"",TEXT(C242,"00")&amp;"/05/"&amp;'Configurações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IF(C243&lt;&gt;"",TEXT(C243,"00")&amp;"/05/"&amp;'Configurações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IF(C244&lt;&gt;"",TEXT(C244,"00")&amp;"/05/"&amp;'Configurações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IF(C245&lt;&gt;"",TEXT(C245,"00")&amp;"/05/"&amp;'Configurações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IF(C246&lt;&gt;"",TEXT(C246,"00")&amp;"/05/"&amp;'Configurações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IF(C247&lt;&gt;"",TEXT(C247,"00")&amp;"/05/"&amp;'Configurações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IF(C248&lt;&gt;"",TEXT(C248,"00")&amp;"/05/"&amp;'Configurações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IF(C249&lt;&gt;"",TEXT(C249,"00")&amp;"/05/"&amp;'Configurações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IF(C250&lt;&gt;"",TEXT(C250,"00")&amp;"/05/"&amp;'Configurações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IF(C251&lt;&gt;"",TEXT(C251,"00")&amp;"/05/"&amp;'Configurações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IF(C252&lt;&gt;"",TEXT(C252,"00")&amp;"/05/"&amp;'Configurações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IF(C253&lt;&gt;"",TEXT(C253,"00")&amp;"/05/"&amp;'Configurações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IF(C254&lt;&gt;"",TEXT(C254,"00")&amp;"/05/"&amp;'Configurações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IF(C255&lt;&gt;"",TEXT(C255,"00")&amp;"/05/"&amp;'Configurações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IF(C256&lt;&gt;"",TEXT(C256,"00")&amp;"/05/"&amp;'Configurações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IF(C257&lt;&gt;"",TEXT(C257,"00")&amp;"/05/"&amp;'Configurações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IF(C258&lt;&gt;"",TEXT(C258,"00")&amp;"/05/"&amp;'Configurações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IF(C259&lt;&gt;"",TEXT(C259,"00")&amp;"/05/"&amp;'Configurações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IF(C260&lt;&gt;"",TEXT(C260,"00")&amp;"/05/"&amp;'Configurações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IF(C261&lt;&gt;"",TEXT(C261,"00")&amp;"/05/"&amp;'Configurações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IF(C262&lt;&gt;"",TEXT(C262,"00")&amp;"/05/"&amp;'Configurações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IF(C263&lt;&gt;"",TEXT(C263,"00")&amp;"/05/"&amp;'Configurações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IF(C264&lt;&gt;"",TEXT(C264,"00")&amp;"/05/"&amp;'Configurações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IF(C265&lt;&gt;"",TEXT(C265,"00")&amp;"/05/"&amp;'Configurações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IF(C266&lt;&gt;"",TEXT(C266,"00")&amp;"/05/"&amp;'Configurações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IF(C267&lt;&gt;"",TEXT(C267,"00")&amp;"/05/"&amp;'Configurações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IF(C268&lt;&gt;"",TEXT(C268,"00")&amp;"/05/"&amp;'Configurações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IF(C269&lt;&gt;"",TEXT(C269,"00")&amp;"/05/"&amp;'Configurações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IF(C270&lt;&gt;"",TEXT(C270,"00")&amp;"/05/"&amp;'Configurações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IF(C271&lt;&gt;"",TEXT(C271,"00")&amp;"/05/"&amp;'Configurações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IF(C272&lt;&gt;"",TEXT(C272,"00")&amp;"/05/"&amp;'Configurações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IF(C273&lt;&gt;"",TEXT(C273,"00")&amp;"/05/"&amp;'Configurações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IF(C274&lt;&gt;"",TEXT(C274,"00")&amp;"/05/"&amp;'Configurações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IF(C275&lt;&gt;"",TEXT(C275,"00")&amp;"/05/"&amp;'Configurações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IF(C276&lt;&gt;"",TEXT(C276,"00")&amp;"/05/"&amp;'Configurações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IF(C277&lt;&gt;"",TEXT(C277,"00")&amp;"/05/"&amp;'Configurações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IF(C278&lt;&gt;"",TEXT(C278,"00")&amp;"/05/"&amp;'Configurações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IF(C279&lt;&gt;"",TEXT(C279,"00")&amp;"/05/"&amp;'Configurações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IF(C280&lt;&gt;"",TEXT(C280,"00")&amp;"/05/"&amp;'Configurações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IF(C281&lt;&gt;"",TEXT(C281,"00")&amp;"/05/"&amp;'Configurações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IF(C282&lt;&gt;"",TEXT(C282,"00")&amp;"/05/"&amp;'Configurações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IF(C283&lt;&gt;"",TEXT(C283,"00")&amp;"/05/"&amp;'Configurações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IF(C284&lt;&gt;"",TEXT(C284,"00")&amp;"/05/"&amp;'Configurações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IF(C285&lt;&gt;"",TEXT(C285,"00")&amp;"/05/"&amp;'Configurações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IF(C286&lt;&gt;"",TEXT(C286,"00")&amp;"/05/"&amp;'Configurações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IF(C287&lt;&gt;"",TEXT(C287,"00")&amp;"/05/"&amp;'Configurações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IF(C288&lt;&gt;"",TEXT(C288,"00")&amp;"/05/"&amp;'Configurações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IF(C289&lt;&gt;"",TEXT(C289,"00")&amp;"/05/"&amp;'Configurações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IF(C290&lt;&gt;"",TEXT(C290,"00")&amp;"/05/"&amp;'Configurações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IF(C291&lt;&gt;"",TEXT(C291,"00")&amp;"/05/"&amp;'Configurações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IF(C292&lt;&gt;"",TEXT(C292,"00")&amp;"/05/"&amp;'Configurações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IF(C293&lt;&gt;"",TEXT(C293,"00")&amp;"/05/"&amp;'Configurações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IF(C294&lt;&gt;"",TEXT(C294,"00")&amp;"/05/"&amp;'Configurações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IF(C295&lt;&gt;"",TEXT(C295,"00")&amp;"/05/"&amp;'Configurações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IF(C296&lt;&gt;"",TEXT(C296,"00")&amp;"/05/"&amp;'Configurações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IF(C297&lt;&gt;"",TEXT(C297,"00")&amp;"/05/"&amp;'Configurações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IF(C298&lt;&gt;"",TEXT(C298,"00")&amp;"/05/"&amp;'Configurações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IF(C299&lt;&gt;"",TEXT(C299,"00")&amp;"/05/"&amp;'Configurações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IF(C300&lt;&gt;"",TEXT(C300,"00")&amp;"/05/"&amp;'Configurações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IF(C301&lt;&gt;"",TEXT(C301,"00")&amp;"/05/"&amp;'Configurações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IF(C302&lt;&gt;"",TEXT(C302,"00")&amp;"/05/"&amp;'Configurações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IF(C303&lt;&gt;"",TEXT(C303,"00")&amp;"/05/"&amp;'Configurações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IF(C304&lt;&gt;"",TEXT(C304,"00")&amp;"/05/"&amp;'Configurações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IF(C305&lt;&gt;"",TEXT(C305,"00")&amp;"/05/"&amp;'Configurações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IF(C306&lt;&gt;"",TEXT(C306,"00")&amp;"/05/"&amp;'Configurações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IF(C307&lt;&gt;"",TEXT(C307,"00")&amp;"/05/"&amp;'Configurações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IF(C308&lt;&gt;"",TEXT(C308,"00")&amp;"/05/"&amp;'Configurações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IF(C309&lt;&gt;"",TEXT(C309,"00")&amp;"/05/"&amp;'Configurações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IF(C310&lt;&gt;"",TEXT(C310,"00")&amp;"/05/"&amp;'Configurações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IF(C311&lt;&gt;"",TEXT(C311,"00")&amp;"/05/"&amp;'Configurações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IF(C312&lt;&gt;"",TEXT(C312,"00")&amp;"/05/"&amp;'Configurações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IF(C313&lt;&gt;"",TEXT(C313,"00")&amp;"/05/"&amp;'Configurações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IF(C314&lt;&gt;"",TEXT(C314,"00")&amp;"/05/"&amp;'Configurações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IF(C315&lt;&gt;"",TEXT(C315,"00")&amp;"/05/"&amp;'Configurações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IF(C316&lt;&gt;"",TEXT(C316,"00")&amp;"/05/"&amp;'Configurações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IF(C317&lt;&gt;"",TEXT(C317,"00")&amp;"/05/"&amp;'Configurações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IF(C318&lt;&gt;"",TEXT(C318,"00")&amp;"/05/"&amp;'Configurações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IF(C319&lt;&gt;"",TEXT(C319,"00")&amp;"/05/"&amp;'Configurações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IF(C320&lt;&gt;"",TEXT(C320,"00")&amp;"/05/"&amp;'Configurações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IF(C321&lt;&gt;"",TEXT(C321,"00")&amp;"/05/"&amp;'Configurações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IF(C322&lt;&gt;"",TEXT(C322,"00")&amp;"/05/"&amp;'Configurações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IF(C323&lt;&gt;"",TEXT(C323,"00")&amp;"/05/"&amp;'Configurações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IF(C324&lt;&gt;"",TEXT(C324,"00")&amp;"/05/"&amp;'Configurações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IF(C325&lt;&gt;"",TEXT(C325,"00")&amp;"/05/"&amp;'Configurações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IF(C326&lt;&gt;"",TEXT(C326,"00")&amp;"/05/"&amp;'Configurações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IF(C327&lt;&gt;"",TEXT(C327,"00")&amp;"/05/"&amp;'Configurações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IF(C328&lt;&gt;"",TEXT(C328,"00")&amp;"/05/"&amp;'Configurações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IF(C329&lt;&gt;"",TEXT(C329,"00")&amp;"/05/"&amp;'Configurações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IF(C330&lt;&gt;"",TEXT(C330,"00")&amp;"/05/"&amp;'Configurações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IF(C331&lt;&gt;"",TEXT(C331,"00")&amp;"/05/"&amp;'Configurações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IF(C332&lt;&gt;"",TEXT(C332,"00")&amp;"/05/"&amp;'Configurações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IF(C333&lt;&gt;"",TEXT(C333,"00")&amp;"/05/"&amp;'Configurações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IF(C334&lt;&gt;"",TEXT(C334,"00")&amp;"/05/"&amp;'Configurações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IF(C335&lt;&gt;"",TEXT(C335,"00")&amp;"/05/"&amp;'Configurações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IF(C336&lt;&gt;"",TEXT(C336,"00")&amp;"/05/"&amp;'Configurações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IF(C337&lt;&gt;"",TEXT(C337,"00")&amp;"/05/"&amp;'Configurações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IF(C338&lt;&gt;"",TEXT(C338,"00")&amp;"/05/"&amp;'Configurações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IF(C339&lt;&gt;"",TEXT(C339,"00")&amp;"/05/"&amp;'Configurações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IF(C340&lt;&gt;"",TEXT(C340,"00")&amp;"/05/"&amp;'Configurações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IF(C341&lt;&gt;"",TEXT(C341,"00")&amp;"/05/"&amp;'Configurações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IF(C342&lt;&gt;"",TEXT(C342,"00")&amp;"/05/"&amp;'Configurações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IF(C343&lt;&gt;"",TEXT(C343,"00")&amp;"/05/"&amp;'Configurações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IF(C344&lt;&gt;"",TEXT(C344,"00")&amp;"/05/"&amp;'Configurações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IF(C345&lt;&gt;"",TEXT(C345,"00")&amp;"/05/"&amp;'Configurações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IF(C346&lt;&gt;"",TEXT(C346,"00")&amp;"/05/"&amp;'Configurações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IF(C347&lt;&gt;"",TEXT(C347,"00")&amp;"/05/"&amp;'Configurações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IF(C348&lt;&gt;"",TEXT(C348,"00")&amp;"/05/"&amp;'Configurações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IF(C349&lt;&gt;"",TEXT(C349,"00")&amp;"/05/"&amp;'Configurações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IF(C350&lt;&gt;"",TEXT(C350,"00")&amp;"/05/"&amp;'Configurações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IF(C351&lt;&gt;"",TEXT(C351,"00")&amp;"/05/"&amp;'Configurações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IF(C352&lt;&gt;"",TEXT(C352,"00")&amp;"/05/"&amp;'Configurações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IF(C353&lt;&gt;"",TEXT(C353,"00")&amp;"/05/"&amp;'Configurações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IF(C354&lt;&gt;"",TEXT(C354,"00")&amp;"/05/"&amp;'Configurações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IF(C355&lt;&gt;"",TEXT(C355,"00")&amp;"/05/"&amp;'Configurações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IF(C356&lt;&gt;"",TEXT(C356,"00")&amp;"/05/"&amp;'Configurações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IF(C357&lt;&gt;"",TEXT(C357,"00")&amp;"/05/"&amp;'Configurações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IF(C358&lt;&gt;"",TEXT(C358,"00")&amp;"/05/"&amp;'Configurações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IF(C359&lt;&gt;"",TEXT(C359,"00")&amp;"/05/"&amp;'Configurações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IF(C360&lt;&gt;"",TEXT(C360,"00")&amp;"/05/"&amp;'Configurações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IF(C361&lt;&gt;"",TEXT(C361,"00")&amp;"/05/"&amp;'Configurações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IF(C362&lt;&gt;"",TEXT(C362,"00")&amp;"/05/"&amp;'Configurações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IF(C363&lt;&gt;"",TEXT(C363,"00")&amp;"/05/"&amp;'Configurações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IF(C364&lt;&gt;"",TEXT(C364,"00")&amp;"/05/"&amp;'Configurações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IF(C365&lt;&gt;"",TEXT(C365,"00")&amp;"/05/"&amp;'Configurações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IF(C366&lt;&gt;"",TEXT(C366,"00")&amp;"/05/"&amp;'Configurações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IF(C367&lt;&gt;"",TEXT(C367,"00")&amp;"/05/"&amp;'Configurações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IF(C368&lt;&gt;"",TEXT(C368,"00")&amp;"/05/"&amp;'Configurações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IF(C369&lt;&gt;"",TEXT(C369,"00")&amp;"/05/"&amp;'Configurações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IF(C370&lt;&gt;"",TEXT(C370,"00")&amp;"/05/"&amp;'Configurações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IF(C371&lt;&gt;"",TEXT(C371,"00")&amp;"/05/"&amp;'Configurações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IF(C372&lt;&gt;"",TEXT(C372,"00")&amp;"/05/"&amp;'Configurações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IF(C373&lt;&gt;"",TEXT(C373,"00")&amp;"/05/"&amp;'Configurações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IF(C374&lt;&gt;"",TEXT(C374,"00")&amp;"/05/"&amp;'Configurações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IF(C375&lt;&gt;"",TEXT(C375,"00")&amp;"/05/"&amp;'Configurações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IF(C376&lt;&gt;"",TEXT(C376,"00")&amp;"/05/"&amp;'Configurações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IF(C377&lt;&gt;"",TEXT(C377,"00")&amp;"/05/"&amp;'Configurações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IF(C378&lt;&gt;"",TEXT(C378,"00")&amp;"/05/"&amp;'Configurações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IF(C379&lt;&gt;"",TEXT(C379,"00")&amp;"/05/"&amp;'Configurações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IF(C380&lt;&gt;"",TEXT(C380,"00")&amp;"/05/"&amp;'Configurações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IF(C381&lt;&gt;"",TEXT(C381,"00")&amp;"/05/"&amp;'Configurações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IF(C382&lt;&gt;"",TEXT(C382,"00")&amp;"/05/"&amp;'Configurações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IF(C383&lt;&gt;"",TEXT(C383,"00")&amp;"/05/"&amp;'Configurações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IF(C384&lt;&gt;"",TEXT(C384,"00")&amp;"/05/"&amp;'Configurações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IF(C385&lt;&gt;"",TEXT(C385,"00")&amp;"/05/"&amp;'Configurações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IF(C386&lt;&gt;"",TEXT(C386,"00")&amp;"/05/"&amp;'Configurações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IF(C387&lt;&gt;"",TEXT(C387,"00")&amp;"/05/"&amp;'Configurações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IF(C388&lt;&gt;"",TEXT(C388,"00")&amp;"/05/"&amp;'Configurações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IF(C389&lt;&gt;"",TEXT(C389,"00")&amp;"/05/"&amp;'Configurações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IF(C390&lt;&gt;"",TEXT(C390,"00")&amp;"/05/"&amp;'Configurações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IF(C391&lt;&gt;"",TEXT(C391,"00")&amp;"/05/"&amp;'Configurações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IF(C392&lt;&gt;"",TEXT(C392,"00")&amp;"/05/"&amp;'Configurações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IF(C393&lt;&gt;"",TEXT(C393,"00")&amp;"/05/"&amp;'Configurações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IF(C394&lt;&gt;"",TEXT(C394,"00")&amp;"/05/"&amp;'Configurações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IF(C395&lt;&gt;"",TEXT(C395,"00")&amp;"/05/"&amp;'Configurações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IF(C396&lt;&gt;"",TEXT(C396,"00")&amp;"/05/"&amp;'Configurações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IF(C397&lt;&gt;"",TEXT(C397,"00")&amp;"/05/"&amp;'Configurações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IF(C398&lt;&gt;"",TEXT(C398,"00")&amp;"/05/"&amp;'Configurações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IF(C399&lt;&gt;"",TEXT(C399,"00")&amp;"/05/"&amp;'Configurações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IF(C400&lt;&gt;"",TEXT(C400,"00")&amp;"/05/"&amp;'Configurações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IF(C401&lt;&gt;"",TEXT(C401,"00")&amp;"/05/"&amp;'Configurações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IF(C402&lt;&gt;"",TEXT(C402,"00")&amp;"/05/"&amp;'Configurações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IF(C403&lt;&gt;"",TEXT(C403,"00")&amp;"/05/"&amp;'Configurações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IF(C404&lt;&gt;"",TEXT(C404,"00")&amp;"/05/"&amp;'Configurações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IF(C405&lt;&gt;"",TEXT(C405,"00")&amp;"/05/"&amp;'Configurações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IF(C406&lt;&gt;"",TEXT(C406,"00")&amp;"/05/"&amp;'Configurações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IF(C407&lt;&gt;"",TEXT(C407,"00")&amp;"/05/"&amp;'Configurações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IF(C408&lt;&gt;"",TEXT(C408,"00")&amp;"/05/"&amp;'Configurações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IF(C409&lt;&gt;"",TEXT(C409,"00")&amp;"/05/"&amp;'Configurações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IF(C410&lt;&gt;"",TEXT(C410,"00")&amp;"/05/"&amp;'Configurações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IF(C411&lt;&gt;"",TEXT(C411,"00")&amp;"/05/"&amp;'Configurações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IF(C412&lt;&gt;"",TEXT(C412,"00")&amp;"/05/"&amp;'Configurações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IF(C413&lt;&gt;"",TEXT(C413,"00")&amp;"/05/"&amp;'Configurações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IF(C414&lt;&gt;"",TEXT(C414,"00")&amp;"/05/"&amp;'Configurações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IF(C415&lt;&gt;"",TEXT(C415,"00")&amp;"/05/"&amp;'Configurações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IF(C416&lt;&gt;"",TEXT(C416,"00")&amp;"/05/"&amp;'Configurações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IF(C417&lt;&gt;"",TEXT(C417,"00")&amp;"/05/"&amp;'Configurações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IF(C418&lt;&gt;"",TEXT(C418,"00")&amp;"/05/"&amp;'Configurações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IF(C419&lt;&gt;"",TEXT(C419,"00")&amp;"/05/"&amp;'Configurações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IF(C420&lt;&gt;"",TEXT(C420,"00")&amp;"/05/"&amp;'Configurações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IF(C421&lt;&gt;"",TEXT(C421,"00")&amp;"/05/"&amp;'Configurações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IF(C422&lt;&gt;"",TEXT(C422,"00")&amp;"/05/"&amp;'Configurações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IF(C423&lt;&gt;"",TEXT(C423,"00")&amp;"/05/"&amp;'Configurações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IF(C424&lt;&gt;"",TEXT(C424,"00")&amp;"/05/"&amp;'Configurações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IF(C425&lt;&gt;"",TEXT(C425,"00")&amp;"/05/"&amp;'Configurações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IF(C426&lt;&gt;"",TEXT(C426,"00")&amp;"/05/"&amp;'Configurações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IF(C427&lt;&gt;"",TEXT(C427,"00")&amp;"/05/"&amp;'Configurações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IF(C428&lt;&gt;"",TEXT(C428,"00")&amp;"/05/"&amp;'Configurações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IF(C429&lt;&gt;"",TEXT(C429,"00")&amp;"/05/"&amp;'Configurações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IF(C430&lt;&gt;"",TEXT(C430,"00")&amp;"/05/"&amp;'Configurações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IF(C431&lt;&gt;"",TEXT(C431,"00")&amp;"/05/"&amp;'Configurações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IF(C432&lt;&gt;"",TEXT(C432,"00")&amp;"/05/"&amp;'Configurações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IF(C433&lt;&gt;"",TEXT(C433,"00")&amp;"/05/"&amp;'Configurações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IF(C434&lt;&gt;"",TEXT(C434,"00")&amp;"/05/"&amp;'Configurações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IF(C435&lt;&gt;"",TEXT(C435,"00")&amp;"/05/"&amp;'Configurações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IF(C436&lt;&gt;"",TEXT(C436,"00")&amp;"/05/"&amp;'Configurações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IF(C437&lt;&gt;"",TEXT(C437,"00")&amp;"/05/"&amp;'Configurações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IF(C438&lt;&gt;"",TEXT(C438,"00")&amp;"/05/"&amp;'Configurações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IF(C439&lt;&gt;"",TEXT(C439,"00")&amp;"/05/"&amp;'Configurações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IF(C440&lt;&gt;"",TEXT(C440,"00")&amp;"/05/"&amp;'Configurações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IF(C441&lt;&gt;"",TEXT(C441,"00")&amp;"/05/"&amp;'Configurações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IF(C442&lt;&gt;"",TEXT(C442,"00")&amp;"/05/"&amp;'Configurações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IF(C443&lt;&gt;"",TEXT(C443,"00")&amp;"/05/"&amp;'Configurações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IF(C444&lt;&gt;"",TEXT(C444,"00")&amp;"/05/"&amp;'Configurações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IF(C445&lt;&gt;"",TEXT(C445,"00")&amp;"/05/"&amp;'Configurações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IF(C446&lt;&gt;"",TEXT(C446,"00")&amp;"/05/"&amp;'Configurações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IF(C447&lt;&gt;"",TEXT(C447,"00")&amp;"/05/"&amp;'Configurações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IF(C448&lt;&gt;"",TEXT(C448,"00")&amp;"/05/"&amp;'Configurações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IF(C449&lt;&gt;"",TEXT(C449,"00")&amp;"/05/"&amp;'Configurações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IF(C450&lt;&gt;"",TEXT(C450,"00")&amp;"/05/"&amp;'Configurações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IF(C451&lt;&gt;"",TEXT(C451,"00")&amp;"/05/"&amp;'Configurações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IF(C452&lt;&gt;"",TEXT(C452,"00")&amp;"/05/"&amp;'Configurações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IF(C453&lt;&gt;"",TEXT(C453,"00")&amp;"/05/"&amp;'Configurações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IF(C454&lt;&gt;"",TEXT(C454,"00")&amp;"/05/"&amp;'Configurações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IF(C455&lt;&gt;"",TEXT(C455,"00")&amp;"/05/"&amp;'Configurações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IF(C456&lt;&gt;"",TEXT(C456,"00")&amp;"/05/"&amp;'Configurações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IF(C457&lt;&gt;"",TEXT(C457,"00")&amp;"/05/"&amp;'Configurações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IF(C458&lt;&gt;"",TEXT(C458,"00")&amp;"/05/"&amp;'Configurações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IF(C459&lt;&gt;"",TEXT(C459,"00")&amp;"/05/"&amp;'Configurações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IF(C460&lt;&gt;"",TEXT(C460,"00")&amp;"/05/"&amp;'Configurações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IF(C461&lt;&gt;"",TEXT(C461,"00")&amp;"/05/"&amp;'Configurações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IF(C462&lt;&gt;"",TEXT(C462,"00")&amp;"/05/"&amp;'Configurações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IF(C463&lt;&gt;"",TEXT(C463,"00")&amp;"/05/"&amp;'Configurações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IF(C464&lt;&gt;"",TEXT(C464,"00")&amp;"/05/"&amp;'Configurações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IF(C465&lt;&gt;"",TEXT(C465,"00")&amp;"/05/"&amp;'Configurações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IF(C466&lt;&gt;"",TEXT(C466,"00")&amp;"/05/"&amp;'Configurações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IF(C467&lt;&gt;"",TEXT(C467,"00")&amp;"/05/"&amp;'Configurações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IF(C468&lt;&gt;"",TEXT(C468,"00")&amp;"/05/"&amp;'Configurações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IF(C469&lt;&gt;"",TEXT(C469,"00")&amp;"/05/"&amp;'Configurações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IF(C470&lt;&gt;"",TEXT(C470,"00")&amp;"/05/"&amp;'Configurações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IF(C471&lt;&gt;"",TEXT(C471,"00")&amp;"/05/"&amp;'Configurações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IF(C472&lt;&gt;"",TEXT(C472,"00")&amp;"/05/"&amp;'Configurações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IF(C473&lt;&gt;"",TEXT(C473,"00")&amp;"/05/"&amp;'Configurações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IF(C474&lt;&gt;"",TEXT(C474,"00")&amp;"/05/"&amp;'Configurações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IF(C475&lt;&gt;"",TEXT(C475,"00")&amp;"/05/"&amp;'Configurações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IF(C476&lt;&gt;"",TEXT(C476,"00")&amp;"/05/"&amp;'Configurações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IF(C477&lt;&gt;"",TEXT(C477,"00")&amp;"/05/"&amp;'Configurações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IF(C478&lt;&gt;"",TEXT(C478,"00")&amp;"/05/"&amp;'Configurações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IF(C479&lt;&gt;"",TEXT(C479,"00")&amp;"/05/"&amp;'Configurações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IF(C480&lt;&gt;"",TEXT(C480,"00")&amp;"/05/"&amp;'Configurações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IF(C481&lt;&gt;"",TEXT(C481,"00")&amp;"/05/"&amp;'Configurações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IF(C482&lt;&gt;"",TEXT(C482,"00")&amp;"/05/"&amp;'Configurações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IF(C483&lt;&gt;"",TEXT(C483,"00")&amp;"/05/"&amp;'Configurações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IF(C484&lt;&gt;"",TEXT(C484,"00")&amp;"/05/"&amp;'Configurações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IF(C485&lt;&gt;"",TEXT(C485,"00")&amp;"/05/"&amp;'Configurações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IF(C486&lt;&gt;"",TEXT(C486,"00")&amp;"/05/"&amp;'Configurações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IF(C487&lt;&gt;"",TEXT(C487,"00")&amp;"/05/"&amp;'Configurações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IF(C488&lt;&gt;"",TEXT(C488,"00")&amp;"/05/"&amp;'Configurações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IF(C489&lt;&gt;"",TEXT(C489,"00")&amp;"/05/"&amp;'Configurações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IF(C490&lt;&gt;"",TEXT(C490,"00")&amp;"/05/"&amp;'Configurações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IF(C491&lt;&gt;"",TEXT(C491,"00")&amp;"/05/"&amp;'Configurações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IF(C492&lt;&gt;"",TEXT(C492,"00")&amp;"/05/"&amp;'Configurações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IF(C493&lt;&gt;"",TEXT(C493,"00")&amp;"/05/"&amp;'Configurações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IF(C494&lt;&gt;"",TEXT(C494,"00")&amp;"/05/"&amp;'Configurações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IF(C495&lt;&gt;"",TEXT(C495,"00")&amp;"/05/"&amp;'Configurações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IF(C496&lt;&gt;"",TEXT(C496,"00")&amp;"/05/"&amp;'Configurações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IF(C497&lt;&gt;"",TEXT(C497,"00")&amp;"/05/"&amp;'Configurações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IF(C498&lt;&gt;"",TEXT(C498,"00")&amp;"/05/"&amp;'Configurações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IF(C499&lt;&gt;"",TEXT(C499,"00")&amp;"/05/"&amp;'Configurações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IF(C500&lt;&gt;"",TEXT(C500,"00")&amp;"/05/"&amp;'Configurações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IF(C501&lt;&gt;"",TEXT(C501,"00")&amp;"/05/"&amp;'Configurações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IF(C502&lt;&gt;"",TEXT(C502,"00")&amp;"/05/"&amp;'Configurações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IF(C503&lt;&gt;"",TEXT(C503,"00")&amp;"/05/"&amp;'Configurações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IF(C504&lt;&gt;"",TEXT(C504,"00")&amp;"/05/"&amp;'Configurações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IF(C505&lt;&gt;"",TEXT(C505,"00")&amp;"/05/"&amp;'Configurações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IF(C506&lt;&gt;"",TEXT(C506,"00")&amp;"/05/"&amp;'Configurações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IF(C507&lt;&gt;"",TEXT(C507,"00")&amp;"/05/"&amp;'Configurações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IF(C508&lt;&gt;"",TEXT(C508,"00")&amp;"/05/"&amp;'Configurações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IF(C509&lt;&gt;"",TEXT(C509,"00")&amp;"/05/"&amp;'Configurações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IF(C510&lt;&gt;"",TEXT(C510,"00")&amp;"/05/"&amp;'Configurações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IF(C511&lt;&gt;"",TEXT(C511,"00")&amp;"/05/"&amp;'Configurações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IF(C512&lt;&gt;"",TEXT(C512,"00")&amp;"/05/"&amp;'Configurações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IF(C513&lt;&gt;"",TEXT(C513,"00")&amp;"/05/"&amp;'Configurações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IF(C514&lt;&gt;"",TEXT(C514,"00")&amp;"/05/"&amp;'Configurações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IF(C515&lt;&gt;"",TEXT(C515,"00")&amp;"/05/"&amp;'Configurações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IF(C516&lt;&gt;"",TEXT(C516,"00")&amp;"/05/"&amp;'Configurações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IF(C517&lt;&gt;"",TEXT(C517,"00")&amp;"/05/"&amp;'Configurações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IF(C518&lt;&gt;"",TEXT(C518,"00")&amp;"/05/"&amp;'Configurações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IF(C519&lt;&gt;"",TEXT(C519,"00")&amp;"/05/"&amp;'Configurações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IF(C520&lt;&gt;"",TEXT(C520,"00")&amp;"/05/"&amp;'Configurações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IF(C521&lt;&gt;"",TEXT(C521,"00")&amp;"/05/"&amp;'Configurações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IF(C522&lt;&gt;"",TEXT(C522,"00")&amp;"/05/"&amp;'Configurações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IF(C523&lt;&gt;"",TEXT(C523,"00")&amp;"/05/"&amp;'Configurações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IF(C524&lt;&gt;"",TEXT(C524,"00")&amp;"/05/"&amp;'Configurações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IF(C525&lt;&gt;"",TEXT(C525,"00")&amp;"/05/"&amp;'Configurações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IF(C526&lt;&gt;"",TEXT(C526,"00")&amp;"/05/"&amp;'Configurações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IF(C527&lt;&gt;"",TEXT(C527,"00")&amp;"/05/"&amp;'Configurações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IF(C528&lt;&gt;"",TEXT(C528,"00")&amp;"/05/"&amp;'Configurações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IF(C529&lt;&gt;"",TEXT(C529,"00")&amp;"/05/"&amp;'Configurações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IF(C530&lt;&gt;"",TEXT(C530,"00")&amp;"/05/"&amp;'Configurações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IF(C531&lt;&gt;"",TEXT(C531,"00")&amp;"/05/"&amp;'Configurações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IF(C532&lt;&gt;"",TEXT(C532,"00")&amp;"/05/"&amp;'Configurações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IF(C533&lt;&gt;"",TEXT(C533,"00")&amp;"/05/"&amp;'Configurações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IF(C534&lt;&gt;"",TEXT(C534,"00")&amp;"/05/"&amp;'Configurações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IF(C535&lt;&gt;"",TEXT(C535,"00")&amp;"/05/"&amp;'Configurações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IF(C536&lt;&gt;"",TEXT(C536,"00")&amp;"/05/"&amp;'Configurações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IF(C537&lt;&gt;"",TEXT(C537,"00")&amp;"/05/"&amp;'Configurações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IF(C538&lt;&gt;"",TEXT(C538,"00")&amp;"/05/"&amp;'Configurações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IF(C539&lt;&gt;"",TEXT(C539,"00")&amp;"/05/"&amp;'Configurações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IF(C540&lt;&gt;"",TEXT(C540,"00")&amp;"/05/"&amp;'Configurações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IF(C541&lt;&gt;"",TEXT(C541,"00")&amp;"/05/"&amp;'Configurações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IF(C542&lt;&gt;"",TEXT(C542,"00")&amp;"/05/"&amp;'Configurações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IF(C543&lt;&gt;"",TEXT(C543,"00")&amp;"/05/"&amp;'Configurações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IF(C544&lt;&gt;"",TEXT(C544,"00")&amp;"/05/"&amp;'Configurações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IF(C545&lt;&gt;"",TEXT(C545,"00")&amp;"/05/"&amp;'Configurações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IF(C546&lt;&gt;"",TEXT(C546,"00")&amp;"/05/"&amp;'Configurações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IF(C547&lt;&gt;"",TEXT(C547,"00")&amp;"/05/"&amp;'Configurações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IF(C548&lt;&gt;"",TEXT(C548,"00")&amp;"/05/"&amp;'Configurações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IF(C549&lt;&gt;"",TEXT(C549,"00")&amp;"/05/"&amp;'Configurações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IF(C550&lt;&gt;"",TEXT(C550,"00")&amp;"/05/"&amp;'Configurações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IF(C551&lt;&gt;"",TEXT(C551,"00")&amp;"/05/"&amp;'Configurações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IF(C552&lt;&gt;"",TEXT(C552,"00")&amp;"/05/"&amp;'Configurações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IF(C553&lt;&gt;"",TEXT(C553,"00")&amp;"/05/"&amp;'Configurações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IF(C554&lt;&gt;"",TEXT(C554,"00")&amp;"/05/"&amp;'Configurações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IF(C555&lt;&gt;"",TEXT(C555,"00")&amp;"/05/"&amp;'Configurações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IF(C556&lt;&gt;"",TEXT(C556,"00")&amp;"/05/"&amp;'Configurações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IF(C557&lt;&gt;"",TEXT(C557,"00")&amp;"/05/"&amp;'Configurações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IF(C558&lt;&gt;"",TEXT(C558,"00")&amp;"/05/"&amp;'Configurações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IF(C559&lt;&gt;"",TEXT(C559,"00")&amp;"/05/"&amp;'Configurações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IF(C560&lt;&gt;"",TEXT(C560,"00")&amp;"/05/"&amp;'Configurações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IF(C561&lt;&gt;"",TEXT(C561,"00")&amp;"/05/"&amp;'Configurações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IF(C562&lt;&gt;"",TEXT(C562,"00")&amp;"/05/"&amp;'Configurações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IF(C563&lt;&gt;"",TEXT(C563,"00")&amp;"/05/"&amp;'Configurações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IF(C564&lt;&gt;"",TEXT(C564,"00")&amp;"/05/"&amp;'Configurações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IF(C565&lt;&gt;"",TEXT(C565,"00")&amp;"/05/"&amp;'Configurações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IF(C566&lt;&gt;"",TEXT(C566,"00")&amp;"/05/"&amp;'Configurações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IF(C567&lt;&gt;"",TEXT(C567,"00")&amp;"/05/"&amp;'Configurações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IF(C568&lt;&gt;"",TEXT(C568,"00")&amp;"/05/"&amp;'Configurações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IF(C569&lt;&gt;"",TEXT(C569,"00")&amp;"/05/"&amp;'Configurações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IF(C570&lt;&gt;"",TEXT(C570,"00")&amp;"/05/"&amp;'Configurações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IF(C571&lt;&gt;"",TEXT(C571,"00")&amp;"/05/"&amp;'Configurações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IF(C572&lt;&gt;"",TEXT(C572,"00")&amp;"/05/"&amp;'Configurações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IF(C573&lt;&gt;"",TEXT(C573,"00")&amp;"/05/"&amp;'Configurações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IF(C574&lt;&gt;"",TEXT(C574,"00")&amp;"/05/"&amp;'Configurações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IF(C575&lt;&gt;"",TEXT(C575,"00")&amp;"/05/"&amp;'Configurações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IF(C576&lt;&gt;"",TEXT(C576,"00")&amp;"/05/"&amp;'Configurações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IF(C577&lt;&gt;"",TEXT(C577,"00")&amp;"/05/"&amp;'Configurações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IF(C578&lt;&gt;"",TEXT(C578,"00")&amp;"/05/"&amp;'Configurações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IF(C579&lt;&gt;"",TEXT(C579,"00")&amp;"/05/"&amp;'Configurações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IF(C580&lt;&gt;"",TEXT(C580,"00")&amp;"/05/"&amp;'Configurações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IF(C581&lt;&gt;"",TEXT(C581,"00")&amp;"/05/"&amp;'Configurações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IF(C582&lt;&gt;"",TEXT(C582,"00")&amp;"/05/"&amp;'Configurações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IF(C583&lt;&gt;"",TEXT(C583,"00")&amp;"/05/"&amp;'Configurações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IF(C584&lt;&gt;"",TEXT(C584,"00")&amp;"/05/"&amp;'Configurações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IF(C585&lt;&gt;"",TEXT(C585,"00")&amp;"/05/"&amp;'Configurações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IF(C586&lt;&gt;"",TEXT(C586,"00")&amp;"/05/"&amp;'Configurações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IF(C587&lt;&gt;"",TEXT(C587,"00")&amp;"/05/"&amp;'Configurações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IF(C588&lt;&gt;"",TEXT(C588,"00")&amp;"/05/"&amp;'Configurações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IF(C589&lt;&gt;"",TEXT(C589,"00")&amp;"/05/"&amp;'Configurações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IF(C590&lt;&gt;"",TEXT(C590,"00")&amp;"/05/"&amp;'Configurações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IF(C591&lt;&gt;"",TEXT(C591,"00")&amp;"/05/"&amp;'Configurações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IF(C592&lt;&gt;"",TEXT(C592,"00")&amp;"/05/"&amp;'Configurações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IF(C593&lt;&gt;"",TEXT(C593,"00")&amp;"/05/"&amp;'Configurações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IF(C594&lt;&gt;"",TEXT(C594,"00")&amp;"/05/"&amp;'Configurações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IF(C595&lt;&gt;"",TEXT(C595,"00")&amp;"/05/"&amp;'Configurações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IF(C596&lt;&gt;"",TEXT(C596,"00")&amp;"/05/"&amp;'Configurações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IF(C597&lt;&gt;"",TEXT(C597,"00")&amp;"/05/"&amp;'Configurações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IF(C598&lt;&gt;"",TEXT(C598,"00")&amp;"/05/"&amp;'Configurações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IF(C599&lt;&gt;"",TEXT(C599,"00")&amp;"/05/"&amp;'Configurações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IF(C600&lt;&gt;"",TEXT(C600,"00")&amp;"/05/"&amp;'Configurações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IF(C601&lt;&gt;"",TEXT(C601,"00")&amp;"/05/"&amp;'Configurações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IF(C602&lt;&gt;"",TEXT(C602,"00")&amp;"/05/"&amp;'Configurações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IF(C603&lt;&gt;"",TEXT(C603,"00")&amp;"/05/"&amp;'Configurações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IF(C604&lt;&gt;"",TEXT(C604,"00")&amp;"/05/"&amp;'Configurações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IF(C605&lt;&gt;"",TEXT(C605,"00")&amp;"/05/"&amp;'Configurações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421" priority="135" operator="lessThan">
      <formula>0</formula>
    </cfRule>
    <cfRule type="cellIs" dxfId="420" priority="136" operator="greaterThan">
      <formula>0</formula>
    </cfRule>
  </conditionalFormatting>
  <conditionalFormatting sqref="Q5:Q6">
    <cfRule type="cellIs" dxfId="419" priority="128" operator="lessThan">
      <formula>0</formula>
    </cfRule>
    <cfRule type="cellIs" dxfId="418" priority="129" operator="greaterThan">
      <formula>0</formula>
    </cfRule>
    <cfRule type="cellIs" dxfId="417" priority="130" operator="greaterThan">
      <formula>0</formula>
    </cfRule>
  </conditionalFormatting>
  <conditionalFormatting sqref="Q11:Q12">
    <cfRule type="cellIs" dxfId="416" priority="108" operator="greaterThan">
      <formula>0</formula>
    </cfRule>
    <cfRule type="cellIs" dxfId="415" priority="109" operator="lessThan">
      <formula>0</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286</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30</v>
      </c>
      <c r="D5" s="43" t="str">
        <f>IF(C5&lt;&gt;"",TEXT(C5,"00")&amp;"/06/"&amp;'Configurações Básicas'!$E$5,"")</f>
        <v>30/06/2017</v>
      </c>
      <c r="E5" s="43" t="s">
        <v>1333</v>
      </c>
      <c r="F5" s="23"/>
      <c r="G5" s="43" t="s">
        <v>1370</v>
      </c>
      <c r="H5" s="43" t="s">
        <v>1410</v>
      </c>
      <c r="I5" s="43"/>
      <c r="J5" s="127">
        <v>60</v>
      </c>
      <c r="K5" s="141"/>
      <c r="L5" s="45" t="s">
        <v>1367</v>
      </c>
      <c r="M5" s="141" t="s">
        <v>1415</v>
      </c>
      <c r="N5" s="41">
        <f>Q5+IF(AND(L5="Pago",OR(E5='PC Receitas'!O4,E5='PC Receitas'!O5,E5='PC Receitas'!O6)),J5,IF(AND(L5="Pago",OR(E5='PC Receitas'!O7,E5='PC Receitas'!O8,E5='PC Receitas'!O9,E5='PC Receitas'!O10,E5='PC Receitas'!O11,E5='PC Receitas'!O12,E5='PC Receitas'!O13,E5='PC Receitas'!O14)),-J5,0))</f>
        <v>12927.7</v>
      </c>
      <c r="P5" s="235" t="s">
        <v>230</v>
      </c>
      <c r="Q5" s="236">
        <f>Mai!Q13</f>
        <v>12927.7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c r="D6" s="43"/>
      <c r="E6" s="43"/>
      <c r="F6" s="23"/>
      <c r="G6" s="43"/>
      <c r="H6" s="43"/>
      <c r="I6" s="43"/>
      <c r="J6" s="127"/>
      <c r="K6" s="141"/>
      <c r="L6" s="45"/>
      <c r="M6" s="141"/>
      <c r="N6" s="41">
        <f>N5+IF(AND(L6="Pago",OR(E6='PC Receitas'!$O$4,E6='PC Receitas'!$O$5,E6='PC Receitas'!$O$6)),J6,IF(AND(L6="Pago",OR(E6='PC Receitas'!$O$7,E6='PC Receitas'!$O$8,E6='PC Receitas'!$O$9,E6='PC Receitas'!$O$10,E6='PC Receitas'!$O$11,E6='PC Receitas'!$O$12,E6='PC Receitas'!$O$13,E6='PC Receitas'!$O$14)),-J6,0))</f>
        <v>12927.7</v>
      </c>
      <c r="P6" s="235"/>
      <c r="Q6" s="236"/>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71"/>
      <c r="C7" s="43"/>
      <c r="D7" s="43" t="str">
        <f>IF(C7&lt;&gt;"",TEXT(C7,"00")&amp;"/06/"&amp;'Configurações Básicas'!$E$5,"")</f>
        <v/>
      </c>
      <c r="E7" s="43"/>
      <c r="F7" s="23"/>
      <c r="G7" s="43"/>
      <c r="H7" s="43"/>
      <c r="I7" s="43"/>
      <c r="J7" s="127"/>
      <c r="K7" s="141"/>
      <c r="L7" s="128"/>
      <c r="M7" s="128"/>
      <c r="N7" s="41">
        <f>N6+IF(AND(L7="Pago",OR(E7='PC Receitas'!$O$4,E7='PC Receitas'!$O$5,E7='PC Receitas'!$O$6)),J7,IF(AND(L7="Pago",OR(E7='PC Receitas'!$O$7,E7='PC Receitas'!$O$8,E7='PC Receitas'!$O$9,E7='PC Receitas'!$O$10,E7='PC Receitas'!$O$11,E7='PC Receitas'!$O$12,E7='PC Receitas'!$O$13,E7='PC Receitas'!$O$14)),-J7,0))</f>
        <v>12927.7</v>
      </c>
      <c r="P7" s="225" t="s">
        <v>25</v>
      </c>
      <c r="Q7" s="228">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71"/>
      <c r="C8" s="43"/>
      <c r="D8" s="43" t="str">
        <f>IF(C8&lt;&gt;"",TEXT(C8,"00")&amp;"/06/"&amp;'Configurações Básicas'!$E$5,"")</f>
        <v/>
      </c>
      <c r="E8" s="43"/>
      <c r="F8" s="23"/>
      <c r="G8" s="43"/>
      <c r="H8" s="43"/>
      <c r="I8" s="43"/>
      <c r="J8" s="127"/>
      <c r="K8" s="141"/>
      <c r="L8" s="128"/>
      <c r="M8" s="128"/>
      <c r="N8" s="41">
        <f>N7+IF(AND(L8="Pago",OR(E8='PC Receitas'!$O$4,E8='PC Receitas'!$O$5,E8='PC Receitas'!$O$6)),J8,IF(AND(L8="Pago",OR(E8='PC Receitas'!$O$7,E8='PC Receitas'!$O$8,E8='PC Receitas'!$O$9,E8='PC Receitas'!$O$10,E8='PC Receitas'!$O$11,E8='PC Receitas'!$O$12,E8='PC Receitas'!$O$13,E8='PC Receitas'!$O$14)),-J8,0))</f>
        <v>12927.7</v>
      </c>
      <c r="P8" s="225"/>
      <c r="Q8" s="229"/>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71"/>
      <c r="C9" s="43"/>
      <c r="D9" s="43" t="str">
        <f>IF(C9&lt;&gt;"",TEXT(C9,"00")&amp;"/06/"&amp;'Configurações Básicas'!$E$5,"")</f>
        <v/>
      </c>
      <c r="E9" s="43"/>
      <c r="F9" s="23"/>
      <c r="G9" s="23"/>
      <c r="H9" s="23"/>
      <c r="I9" s="23"/>
      <c r="J9" s="127"/>
      <c r="K9" s="141"/>
      <c r="L9" s="128"/>
      <c r="M9" s="128"/>
      <c r="N9" s="41">
        <f>N8+IF(AND(L9="Pago",OR(E9='PC Receitas'!$O$4,E9='PC Receitas'!$O$5,E9='PC Receitas'!$O$6)),J9,IF(AND(L9="Pago",OR(E9='PC Receitas'!$O$7,E9='PC Receitas'!$O$8,E9='PC Receitas'!$O$9,E9='PC Receitas'!$O$10,E9='PC Receitas'!$O$11,E9='PC Receitas'!$O$12,E9='PC Receitas'!$O$13,E9='PC Receitas'!$O$14)),-J9,0))</f>
        <v>12927.7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71"/>
      <c r="C10" s="43"/>
      <c r="D10" s="43" t="str">
        <f>IF(C10&lt;&gt;"",TEXT(C10,"00")&amp;"/06/"&amp;'Configurações Básicas'!$E$5,"")</f>
        <v/>
      </c>
      <c r="E10" s="43"/>
      <c r="F10" s="23"/>
      <c r="G10" s="23"/>
      <c r="H10" s="23"/>
      <c r="I10" s="23"/>
      <c r="J10" s="127"/>
      <c r="K10" s="141"/>
      <c r="L10" s="128"/>
      <c r="M10" s="128"/>
      <c r="N10" s="41">
        <f>N9+IF(AND(L10="Pago",OR(E10='PC Receitas'!$O$4,E10='PC Receitas'!$O$5,E10='PC Receitas'!$O$6)),J10,IF(AND(L10="Pago",OR(E10='PC Receitas'!$O$7,E10='PC Receitas'!$O$8,E10='PC Receitas'!$O$9,E10='PC Receitas'!$O$10,E10='PC Receitas'!$O$11,E10='PC Receitas'!$O$12,E10='PC Receitas'!$O$13,E10='PC Receitas'!$O$14)),-J10,0))</f>
        <v>12927.7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IF(C11&lt;&gt;"",TEXT(C11,"00")&amp;"/06/"&amp;'Configurações Básicas'!$E$5,"")</f>
        <v/>
      </c>
      <c r="E11" s="43"/>
      <c r="F11" s="23"/>
      <c r="G11" s="23"/>
      <c r="H11" s="23"/>
      <c r="I11" s="23"/>
      <c r="J11" s="127"/>
      <c r="K11" s="141"/>
      <c r="L11" s="128"/>
      <c r="M11" s="128"/>
      <c r="N11" s="41">
        <f>N10+IF(AND(L11="Pago",OR(E11='PC Receitas'!$O$4,E11='PC Receitas'!$O$5,E11='PC Receitas'!$O$6)),J11,IF(AND(L11="Pago",OR(E11='PC Receitas'!$O$7,E11='PC Receitas'!$O$8,E11='PC Receitas'!$O$9,E11='PC Receitas'!$O$10,E11='PC Receitas'!$O$11,E11='PC Receitas'!$O$12,E11='PC Receitas'!$O$13,E11='PC Receitas'!$O$14)),-J11,0))</f>
        <v>12927.7</v>
      </c>
      <c r="P11" s="225" t="s">
        <v>28</v>
      </c>
      <c r="Q11" s="226">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IF(C12&lt;&gt;"",TEXT(C12,"00")&amp;"/06/"&amp;'Configurações Básicas'!$E$5,"")</f>
        <v/>
      </c>
      <c r="E12" s="43"/>
      <c r="F12" s="23"/>
      <c r="G12" s="43"/>
      <c r="H12" s="43"/>
      <c r="I12" s="43"/>
      <c r="J12" s="127"/>
      <c r="K12" s="141"/>
      <c r="L12" s="45"/>
      <c r="M12" s="128"/>
      <c r="N12" s="41">
        <f>N11+IF(AND(L12="Pago",OR(E12='PC Receitas'!$O$4,E12='PC Receitas'!$O$5,E12='PC Receitas'!$O$6)),J12,IF(AND(L12="Pago",OR(E12='PC Receitas'!$O$7,E12='PC Receitas'!$O$8,E12='PC Receitas'!$O$9,E12='PC Receitas'!$O$10,E12='PC Receitas'!$O$11,E12='PC Receitas'!$O$12,E12='PC Receitas'!$O$13,E12='PC Receitas'!$O$14)),-J12,0))</f>
        <v>12927.7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IF(C13&lt;&gt;"",TEXT(C13,"00")&amp;"/06/"&amp;'Configurações Básicas'!$E$5,"")</f>
        <v/>
      </c>
      <c r="E13" s="43"/>
      <c r="F13" s="23"/>
      <c r="G13" s="43"/>
      <c r="H13" s="43"/>
      <c r="I13" s="43"/>
      <c r="J13" s="127"/>
      <c r="K13" s="141"/>
      <c r="L13" s="128"/>
      <c r="M13" s="128"/>
      <c r="N13" s="41">
        <f>N12+IF(AND(L13="Pago",OR(E13='PC Receitas'!$O$4,E13='PC Receitas'!$O$5,E13='PC Receitas'!$O$6)),J13,IF(AND(L13="Pago",OR(E13='PC Receitas'!$O$7,E13='PC Receitas'!$O$8,E13='PC Receitas'!$O$9,E13='PC Receitas'!$O$10,E13='PC Receitas'!$O$11,E13='PC Receitas'!$O$12,E13='PC Receitas'!$O$13,E13='PC Receitas'!$O$14)),-J13,0))</f>
        <v>12927.7</v>
      </c>
      <c r="P13" s="225" t="s">
        <v>64</v>
      </c>
      <c r="Q13" s="226">
        <f>N605</f>
        <v>12927.7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IF(C14&lt;&gt;"",TEXT(C14,"00")&amp;"/06/"&amp;'Configurações Básicas'!$E$5,"")</f>
        <v/>
      </c>
      <c r="E14" s="43"/>
      <c r="F14" s="23"/>
      <c r="G14" s="43"/>
      <c r="H14" s="43"/>
      <c r="I14" s="43"/>
      <c r="J14" s="127"/>
      <c r="K14" s="141"/>
      <c r="L14" s="128"/>
      <c r="M14" s="128"/>
      <c r="N14" s="41">
        <f>N13+IF(AND(L14="Pago",OR(E14='PC Receitas'!$O$4,E14='PC Receitas'!$O$5,E14='PC Receitas'!$O$6)),J14,IF(AND(L14="Pago",OR(E14='PC Receitas'!$O$7,E14='PC Receitas'!$O$8,E14='PC Receitas'!$O$9,E14='PC Receitas'!$O$10,E14='PC Receitas'!$O$11,E14='PC Receitas'!$O$12,E14='PC Receitas'!$O$13,E14='PC Receitas'!$O$14)),-J14,0))</f>
        <v>12927.7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IF(C15&lt;&gt;"",TEXT(C15,"00")&amp;"/06/"&amp;'Configurações Básicas'!$E$5,"")</f>
        <v/>
      </c>
      <c r="E15" s="43"/>
      <c r="F15" s="23"/>
      <c r="G15" s="43"/>
      <c r="H15" s="43"/>
      <c r="I15" s="43"/>
      <c r="J15" s="127"/>
      <c r="K15" s="141"/>
      <c r="L15" s="128"/>
      <c r="M15" s="128"/>
      <c r="N15" s="41">
        <f>N14+IF(AND(L15="Pago",OR(E15='PC Receitas'!$O$4,E15='PC Receitas'!$O$5,E15='PC Receitas'!$O$6)),J15,IF(AND(L15="Pago",OR(E15='PC Receitas'!$O$7,E15='PC Receitas'!$O$8,E15='PC Receitas'!$O$9,E15='PC Receitas'!$O$10,E15='PC Receitas'!$O$11,E15='PC Receitas'!$O$12,E15='PC Receitas'!$O$13,E15='PC Receitas'!$O$14)),-J15,0))</f>
        <v>12927.7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IF(C16&lt;&gt;"",TEXT(C16,"00")&amp;"/06/"&amp;'Configurações Básicas'!$E$5,"")</f>
        <v/>
      </c>
      <c r="E16" s="43"/>
      <c r="F16" s="23"/>
      <c r="G16" s="43"/>
      <c r="H16" s="43"/>
      <c r="I16" s="43"/>
      <c r="J16" s="127"/>
      <c r="K16" s="141"/>
      <c r="L16" s="45"/>
      <c r="M16" s="128"/>
      <c r="N16" s="41">
        <f>N15+IF(AND(L16="Pago",OR(E16='PC Receitas'!$O$4,E16='PC Receitas'!$O$5,E16='PC Receitas'!$O$6)),J16,IF(AND(L16="Pago",OR(E16='PC Receitas'!$O$7,E16='PC Receitas'!$O$8,E16='PC Receitas'!$O$9,E16='PC Receitas'!$O$10,E16='PC Receitas'!$O$11,E16='PC Receitas'!$O$12,E16='PC Receitas'!$O$13,E16='PC Receitas'!$O$14)),-J16,0))</f>
        <v>12927.7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IF(C17&lt;&gt;"",TEXT(C17,"00")&amp;"/06/"&amp;'Configurações Básicas'!$E$5,"")</f>
        <v/>
      </c>
      <c r="E17" s="43"/>
      <c r="F17" s="23"/>
      <c r="G17" s="43"/>
      <c r="H17" s="43"/>
      <c r="I17" s="43"/>
      <c r="J17" s="127"/>
      <c r="K17" s="141"/>
      <c r="L17" s="128"/>
      <c r="M17" s="128"/>
      <c r="N17" s="41">
        <f>N16+IF(AND(L17="Pago",OR(E17='PC Receitas'!$O$4,E17='PC Receitas'!$O$5,E17='PC Receitas'!$O$6)),J17,IF(AND(L17="Pago",OR(E17='PC Receitas'!$O$7,E17='PC Receitas'!$O$8,E17='PC Receitas'!$O$9,E17='PC Receitas'!$O$10,E17='PC Receitas'!$O$11,E17='PC Receitas'!$O$12,E17='PC Receitas'!$O$13,E17='PC Receitas'!$O$14)),-J17,0))</f>
        <v>12927.7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IF(C18&lt;&gt;"",TEXT(C18,"00")&amp;"/06/"&amp;'Configurações Básicas'!$E$5,"")</f>
        <v/>
      </c>
      <c r="E18" s="43"/>
      <c r="F18" s="23"/>
      <c r="G18" s="43"/>
      <c r="H18" s="43"/>
      <c r="I18" s="43"/>
      <c r="J18" s="127"/>
      <c r="K18" s="141"/>
      <c r="L18" s="128"/>
      <c r="M18" s="128"/>
      <c r="N18" s="41">
        <f>N17+IF(AND(L18="Pago",OR(E18='PC Receitas'!$O$4,E18='PC Receitas'!$O$5,E18='PC Receitas'!$O$6)),J18,IF(AND(L18="Pago",OR(E18='PC Receitas'!$O$7,E18='PC Receitas'!$O$8,E18='PC Receitas'!$O$9,E18='PC Receitas'!$O$10,E18='PC Receitas'!$O$11,E18='PC Receitas'!$O$12,E18='PC Receitas'!$O$13,E18='PC Receitas'!$O$14)),-J18,0))</f>
        <v>12927.7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IF(C19&lt;&gt;"",TEXT(C19,"00")&amp;"/06/"&amp;'Configurações Básicas'!$E$5,"")</f>
        <v/>
      </c>
      <c r="E19" s="43"/>
      <c r="F19" s="23"/>
      <c r="G19" s="43"/>
      <c r="H19" s="43"/>
      <c r="I19" s="43"/>
      <c r="J19" s="127"/>
      <c r="K19" s="141"/>
      <c r="L19" s="128"/>
      <c r="M19" s="128"/>
      <c r="N19" s="41">
        <f>N18+IF(AND(L19="Pago",OR(E19='PC Receitas'!$O$4,E19='PC Receitas'!$O$5,E19='PC Receitas'!$O$6)),J19,IF(AND(L19="Pago",OR(E19='PC Receitas'!$O$7,E19='PC Receitas'!$O$8,E19='PC Receitas'!$O$9,E19='PC Receitas'!$O$10,E19='PC Receitas'!$O$11,E19='PC Receitas'!$O$12,E19='PC Receitas'!$O$13,E19='PC Receitas'!$O$14)),-J19,0))</f>
        <v>12927.7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IF(C20&lt;&gt;"",TEXT(C20,"00")&amp;"/06/"&amp;'Configurações Básicas'!$E$5,"")</f>
        <v/>
      </c>
      <c r="E20" s="43"/>
      <c r="F20" s="23"/>
      <c r="G20" s="43"/>
      <c r="H20" s="43"/>
      <c r="I20" s="43"/>
      <c r="J20" s="127"/>
      <c r="K20" s="141"/>
      <c r="L20" s="128"/>
      <c r="M20" s="128"/>
      <c r="N20" s="41">
        <f>N19+IF(AND(L20="Pago",OR(E20='PC Receitas'!$O$4,E20='PC Receitas'!$O$5,E20='PC Receitas'!$O$6)),J20,IF(AND(L20="Pago",OR(E20='PC Receitas'!$O$7,E20='PC Receitas'!$O$8,E20='PC Receitas'!$O$9,E20='PC Receitas'!$O$10,E20='PC Receitas'!$O$11,E20='PC Receitas'!$O$12,E20='PC Receitas'!$O$13,E20='PC Receitas'!$O$14)),-J20,0))</f>
        <v>12927.7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IF(C21&lt;&gt;"",TEXT(C21,"00")&amp;"/06/"&amp;'Configurações Básicas'!$E$5,"")</f>
        <v/>
      </c>
      <c r="E21" s="43"/>
      <c r="F21" s="23"/>
      <c r="G21" s="43"/>
      <c r="H21" s="43"/>
      <c r="I21" s="43"/>
      <c r="J21" s="127"/>
      <c r="K21" s="141"/>
      <c r="L21" s="128"/>
      <c r="M21" s="128"/>
      <c r="N21" s="41">
        <f>N20+IF(AND(L21="Pago",OR(E21='PC Receitas'!$O$4,E21='PC Receitas'!$O$5,E21='PC Receitas'!$O$6)),J21,IF(AND(L21="Pago",OR(E21='PC Receitas'!$O$7,E21='PC Receitas'!$O$8,E21='PC Receitas'!$O$9,E21='PC Receitas'!$O$10,E21='PC Receitas'!$O$11,E21='PC Receitas'!$O$12,E21='PC Receitas'!$O$13,E21='PC Receitas'!$O$14)),-J21,0))</f>
        <v>12927.7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IF(C22&lt;&gt;"",TEXT(C22,"00")&amp;"/06/"&amp;'Configurações Básicas'!$E$5,"")</f>
        <v/>
      </c>
      <c r="E22" s="43"/>
      <c r="F22" s="23"/>
      <c r="G22" s="23"/>
      <c r="H22" s="23"/>
      <c r="I22" s="23"/>
      <c r="J22" s="127"/>
      <c r="K22" s="141"/>
      <c r="L22" s="45"/>
      <c r="M22" s="128"/>
      <c r="N22" s="41">
        <f>N21+IF(AND(L22="Pago",OR(E22='PC Receitas'!$O$4,E22='PC Receitas'!$O$5,E22='PC Receitas'!$O$6)),J22,IF(AND(L22="Pago",OR(E22='PC Receitas'!$O$7,E22='PC Receitas'!$O$8,E22='PC Receitas'!$O$9,E22='PC Receitas'!$O$10,E22='PC Receitas'!$O$11,E22='PC Receitas'!$O$12,E22='PC Receitas'!$O$13,E22='PC Receitas'!$O$14)),-J22,0))</f>
        <v>12927.7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IF(C23&lt;&gt;"",TEXT(C23,"00")&amp;"/06/"&amp;'Configurações Básicas'!$E$5,"")</f>
        <v/>
      </c>
      <c r="E23" s="43"/>
      <c r="F23" s="23"/>
      <c r="G23" s="43"/>
      <c r="H23" s="43"/>
      <c r="I23" s="43"/>
      <c r="J23" s="127"/>
      <c r="K23" s="141"/>
      <c r="L23" s="128"/>
      <c r="M23" s="128"/>
      <c r="N23" s="41">
        <f>N22+IF(AND(L23="Pago",OR(E23='PC Receitas'!$O$4,E23='PC Receitas'!$O$5,E23='PC Receitas'!$O$6)),J23,IF(AND(L23="Pago",OR(E23='PC Receitas'!$O$7,E23='PC Receitas'!$O$8,E23='PC Receitas'!$O$9,E23='PC Receitas'!$O$10,E23='PC Receitas'!$O$11,E23='PC Receitas'!$O$12,E23='PC Receitas'!$O$13,E23='PC Receitas'!$O$14)),-J23,0))</f>
        <v>12927.7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IF(C24&lt;&gt;"",TEXT(C24,"00")&amp;"/06/"&amp;'Configurações Básicas'!$E$5,"")</f>
        <v/>
      </c>
      <c r="E24" s="43"/>
      <c r="F24" s="23"/>
      <c r="G24" s="43"/>
      <c r="H24" s="43"/>
      <c r="I24" s="43"/>
      <c r="J24" s="127"/>
      <c r="K24" s="141"/>
      <c r="L24" s="128"/>
      <c r="M24" s="128"/>
      <c r="N24" s="41">
        <f>N23+IF(AND(L24="Pago",OR(E24='PC Receitas'!$O$4,E24='PC Receitas'!$O$5,E24='PC Receitas'!$O$6)),J24,IF(AND(L24="Pago",OR(E24='PC Receitas'!$O$7,E24='PC Receitas'!$O$8,E24='PC Receitas'!$O$9,E24='PC Receitas'!$O$10,E24='PC Receitas'!$O$11,E24='PC Receitas'!$O$12,E24='PC Receitas'!$O$13,E24='PC Receitas'!$O$14)),-J24,0))</f>
        <v>12927.7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IF(C25&lt;&gt;"",TEXT(C25,"00")&amp;"/06/"&amp;'Configurações Básicas'!$E$5,"")</f>
        <v/>
      </c>
      <c r="E25" s="43"/>
      <c r="F25" s="23"/>
      <c r="G25" s="23"/>
      <c r="H25" s="23"/>
      <c r="I25" s="23"/>
      <c r="J25" s="127"/>
      <c r="K25" s="141"/>
      <c r="L25" s="128"/>
      <c r="M25" s="128"/>
      <c r="N25" s="41">
        <f>N24+IF(AND(L25="Pago",OR(E25='PC Receitas'!$O$4,E25='PC Receitas'!$O$5,E25='PC Receitas'!$O$6)),J25,IF(AND(L25="Pago",OR(E25='PC Receitas'!$O$7,E25='PC Receitas'!$O$8,E25='PC Receitas'!$O$9,E25='PC Receitas'!$O$10,E25='PC Receitas'!$O$11,E25='PC Receitas'!$O$12,E25='PC Receitas'!$O$13,E25='PC Receitas'!$O$14)),-J25,0))</f>
        <v>12927.7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IF(C26&lt;&gt;"",TEXT(C26,"00")&amp;"/06/"&amp;'Configurações Básicas'!$E$5,"")</f>
        <v/>
      </c>
      <c r="E26" s="43"/>
      <c r="F26" s="23"/>
      <c r="G26" s="23"/>
      <c r="H26" s="23"/>
      <c r="I26" s="23"/>
      <c r="J26" s="127"/>
      <c r="K26" s="141"/>
      <c r="L26" s="128"/>
      <c r="M26" s="128"/>
      <c r="N26" s="41">
        <f>N25+IF(AND(L26="Pago",OR(E26='PC Receitas'!$O$4,E26='PC Receitas'!$O$5,E26='PC Receitas'!$O$6)),J26,IF(AND(L26="Pago",OR(E26='PC Receitas'!$O$7,E26='PC Receitas'!$O$8,E26='PC Receitas'!$O$9,E26='PC Receitas'!$O$10,E26='PC Receitas'!$O$11,E26='PC Receitas'!$O$12,E26='PC Receitas'!$O$13,E26='PC Receitas'!$O$14)),-J26,0))</f>
        <v>12927.7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IF(C27&lt;&gt;"",TEXT(C27,"00")&amp;"/06/"&amp;'Configurações Básicas'!$E$5,"")</f>
        <v/>
      </c>
      <c r="E27" s="43"/>
      <c r="F27" s="23"/>
      <c r="G27" s="23"/>
      <c r="H27" s="23"/>
      <c r="I27" s="23"/>
      <c r="J27" s="127"/>
      <c r="K27" s="141"/>
      <c r="L27" s="45"/>
      <c r="M27" s="128"/>
      <c r="N27" s="41">
        <f>N26+IF(AND(L27="Pago",OR(E27='PC Receitas'!$O$4,E27='PC Receitas'!$O$5,E27='PC Receitas'!$O$6)),J27,IF(AND(L27="Pago",OR(E27='PC Receitas'!$O$7,E27='PC Receitas'!$O$8,E27='PC Receitas'!$O$9,E27='PC Receitas'!$O$10,E27='PC Receitas'!$O$11,E27='PC Receitas'!$O$12,E27='PC Receitas'!$O$13,E27='PC Receitas'!$O$14)),-J27,0))</f>
        <v>12927.7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IF(C28&lt;&gt;"",TEXT(C28,"00")&amp;"/06/"&amp;'Configurações Básicas'!$E$5,"")</f>
        <v/>
      </c>
      <c r="E28" s="43"/>
      <c r="F28" s="23"/>
      <c r="G28" s="43"/>
      <c r="H28" s="43"/>
      <c r="I28" s="43"/>
      <c r="J28" s="127"/>
      <c r="K28" s="141"/>
      <c r="L28" s="128"/>
      <c r="M28" s="128"/>
      <c r="N28" s="41">
        <f>N27+IF(AND(L28="Pago",OR(E28='PC Receitas'!$O$4,E28='PC Receitas'!$O$5,E28='PC Receitas'!$O$6)),J28,IF(AND(L28="Pago",OR(E28='PC Receitas'!$O$7,E28='PC Receitas'!$O$8,E28='PC Receitas'!$O$9,E28='PC Receitas'!$O$10,E28='PC Receitas'!$O$11,E28='PC Receitas'!$O$12,E28='PC Receitas'!$O$13,E28='PC Receitas'!$O$14)),-J28,0))</f>
        <v>12927.7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IF(C29&lt;&gt;"",TEXT(C29,"00")&amp;"/06/"&amp;'Configurações Básicas'!$E$5,"")</f>
        <v/>
      </c>
      <c r="E29" s="43"/>
      <c r="F29" s="23"/>
      <c r="G29" s="43"/>
      <c r="H29" s="43"/>
      <c r="I29" s="43"/>
      <c r="J29" s="127"/>
      <c r="K29" s="141"/>
      <c r="L29" s="128"/>
      <c r="M29" s="128"/>
      <c r="N29" s="41">
        <f>N28+IF(AND(L29="Pago",OR(E29='PC Receitas'!$O$4,E29='PC Receitas'!$O$5,E29='PC Receitas'!$O$6)),J29,IF(AND(L29="Pago",OR(E29='PC Receitas'!$O$7,E29='PC Receitas'!$O$8,E29='PC Receitas'!$O$9,E29='PC Receitas'!$O$10,E29='PC Receitas'!$O$11,E29='PC Receitas'!$O$12,E29='PC Receitas'!$O$13,E29='PC Receitas'!$O$14)),-J29,0))</f>
        <v>12927.7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IF(C30&lt;&gt;"",TEXT(C30,"00")&amp;"/06/"&amp;'Configurações Básicas'!$E$5,"")</f>
        <v/>
      </c>
      <c r="E30" s="43"/>
      <c r="F30" s="23"/>
      <c r="G30" s="43"/>
      <c r="H30" s="43"/>
      <c r="I30" s="43"/>
      <c r="J30" s="127"/>
      <c r="K30" s="141"/>
      <c r="L30" s="128"/>
      <c r="M30" s="128"/>
      <c r="N30" s="41">
        <f>N29+IF(AND(L30="Pago",OR(E30='PC Receitas'!$O$4,E30='PC Receitas'!$O$5,E30='PC Receitas'!$O$6)),J30,IF(AND(L30="Pago",OR(E30='PC Receitas'!$O$7,E30='PC Receitas'!$O$8,E30='PC Receitas'!$O$9,E30='PC Receitas'!$O$10,E30='PC Receitas'!$O$11,E30='PC Receitas'!$O$12,E30='PC Receitas'!$O$13,E30='PC Receitas'!$O$14)),-J30,0))</f>
        <v>12927.7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IF(C31&lt;&gt;"",TEXT(C31,"00")&amp;"/06/"&amp;'Configurações Básicas'!$E$5,"")</f>
        <v/>
      </c>
      <c r="E31" s="43"/>
      <c r="F31" s="23"/>
      <c r="G31" s="43"/>
      <c r="H31" s="43"/>
      <c r="I31" s="43"/>
      <c r="J31" s="127"/>
      <c r="K31" s="141"/>
      <c r="L31" s="128"/>
      <c r="M31" s="128"/>
      <c r="N31" s="41">
        <f>N30+IF(AND(L31="Pago",OR(E31='PC Receitas'!$O$4,E31='PC Receitas'!$O$5,E31='PC Receitas'!$O$6)),J31,IF(AND(L31="Pago",OR(E31='PC Receitas'!$O$7,E31='PC Receitas'!$O$8,E31='PC Receitas'!$O$9,E31='PC Receitas'!$O$10,E31='PC Receitas'!$O$11,E31='PC Receitas'!$O$12,E31='PC Receitas'!$O$13,E31='PC Receitas'!$O$14)),-J31,0))</f>
        <v>12927.7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IF(C32&lt;&gt;"",TEXT(C32,"00")&amp;"/06/"&amp;'Configurações Básicas'!$E$5,"")</f>
        <v/>
      </c>
      <c r="E32" s="43"/>
      <c r="F32" s="23"/>
      <c r="G32" s="43"/>
      <c r="H32" s="43"/>
      <c r="I32" s="43"/>
      <c r="J32" s="127"/>
      <c r="K32" s="141"/>
      <c r="L32" s="128"/>
      <c r="M32" s="128"/>
      <c r="N32" s="41">
        <f>N31+IF(AND(L32="Pago",OR(E32='PC Receitas'!$O$4,E32='PC Receitas'!$O$5,E32='PC Receitas'!$O$6)),J32,IF(AND(L32="Pago",OR(E32='PC Receitas'!$O$7,E32='PC Receitas'!$O$8,E32='PC Receitas'!$O$9,E32='PC Receitas'!$O$10,E32='PC Receitas'!$O$11,E32='PC Receitas'!$O$12,E32='PC Receitas'!$O$13,E32='PC Receitas'!$O$14)),-J32,0))</f>
        <v>12927.7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IF(C33&lt;&gt;"",TEXT(C33,"00")&amp;"/06/"&amp;'Configurações Básicas'!$E$5,"")</f>
        <v/>
      </c>
      <c r="E33" s="43"/>
      <c r="F33" s="23"/>
      <c r="G33" s="23"/>
      <c r="H33" s="23"/>
      <c r="I33" s="23"/>
      <c r="J33" s="127"/>
      <c r="K33" s="141"/>
      <c r="L33" s="128"/>
      <c r="M33" s="128"/>
      <c r="N33" s="41">
        <f>N32+IF(AND(L33="Pago",OR(E33='PC Receitas'!$O$4,E33='PC Receitas'!$O$5,E33='PC Receitas'!$O$6)),J33,IF(AND(L33="Pago",OR(E33='PC Receitas'!$O$7,E33='PC Receitas'!$O$8,E33='PC Receitas'!$O$9,E33='PC Receitas'!$O$10,E33='PC Receitas'!$O$11,E33='PC Receitas'!$O$12,E33='PC Receitas'!$O$13,E33='PC Receitas'!$O$14)),-J33,0))</f>
        <v>12927.7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IF(C34&lt;&gt;"",TEXT(C34,"00")&amp;"/06/"&amp;'Configurações Básicas'!$E$5,"")</f>
        <v/>
      </c>
      <c r="E34" s="43"/>
      <c r="F34" s="23"/>
      <c r="G34" s="23"/>
      <c r="H34" s="23"/>
      <c r="I34" s="23"/>
      <c r="J34" s="127"/>
      <c r="K34" s="141"/>
      <c r="L34" s="45"/>
      <c r="M34" s="128"/>
      <c r="N34" s="41">
        <f>N33+IF(AND(L34="Pago",OR(E34='PC Receitas'!$O$4,E34='PC Receitas'!$O$5,E34='PC Receitas'!$O$6)),J34,IF(AND(L34="Pago",OR(E34='PC Receitas'!$O$7,E34='PC Receitas'!$O$8,E34='PC Receitas'!$O$9,E34='PC Receitas'!$O$10,E34='PC Receitas'!$O$11,E34='PC Receitas'!$O$12,E34='PC Receitas'!$O$13,E34='PC Receitas'!$O$14)),-J34,0))</f>
        <v>12927.7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IF(C35&lt;&gt;"",TEXT(C35,"00")&amp;"/06/"&amp;'Configurações Básicas'!$E$5,"")</f>
        <v/>
      </c>
      <c r="E35" s="43"/>
      <c r="F35" s="23"/>
      <c r="G35" s="23"/>
      <c r="H35" s="23"/>
      <c r="I35" s="23"/>
      <c r="J35" s="127"/>
      <c r="K35" s="141"/>
      <c r="L35" s="128"/>
      <c r="M35" s="128"/>
      <c r="N35" s="41">
        <f>N34+IF(AND(L35="Pago",OR(E35='PC Receitas'!$O$4,E35='PC Receitas'!$O$5,E35='PC Receitas'!$O$6)),J35,IF(AND(L35="Pago",OR(E35='PC Receitas'!$O$7,E35='PC Receitas'!$O$8,E35='PC Receitas'!$O$9,E35='PC Receitas'!$O$10,E35='PC Receitas'!$O$11,E35='PC Receitas'!$O$12,E35='PC Receitas'!$O$13,E35='PC Receitas'!$O$14)),-J35,0))</f>
        <v>12927.7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IF(C36&lt;&gt;"",TEXT(C36,"00")&amp;"/06/"&amp;'Configurações Básicas'!$E$5,"")</f>
        <v/>
      </c>
      <c r="E36" s="43"/>
      <c r="F36" s="23"/>
      <c r="G36" s="43"/>
      <c r="H36" s="43"/>
      <c r="I36" s="43"/>
      <c r="J36" s="127"/>
      <c r="K36" s="141"/>
      <c r="L36" s="128"/>
      <c r="M36" s="128"/>
      <c r="N36" s="41">
        <f>N35+IF(AND(L36="Pago",OR(E36='PC Receitas'!$O$4,E36='PC Receitas'!$O$5,E36='PC Receitas'!$O$6)),J36,IF(AND(L36="Pago",OR(E36='PC Receitas'!$O$7,E36='PC Receitas'!$O$8,E36='PC Receitas'!$O$9,E36='PC Receitas'!$O$10,E36='PC Receitas'!$O$11,E36='PC Receitas'!$O$12,E36='PC Receitas'!$O$13,E36='PC Receitas'!$O$14)),-J36,0))</f>
        <v>12927.7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IF(C37&lt;&gt;"",TEXT(C37,"00")&amp;"/06/"&amp;'Configurações Básicas'!$E$5,"")</f>
        <v/>
      </c>
      <c r="E37" s="43"/>
      <c r="F37" s="23"/>
      <c r="G37" s="43"/>
      <c r="H37" s="43"/>
      <c r="I37" s="43"/>
      <c r="J37" s="127"/>
      <c r="K37" s="141"/>
      <c r="L37" s="128"/>
      <c r="M37" s="128"/>
      <c r="N37" s="41">
        <f>N36+IF(AND(L37="Pago",OR(E37='PC Receitas'!$O$4,E37='PC Receitas'!$O$5,E37='PC Receitas'!$O$6)),J37,IF(AND(L37="Pago",OR(E37='PC Receitas'!$O$7,E37='PC Receitas'!$O$8,E37='PC Receitas'!$O$9,E37='PC Receitas'!$O$10,E37='PC Receitas'!$O$11,E37='PC Receitas'!$O$12,E37='PC Receitas'!$O$13,E37='PC Receitas'!$O$14)),-J37,0))</f>
        <v>12927.7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IF(C38&lt;&gt;"",TEXT(C38,"00")&amp;"/06/"&amp;'Configurações Básicas'!$E$5,"")</f>
        <v/>
      </c>
      <c r="E38" s="43"/>
      <c r="F38" s="23"/>
      <c r="G38" s="43"/>
      <c r="H38" s="43"/>
      <c r="I38" s="43"/>
      <c r="J38" s="127"/>
      <c r="K38" s="141"/>
      <c r="L38" s="128"/>
      <c r="M38" s="128"/>
      <c r="N38" s="41">
        <f>N37+IF(AND(L38="Pago",OR(E38='PC Receitas'!$O$4,E38='PC Receitas'!$O$5,E38='PC Receitas'!$O$6)),J38,IF(AND(L38="Pago",OR(E38='PC Receitas'!$O$7,E38='PC Receitas'!$O$8,E38='PC Receitas'!$O$9,E38='PC Receitas'!$O$10,E38='PC Receitas'!$O$11,E38='PC Receitas'!$O$12,E38='PC Receitas'!$O$13,E38='PC Receitas'!$O$14)),-J38,0))</f>
        <v>12927.7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IF(C39&lt;&gt;"",TEXT(C39,"00")&amp;"/06/"&amp;'Configurações Básicas'!$E$5,"")</f>
        <v/>
      </c>
      <c r="E39" s="43"/>
      <c r="F39" s="23"/>
      <c r="G39" s="43"/>
      <c r="H39" s="43"/>
      <c r="I39" s="43"/>
      <c r="J39" s="127"/>
      <c r="K39" s="141"/>
      <c r="L39" s="128"/>
      <c r="M39" s="128"/>
      <c r="N39" s="41">
        <f>N38+IF(AND(L39="Pago",OR(E39='PC Receitas'!$O$4,E39='PC Receitas'!$O$5,E39='PC Receitas'!$O$6)),J39,IF(AND(L39="Pago",OR(E39='PC Receitas'!$O$7,E39='PC Receitas'!$O$8,E39='PC Receitas'!$O$9,E39='PC Receitas'!$O$10,E39='PC Receitas'!$O$11,E39='PC Receitas'!$O$12,E39='PC Receitas'!$O$13,E39='PC Receitas'!$O$14)),-J39,0))</f>
        <v>12927.7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IF(C40&lt;&gt;"",TEXT(C40,"00")&amp;"/06/"&amp;'Configurações Básicas'!$E$5,"")</f>
        <v/>
      </c>
      <c r="E40" s="43"/>
      <c r="F40" s="23"/>
      <c r="G40" s="43"/>
      <c r="H40" s="43"/>
      <c r="I40" s="43"/>
      <c r="J40" s="127"/>
      <c r="K40" s="141"/>
      <c r="L40" s="128"/>
      <c r="M40" s="128"/>
      <c r="N40" s="41">
        <f>N39+IF(AND(L40="Pago",OR(E40='PC Receitas'!$O$4,E40='PC Receitas'!$O$5,E40='PC Receitas'!$O$6)),J40,IF(AND(L40="Pago",OR(E40='PC Receitas'!$O$7,E40='PC Receitas'!$O$8,E40='PC Receitas'!$O$9,E40='PC Receitas'!$O$10,E40='PC Receitas'!$O$11,E40='PC Receitas'!$O$12,E40='PC Receitas'!$O$13,E40='PC Receitas'!$O$14)),-J40,0))</f>
        <v>12927.7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IF(C41&lt;&gt;"",TEXT(C41,"00")&amp;"/06/"&amp;'Configurações Básicas'!$E$5,"")</f>
        <v/>
      </c>
      <c r="E41" s="43"/>
      <c r="F41" s="23"/>
      <c r="G41" s="23"/>
      <c r="H41" s="23"/>
      <c r="I41" s="23"/>
      <c r="J41" s="127"/>
      <c r="K41" s="141"/>
      <c r="L41" s="128"/>
      <c r="M41" s="128"/>
      <c r="N41" s="41">
        <f>N40+IF(AND(L41="Pago",OR(E41='PC Receitas'!$O$4,E41='PC Receitas'!$O$5,E41='PC Receitas'!$O$6)),J41,IF(AND(L41="Pago",OR(E41='PC Receitas'!$O$7,E41='PC Receitas'!$O$8,E41='PC Receitas'!$O$9,E41='PC Receitas'!$O$10,E41='PC Receitas'!$O$11,E41='PC Receitas'!$O$12,E41='PC Receitas'!$O$13,E41='PC Receitas'!$O$14)),-J41,0))</f>
        <v>12927.7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IF(C42&lt;&gt;"",TEXT(C42,"00")&amp;"/06/"&amp;'Configurações Básicas'!$E$5,"")</f>
        <v/>
      </c>
      <c r="E42" s="43"/>
      <c r="F42" s="23"/>
      <c r="G42" s="43"/>
      <c r="H42" s="43"/>
      <c r="I42" s="43"/>
      <c r="J42" s="127"/>
      <c r="K42" s="141"/>
      <c r="L42" s="128"/>
      <c r="M42" s="128"/>
      <c r="N42" s="41">
        <f>N41+IF(AND(L42="Pago",OR(E42='PC Receitas'!$O$4,E42='PC Receitas'!$O$5,E42='PC Receitas'!$O$6)),J42,IF(AND(L42="Pago",OR(E42='PC Receitas'!$O$7,E42='PC Receitas'!$O$8,E42='PC Receitas'!$O$9,E42='PC Receitas'!$O$10,E42='PC Receitas'!$O$11,E42='PC Receitas'!$O$12,E42='PC Receitas'!$O$13,E42='PC Receitas'!$O$14)),-J42,0))</f>
        <v>12927.7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IF(C43&lt;&gt;"",TEXT(C43,"00")&amp;"/06/"&amp;'Configurações Básicas'!$E$5,"")</f>
        <v/>
      </c>
      <c r="E43" s="43"/>
      <c r="F43" s="23"/>
      <c r="G43" s="43"/>
      <c r="H43" s="43"/>
      <c r="I43" s="43"/>
      <c r="J43" s="127"/>
      <c r="K43" s="141"/>
      <c r="L43" s="128"/>
      <c r="M43" s="128"/>
      <c r="N43" s="41">
        <f>N42+IF(AND(L43="Pago",OR(E43='PC Receitas'!$O$4,E43='PC Receitas'!$O$5,E43='PC Receitas'!$O$6)),J43,IF(AND(L43="Pago",OR(E43='PC Receitas'!$O$7,E43='PC Receitas'!$O$8,E43='PC Receitas'!$O$9,E43='PC Receitas'!$O$10,E43='PC Receitas'!$O$11,E43='PC Receitas'!$O$12,E43='PC Receitas'!$O$13,E43='PC Receitas'!$O$14)),-J43,0))</f>
        <v>12927.7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IF(C44&lt;&gt;"",TEXT(C44,"00")&amp;"/06/"&amp;'Configurações Básicas'!$E$5,"")</f>
        <v/>
      </c>
      <c r="E44" s="43"/>
      <c r="F44" s="23"/>
      <c r="G44" s="43"/>
      <c r="H44" s="43"/>
      <c r="I44" s="43"/>
      <c r="J44" s="127"/>
      <c r="K44" s="141"/>
      <c r="L44" s="128"/>
      <c r="M44" s="128"/>
      <c r="N44" s="41">
        <f>N43+IF(AND(L44="Pago",OR(E44='PC Receitas'!$O$4,E44='PC Receitas'!$O$5,E44='PC Receitas'!$O$6)),J44,IF(AND(L44="Pago",OR(E44='PC Receitas'!$O$7,E44='PC Receitas'!$O$8,E44='PC Receitas'!$O$9,E44='PC Receitas'!$O$10,E44='PC Receitas'!$O$11,E44='PC Receitas'!$O$12,E44='PC Receitas'!$O$13,E44='PC Receitas'!$O$14)),-J44,0))</f>
        <v>12927.7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IF(C45&lt;&gt;"",TEXT(C45,"00")&amp;"/06/"&amp;'Configurações Básicas'!$E$5,"")</f>
        <v/>
      </c>
      <c r="E45" s="43"/>
      <c r="F45" s="23"/>
      <c r="G45" s="43"/>
      <c r="H45" s="43"/>
      <c r="I45" s="43"/>
      <c r="J45" s="127"/>
      <c r="K45" s="141"/>
      <c r="L45" s="128"/>
      <c r="M45" s="128"/>
      <c r="N45" s="41">
        <f>N44+IF(AND(L45="Pago",OR(E45='PC Receitas'!$O$4,E45='PC Receitas'!$O$5,E45='PC Receitas'!$O$6)),J45,IF(AND(L45="Pago",OR(E45='PC Receitas'!$O$7,E45='PC Receitas'!$O$8,E45='PC Receitas'!$O$9,E45='PC Receitas'!$O$10,E45='PC Receitas'!$O$11,E45='PC Receitas'!$O$12,E45='PC Receitas'!$O$13,E45='PC Receitas'!$O$14)),-J45,0))</f>
        <v>12927.7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IF(C46&lt;&gt;"",TEXT(C46,"00")&amp;"/06/"&amp;'Configurações Básicas'!$E$5,"")</f>
        <v/>
      </c>
      <c r="E46" s="43"/>
      <c r="F46" s="23"/>
      <c r="G46" s="43"/>
      <c r="H46" s="43"/>
      <c r="I46" s="43"/>
      <c r="J46" s="127"/>
      <c r="K46" s="141"/>
      <c r="L46" s="128"/>
      <c r="M46" s="128"/>
      <c r="N46" s="41">
        <f>N45+IF(AND(L46="Pago",OR(E46='PC Receitas'!$O$4,E46='PC Receitas'!$O$5,E46='PC Receitas'!$O$6)),J46,IF(AND(L46="Pago",OR(E46='PC Receitas'!$O$7,E46='PC Receitas'!$O$8,E46='PC Receitas'!$O$9,E46='PC Receitas'!$O$10,E46='PC Receitas'!$O$11,E46='PC Receitas'!$O$12,E46='PC Receitas'!$O$13,E46='PC Receitas'!$O$14)),-J46,0))</f>
        <v>12927.7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IF(C47&lt;&gt;"",TEXT(C47,"00")&amp;"/06/"&amp;'Configurações Básicas'!$E$5,"")</f>
        <v/>
      </c>
      <c r="E47" s="43"/>
      <c r="F47" s="23"/>
      <c r="G47" s="23"/>
      <c r="H47" s="23"/>
      <c r="I47" s="23"/>
      <c r="J47" s="127"/>
      <c r="K47" s="141"/>
      <c r="L47" s="128"/>
      <c r="M47" s="128"/>
      <c r="N47" s="41">
        <f>N46+IF(AND(L47="Pago",OR(E47='PC Receitas'!$O$4,E47='PC Receitas'!$O$5,E47='PC Receitas'!$O$6)),J47,IF(AND(L47="Pago",OR(E47='PC Receitas'!$O$7,E47='PC Receitas'!$O$8,E47='PC Receitas'!$O$9,E47='PC Receitas'!$O$10,E47='PC Receitas'!$O$11,E47='PC Receitas'!$O$12,E47='PC Receitas'!$O$13,E47='PC Receitas'!$O$14)),-J47,0))</f>
        <v>12927.7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IF(C48&lt;&gt;"",TEXT(C48,"00")&amp;"/06/"&amp;'Configurações Básicas'!$E$5,"")</f>
        <v/>
      </c>
      <c r="E48" s="43"/>
      <c r="F48" s="23"/>
      <c r="G48" s="43"/>
      <c r="H48" s="43"/>
      <c r="I48" s="43"/>
      <c r="J48" s="127"/>
      <c r="K48" s="141"/>
      <c r="L48" s="128"/>
      <c r="M48" s="128"/>
      <c r="N48" s="41">
        <f>N47+IF(AND(L48="Pago",OR(E48='PC Receitas'!$O$4,E48='PC Receitas'!$O$5,E48='PC Receitas'!$O$6)),J48,IF(AND(L48="Pago",OR(E48='PC Receitas'!$O$7,E48='PC Receitas'!$O$8,E48='PC Receitas'!$O$9,E48='PC Receitas'!$O$10,E48='PC Receitas'!$O$11,E48='PC Receitas'!$O$12,E48='PC Receitas'!$O$13,E48='PC Receitas'!$O$14)),-J48,0))</f>
        <v>12927.7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IF(C49&lt;&gt;"",TEXT(C49,"00")&amp;"/06/"&amp;'Configurações Básicas'!$E$5,"")</f>
        <v/>
      </c>
      <c r="E49" s="43"/>
      <c r="F49" s="23"/>
      <c r="G49" s="43"/>
      <c r="H49" s="43"/>
      <c r="I49" s="43"/>
      <c r="J49" s="127"/>
      <c r="K49" s="141"/>
      <c r="L49" s="128"/>
      <c r="M49" s="128"/>
      <c r="N49" s="41">
        <f>N48+IF(AND(L49="Pago",OR(E49='PC Receitas'!$O$4,E49='PC Receitas'!$O$5,E49='PC Receitas'!$O$6)),J49,IF(AND(L49="Pago",OR(E49='PC Receitas'!$O$7,E49='PC Receitas'!$O$8,E49='PC Receitas'!$O$9,E49='PC Receitas'!$O$10,E49='PC Receitas'!$O$11,E49='PC Receitas'!$O$12,E49='PC Receitas'!$O$13,E49='PC Receitas'!$O$14)),-J49,0))</f>
        <v>12927.7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IF(C50&lt;&gt;"",TEXT(C50,"00")&amp;"/06/"&amp;'Configurações Básicas'!$E$5,"")</f>
        <v/>
      </c>
      <c r="E50" s="43"/>
      <c r="F50" s="23"/>
      <c r="G50" s="43"/>
      <c r="H50" s="43"/>
      <c r="I50" s="43"/>
      <c r="J50" s="127"/>
      <c r="K50" s="141"/>
      <c r="L50" s="128"/>
      <c r="M50" s="128"/>
      <c r="N50" s="41">
        <f>N49+IF(AND(L50="Pago",OR(E50='PC Receitas'!$O$4,E50='PC Receitas'!$O$5,E50='PC Receitas'!$O$6)),J50,IF(AND(L50="Pago",OR(E50='PC Receitas'!$O$7,E50='PC Receitas'!$O$8,E50='PC Receitas'!$O$9,E50='PC Receitas'!$O$10,E50='PC Receitas'!$O$11,E50='PC Receitas'!$O$12,E50='PC Receitas'!$O$13,E50='PC Receitas'!$O$14)),-J50,0))</f>
        <v>12927.7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IF(C51&lt;&gt;"",TEXT(C51,"00")&amp;"/06/"&amp;'Configurações Básicas'!$E$5,"")</f>
        <v/>
      </c>
      <c r="E51" s="43"/>
      <c r="F51" s="23"/>
      <c r="G51" s="43"/>
      <c r="H51" s="43"/>
      <c r="I51" s="43"/>
      <c r="J51" s="127"/>
      <c r="K51" s="141"/>
      <c r="L51" s="128"/>
      <c r="M51" s="128"/>
      <c r="N51" s="41">
        <f>N50+IF(AND(L51="Pago",OR(E51='PC Receitas'!$O$4,E51='PC Receitas'!$O$5,E51='PC Receitas'!$O$6)),J51,IF(AND(L51="Pago",OR(E51='PC Receitas'!$O$7,E51='PC Receitas'!$O$8,E51='PC Receitas'!$O$9,E51='PC Receitas'!$O$10,E51='PC Receitas'!$O$11,E51='PC Receitas'!$O$12,E51='PC Receitas'!$O$13,E51='PC Receitas'!$O$14)),-J51,0))</f>
        <v>12927.7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IF(C52&lt;&gt;"",TEXT(C52,"00")&amp;"/06/"&amp;'Configurações Básicas'!$E$5,"")</f>
        <v/>
      </c>
      <c r="E52" s="43"/>
      <c r="F52" s="23"/>
      <c r="G52" s="43"/>
      <c r="H52" s="43"/>
      <c r="I52" s="43"/>
      <c r="J52" s="127"/>
      <c r="K52" s="141"/>
      <c r="L52" s="128"/>
      <c r="M52" s="128"/>
      <c r="N52" s="41">
        <f>N51+IF(AND(L52="Pago",OR(E52='PC Receitas'!$O$4,E52='PC Receitas'!$O$5,E52='PC Receitas'!$O$6)),J52,IF(AND(L52="Pago",OR(E52='PC Receitas'!$O$7,E52='PC Receitas'!$O$8,E52='PC Receitas'!$O$9,E52='PC Receitas'!$O$10,E52='PC Receitas'!$O$11,E52='PC Receitas'!$O$12,E52='PC Receitas'!$O$13,E52='PC Receitas'!$O$14)),-J52,0))</f>
        <v>12927.7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IF(C53&lt;&gt;"",TEXT(C53,"00")&amp;"/06/"&amp;'Configurações Básicas'!$E$5,"")</f>
        <v/>
      </c>
      <c r="E53" s="43"/>
      <c r="F53" s="23"/>
      <c r="G53" s="23"/>
      <c r="H53" s="23"/>
      <c r="I53" s="23"/>
      <c r="J53" s="127"/>
      <c r="K53" s="141"/>
      <c r="L53" s="128"/>
      <c r="M53" s="128"/>
      <c r="N53" s="41">
        <f>N52+IF(AND(L53="Pago",OR(E53='PC Receitas'!$O$4,E53='PC Receitas'!$O$5,E53='PC Receitas'!$O$6)),J53,IF(AND(L53="Pago",OR(E53='PC Receitas'!$O$7,E53='PC Receitas'!$O$8,E53='PC Receitas'!$O$9,E53='PC Receitas'!$O$10,E53='PC Receitas'!$O$11,E53='PC Receitas'!$O$12,E53='PC Receitas'!$O$13,E53='PC Receitas'!$O$14)),-J53,0))</f>
        <v>12927.7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IF(C54&lt;&gt;"",TEXT(C54,"00")&amp;"/06/"&amp;'Configurações Básicas'!$E$5,"")</f>
        <v/>
      </c>
      <c r="E54" s="43"/>
      <c r="F54" s="23"/>
      <c r="G54" s="23"/>
      <c r="H54" s="23"/>
      <c r="I54" s="23"/>
      <c r="J54" s="127"/>
      <c r="K54" s="141"/>
      <c r="L54" s="128"/>
      <c r="M54" s="128"/>
      <c r="N54" s="41">
        <f>N53+IF(AND(L54="Pago",OR(E54='PC Receitas'!$O$4,E54='PC Receitas'!$O$5,E54='PC Receitas'!$O$6)),J54,IF(AND(L54="Pago",OR(E54='PC Receitas'!$O$7,E54='PC Receitas'!$O$8,E54='PC Receitas'!$O$9,E54='PC Receitas'!$O$10,E54='PC Receitas'!$O$11,E54='PC Receitas'!$O$12,E54='PC Receitas'!$O$13,E54='PC Receitas'!$O$14)),-J54,0))</f>
        <v>12927.7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IF(C55&lt;&gt;"",TEXT(C55,"00")&amp;"/06/"&amp;'Configurações Básicas'!$E$5,"")</f>
        <v/>
      </c>
      <c r="E55" s="43"/>
      <c r="F55" s="23"/>
      <c r="G55" s="23"/>
      <c r="H55" s="23"/>
      <c r="I55" s="23"/>
      <c r="J55" s="127"/>
      <c r="K55" s="141"/>
      <c r="L55" s="128"/>
      <c r="M55" s="128"/>
      <c r="N55" s="41">
        <f>N54+IF(AND(L55="Pago",OR(E55='PC Receitas'!$O$4,E55='PC Receitas'!$O$5,E55='PC Receitas'!$O$6)),J55,IF(AND(L55="Pago",OR(E55='PC Receitas'!$O$7,E55='PC Receitas'!$O$8,E55='PC Receitas'!$O$9,E55='PC Receitas'!$O$10,E55='PC Receitas'!$O$11,E55='PC Receitas'!$O$12,E55='PC Receitas'!$O$13,E55='PC Receitas'!$O$14)),-J55,0))</f>
        <v>12927.7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IF(C56&lt;&gt;"",TEXT(C56,"00")&amp;"/06/"&amp;'Configurações Básicas'!$E$5,"")</f>
        <v/>
      </c>
      <c r="E56" s="43"/>
      <c r="F56" s="23"/>
      <c r="G56" s="43"/>
      <c r="H56" s="43"/>
      <c r="I56" s="43"/>
      <c r="J56" s="127"/>
      <c r="K56" s="141"/>
      <c r="L56" s="128"/>
      <c r="M56" s="128"/>
      <c r="N56" s="41">
        <f>N55+IF(AND(L56="Pago",OR(E56='PC Receitas'!$O$4,E56='PC Receitas'!$O$5,E56='PC Receitas'!$O$6)),J56,IF(AND(L56="Pago",OR(E56='PC Receitas'!$O$7,E56='PC Receitas'!$O$8,E56='PC Receitas'!$O$9,E56='PC Receitas'!$O$10,E56='PC Receitas'!$O$11,E56='PC Receitas'!$O$12,E56='PC Receitas'!$O$13,E56='PC Receitas'!$O$14)),-J56,0))</f>
        <v>12927.7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IF(C57&lt;&gt;"",TEXT(C57,"00")&amp;"/06/"&amp;'Configurações Básicas'!$E$5,"")</f>
        <v/>
      </c>
      <c r="E57" s="43"/>
      <c r="F57" s="23"/>
      <c r="G57" s="43"/>
      <c r="H57" s="43"/>
      <c r="I57" s="43"/>
      <c r="J57" s="127"/>
      <c r="K57" s="141"/>
      <c r="L57" s="128"/>
      <c r="M57" s="128"/>
      <c r="N57" s="41">
        <f>N56+IF(AND(L57="Pago",OR(E57='PC Receitas'!$O$4,E57='PC Receitas'!$O$5,E57='PC Receitas'!$O$6)),J57,IF(AND(L57="Pago",OR(E57='PC Receitas'!$O$7,E57='PC Receitas'!$O$8,E57='PC Receitas'!$O$9,E57='PC Receitas'!$O$10,E57='PC Receitas'!$O$11,E57='PC Receitas'!$O$12,E57='PC Receitas'!$O$13,E57='PC Receitas'!$O$14)),-J57,0))</f>
        <v>12927.7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IF(C58&lt;&gt;"",TEXT(C58,"00")&amp;"/06/"&amp;'Configurações Básicas'!$E$5,"")</f>
        <v/>
      </c>
      <c r="E58" s="43"/>
      <c r="F58" s="23"/>
      <c r="G58" s="43"/>
      <c r="H58" s="43"/>
      <c r="I58" s="43"/>
      <c r="J58" s="127"/>
      <c r="K58" s="141"/>
      <c r="L58" s="128"/>
      <c r="M58" s="128"/>
      <c r="N58" s="41">
        <f>N57+IF(AND(L58="Pago",OR(E58='PC Receitas'!$O$4,E58='PC Receitas'!$O$5,E58='PC Receitas'!$O$6)),J58,IF(AND(L58="Pago",OR(E58='PC Receitas'!$O$7,E58='PC Receitas'!$O$8,E58='PC Receitas'!$O$9,E58='PC Receitas'!$O$10,E58='PC Receitas'!$O$11,E58='PC Receitas'!$O$12,E58='PC Receitas'!$O$13,E58='PC Receitas'!$O$14)),-J58,0))</f>
        <v>12927.7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IF(C59&lt;&gt;"",TEXT(C59,"00")&amp;"/06/"&amp;'Configurações Básicas'!$E$5,"")</f>
        <v/>
      </c>
      <c r="E59" s="43"/>
      <c r="F59" s="23"/>
      <c r="G59" s="23"/>
      <c r="H59" s="23"/>
      <c r="I59" s="23"/>
      <c r="J59" s="127"/>
      <c r="K59" s="141"/>
      <c r="L59" s="128"/>
      <c r="M59" s="128"/>
      <c r="N59" s="41">
        <f>N58+IF(AND(L59="Pago",OR(E59='PC Receitas'!$O$4,E59='PC Receitas'!$O$5,E59='PC Receitas'!$O$6)),J59,IF(AND(L59="Pago",OR(E59='PC Receitas'!$O$7,E59='PC Receitas'!$O$8,E59='PC Receitas'!$O$9,E59='PC Receitas'!$O$10,E59='PC Receitas'!$O$11,E59='PC Receitas'!$O$12,E59='PC Receitas'!$O$13,E59='PC Receitas'!$O$14)),-J59,0))</f>
        <v>12927.7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IF(C60&lt;&gt;"",TEXT(C60,"00")&amp;"/06/"&amp;'Configurações Básicas'!$E$5,"")</f>
        <v/>
      </c>
      <c r="E60" s="43"/>
      <c r="F60" s="23"/>
      <c r="G60" s="43"/>
      <c r="H60" s="43"/>
      <c r="I60" s="43"/>
      <c r="J60" s="127"/>
      <c r="K60" s="141"/>
      <c r="L60" s="128"/>
      <c r="M60" s="128"/>
      <c r="N60" s="41">
        <f>N59+IF(AND(L60="Pago",OR(E60='PC Receitas'!$O$4,E60='PC Receitas'!$O$5,E60='PC Receitas'!$O$6)),J60,IF(AND(L60="Pago",OR(E60='PC Receitas'!$O$7,E60='PC Receitas'!$O$8,E60='PC Receitas'!$O$9,E60='PC Receitas'!$O$10,E60='PC Receitas'!$O$11,E60='PC Receitas'!$O$12,E60='PC Receitas'!$O$13,E60='PC Receitas'!$O$14)),-J60,0))</f>
        <v>12927.7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IF(C61&lt;&gt;"",TEXT(C61,"00")&amp;"/06/"&amp;'Configurações Básicas'!$E$5,"")</f>
        <v/>
      </c>
      <c r="E61" s="43"/>
      <c r="F61" s="23"/>
      <c r="G61" s="43"/>
      <c r="H61" s="43"/>
      <c r="I61" s="43"/>
      <c r="J61" s="127"/>
      <c r="K61" s="141"/>
      <c r="L61" s="128"/>
      <c r="M61" s="128"/>
      <c r="N61" s="41">
        <f>N60+IF(AND(L61="Pago",OR(E61='PC Receitas'!$O$4,E61='PC Receitas'!$O$5,E61='PC Receitas'!$O$6)),J61,IF(AND(L61="Pago",OR(E61='PC Receitas'!$O$7,E61='PC Receitas'!$O$8,E61='PC Receitas'!$O$9,E61='PC Receitas'!$O$10,E61='PC Receitas'!$O$11,E61='PC Receitas'!$O$12,E61='PC Receitas'!$O$13,E61='PC Receitas'!$O$14)),-J61,0))</f>
        <v>12927.7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IF(C62&lt;&gt;"",TEXT(C62,"00")&amp;"/06/"&amp;'Configurações Básicas'!$E$5,"")</f>
        <v/>
      </c>
      <c r="E62" s="43"/>
      <c r="F62" s="23"/>
      <c r="G62" s="43"/>
      <c r="H62" s="43"/>
      <c r="I62" s="43"/>
      <c r="J62" s="127"/>
      <c r="K62" s="141"/>
      <c r="L62" s="128"/>
      <c r="M62" s="128"/>
      <c r="N62" s="41">
        <f>N61+IF(AND(L62="Pago",OR(E62='PC Receitas'!$O$4,E62='PC Receitas'!$O$5,E62='PC Receitas'!$O$6)),J62,IF(AND(L62="Pago",OR(E62='PC Receitas'!$O$7,E62='PC Receitas'!$O$8,E62='PC Receitas'!$O$9,E62='PC Receitas'!$O$10,E62='PC Receitas'!$O$11,E62='PC Receitas'!$O$12,E62='PC Receitas'!$O$13,E62='PC Receitas'!$O$14)),-J62,0))</f>
        <v>12927.7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IF(C63&lt;&gt;"",TEXT(C63,"00")&amp;"/06/"&amp;'Configurações Básicas'!$E$5,"")</f>
        <v/>
      </c>
      <c r="E63" s="43"/>
      <c r="F63" s="23"/>
      <c r="G63" s="43"/>
      <c r="H63" s="43"/>
      <c r="I63" s="43"/>
      <c r="J63" s="127"/>
      <c r="K63" s="141"/>
      <c r="L63" s="128"/>
      <c r="M63" s="128"/>
      <c r="N63" s="41">
        <f>N62+IF(AND(L63="Pago",OR(E63='PC Receitas'!$O$4,E63='PC Receitas'!$O$5,E63='PC Receitas'!$O$6)),J63,IF(AND(L63="Pago",OR(E63='PC Receitas'!$O$7,E63='PC Receitas'!$O$8,E63='PC Receitas'!$O$9,E63='PC Receitas'!$O$10,E63='PC Receitas'!$O$11,E63='PC Receitas'!$O$12,E63='PC Receitas'!$O$13,E63='PC Receitas'!$O$14)),-J63,0))</f>
        <v>12927.7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IF(C64&lt;&gt;"",TEXT(C64,"00")&amp;"/06/"&amp;'Configurações Básicas'!$E$5,"")</f>
        <v/>
      </c>
      <c r="E64" s="43"/>
      <c r="F64" s="23"/>
      <c r="G64" s="23"/>
      <c r="H64" s="23"/>
      <c r="I64" s="23"/>
      <c r="J64" s="127"/>
      <c r="K64" s="141"/>
      <c r="L64" s="128"/>
      <c r="M64" s="128"/>
      <c r="N64" s="41">
        <f>N63+IF(AND(L64="Pago",OR(E64='PC Receitas'!$O$4,E64='PC Receitas'!$O$5,E64='PC Receitas'!$O$6)),J64,IF(AND(L64="Pago",OR(E64='PC Receitas'!$O$7,E64='PC Receitas'!$O$8,E64='PC Receitas'!$O$9,E64='PC Receitas'!$O$10,E64='PC Receitas'!$O$11,E64='PC Receitas'!$O$12,E64='PC Receitas'!$O$13,E64='PC Receitas'!$O$14)),-J64,0))</f>
        <v>12927.7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IF(C65&lt;&gt;"",TEXT(C65,"00")&amp;"/06/"&amp;'Configurações Básicas'!$E$5,"")</f>
        <v/>
      </c>
      <c r="E65" s="43"/>
      <c r="F65" s="23"/>
      <c r="G65" s="43"/>
      <c r="H65" s="43"/>
      <c r="I65" s="43"/>
      <c r="J65" s="127"/>
      <c r="K65" s="141"/>
      <c r="L65" s="128"/>
      <c r="M65" s="128"/>
      <c r="N65" s="41">
        <f>N64+IF(AND(L65="Pago",OR(E65='PC Receitas'!$O$4,E65='PC Receitas'!$O$5,E65='PC Receitas'!$O$6)),J65,IF(AND(L65="Pago",OR(E65='PC Receitas'!$O$7,E65='PC Receitas'!$O$8,E65='PC Receitas'!$O$9,E65='PC Receitas'!$O$10,E65='PC Receitas'!$O$11,E65='PC Receitas'!$O$12,E65='PC Receitas'!$O$13,E65='PC Receitas'!$O$14)),-J65,0))</f>
        <v>12927.7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IF(C66&lt;&gt;"",TEXT(C66,"00")&amp;"/06/"&amp;'Configurações Básicas'!$E$5,"")</f>
        <v/>
      </c>
      <c r="E66" s="43"/>
      <c r="F66" s="23"/>
      <c r="G66" s="43"/>
      <c r="H66" s="43"/>
      <c r="I66" s="43"/>
      <c r="J66" s="127"/>
      <c r="K66" s="141"/>
      <c r="L66" s="128"/>
      <c r="M66" s="128"/>
      <c r="N66" s="41">
        <f>N65+IF(AND(L66="Pago",OR(E66='PC Receitas'!$O$4,E66='PC Receitas'!$O$5,E66='PC Receitas'!$O$6)),J66,IF(AND(L66="Pago",OR(E66='PC Receitas'!$O$7,E66='PC Receitas'!$O$8,E66='PC Receitas'!$O$9,E66='PC Receitas'!$O$10,E66='PC Receitas'!$O$11,E66='PC Receitas'!$O$12,E66='PC Receitas'!$O$13,E66='PC Receitas'!$O$14)),-J66,0))</f>
        <v>12927.7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IF(C67&lt;&gt;"",TEXT(C67,"00")&amp;"/06/"&amp;'Configurações Básicas'!$E$5,"")</f>
        <v/>
      </c>
      <c r="E67" s="43"/>
      <c r="F67" s="23"/>
      <c r="G67" s="43"/>
      <c r="H67" s="43"/>
      <c r="I67" s="43"/>
      <c r="J67" s="127"/>
      <c r="K67" s="141"/>
      <c r="L67" s="128"/>
      <c r="M67" s="128"/>
      <c r="N67" s="41">
        <f>N66+IF(AND(L67="Pago",OR(E67='PC Receitas'!$O$4,E67='PC Receitas'!$O$5,E67='PC Receitas'!$O$6)),J67,IF(AND(L67="Pago",OR(E67='PC Receitas'!$O$7,E67='PC Receitas'!$O$8,E67='PC Receitas'!$O$9,E67='PC Receitas'!$O$10,E67='PC Receitas'!$O$11,E67='PC Receitas'!$O$12,E67='PC Receitas'!$O$13,E67='PC Receitas'!$O$14)),-J67,0))</f>
        <v>12927.7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IF(C68&lt;&gt;"",TEXT(C68,"00")&amp;"/06/"&amp;'Configurações Básicas'!$E$5,"")</f>
        <v/>
      </c>
      <c r="E68" s="43"/>
      <c r="F68" s="23"/>
      <c r="G68" s="43"/>
      <c r="H68" s="43"/>
      <c r="I68" s="43"/>
      <c r="J68" s="127"/>
      <c r="K68" s="141"/>
      <c r="L68" s="128"/>
      <c r="M68" s="128"/>
      <c r="N68" s="41">
        <f>N67+IF(AND(L68="Pago",OR(E68='PC Receitas'!$O$4,E68='PC Receitas'!$O$5,E68='PC Receitas'!$O$6)),J68,IF(AND(L68="Pago",OR(E68='PC Receitas'!$O$7,E68='PC Receitas'!$O$8,E68='PC Receitas'!$O$9,E68='PC Receitas'!$O$10,E68='PC Receitas'!$O$11,E68='PC Receitas'!$O$12,E68='PC Receitas'!$O$13,E68='PC Receitas'!$O$14)),-J68,0))</f>
        <v>12927.7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IF(C69&lt;&gt;"",TEXT(C69,"00")&amp;"/06/"&amp;'Configurações Básicas'!$E$5,"")</f>
        <v/>
      </c>
      <c r="E69" s="43"/>
      <c r="F69" s="23"/>
      <c r="G69" s="43"/>
      <c r="H69" s="43"/>
      <c r="I69" s="43"/>
      <c r="J69" s="127"/>
      <c r="K69" s="141"/>
      <c r="L69" s="128"/>
      <c r="M69" s="128"/>
      <c r="N69" s="41">
        <f>N68+IF(AND(L69="Pago",OR(E69='PC Receitas'!$O$4,E69='PC Receitas'!$O$5,E69='PC Receitas'!$O$6)),J69,IF(AND(L69="Pago",OR(E69='PC Receitas'!$O$7,E69='PC Receitas'!$O$8,E69='PC Receitas'!$O$9,E69='PC Receitas'!$O$10,E69='PC Receitas'!$O$11,E69='PC Receitas'!$O$12,E69='PC Receitas'!$O$13,E69='PC Receitas'!$O$14)),-J69,0))</f>
        <v>12927.7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IF(C70&lt;&gt;"",TEXT(C70,"00")&amp;"/06/"&amp;'Configurações Básicas'!$E$5,"")</f>
        <v/>
      </c>
      <c r="E70" s="43"/>
      <c r="F70" s="23"/>
      <c r="G70" s="23"/>
      <c r="H70" s="23"/>
      <c r="I70" s="23"/>
      <c r="J70" s="127"/>
      <c r="K70" s="141"/>
      <c r="L70" s="128"/>
      <c r="M70" s="128"/>
      <c r="N70" s="41">
        <f>N69+IF(AND(L70="Pago",OR(E70='PC Receitas'!$O$4,E70='PC Receitas'!$O$5,E70='PC Receitas'!$O$6)),J70,IF(AND(L70="Pago",OR(E70='PC Receitas'!$O$7,E70='PC Receitas'!$O$8,E70='PC Receitas'!$O$9,E70='PC Receitas'!$O$10,E70='PC Receitas'!$O$11,E70='PC Receitas'!$O$12,E70='PC Receitas'!$O$13,E70='PC Receitas'!$O$14)),-J70,0))</f>
        <v>12927.7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IF(C71&lt;&gt;"",TEXT(C71,"00")&amp;"/06/"&amp;'Configurações Básicas'!$E$5,"")</f>
        <v/>
      </c>
      <c r="E71" s="43"/>
      <c r="F71" s="23"/>
      <c r="G71" s="23"/>
      <c r="H71" s="23"/>
      <c r="I71" s="23"/>
      <c r="J71" s="127"/>
      <c r="K71" s="141"/>
      <c r="L71" s="128"/>
      <c r="M71" s="128"/>
      <c r="N71" s="41">
        <f>N70+IF(AND(L71="Pago",OR(E71='PC Receitas'!$O$4,E71='PC Receitas'!$O$5,E71='PC Receitas'!$O$6)),J71,IF(AND(L71="Pago",OR(E71='PC Receitas'!$O$7,E71='PC Receitas'!$O$8,E71='PC Receitas'!$O$9,E71='PC Receitas'!$O$10,E71='PC Receitas'!$O$11,E71='PC Receitas'!$O$12,E71='PC Receitas'!$O$13,E71='PC Receitas'!$O$14)),-J71,0))</f>
        <v>12927.7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IF(C72&lt;&gt;"",TEXT(C72,"00")&amp;"/06/"&amp;'Configurações Básicas'!$E$5,"")</f>
        <v/>
      </c>
      <c r="E72" s="43"/>
      <c r="F72" s="23"/>
      <c r="G72" s="23"/>
      <c r="H72" s="23"/>
      <c r="I72" s="23"/>
      <c r="J72" s="127"/>
      <c r="K72" s="141"/>
      <c r="L72" s="128"/>
      <c r="M72" s="128"/>
      <c r="N72" s="41">
        <f>N71+IF(AND(L72="Pago",OR(E72='PC Receitas'!$O$4,E72='PC Receitas'!$O$5,E72='PC Receitas'!$O$6)),J72,IF(AND(L72="Pago",OR(E72='PC Receitas'!$O$7,E72='PC Receitas'!$O$8,E72='PC Receitas'!$O$9,E72='PC Receitas'!$O$10,E72='PC Receitas'!$O$11,E72='PC Receitas'!$O$12,E72='PC Receitas'!$O$13,E72='PC Receitas'!$O$14)),-J72,0))</f>
        <v>12927.7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IF(C73&lt;&gt;"",TEXT(C73,"00")&amp;"/06/"&amp;'Configurações Básicas'!$E$5,"")</f>
        <v/>
      </c>
      <c r="E73" s="43"/>
      <c r="F73" s="23"/>
      <c r="G73" s="43"/>
      <c r="H73" s="43"/>
      <c r="I73" s="43"/>
      <c r="J73" s="127"/>
      <c r="K73" s="141"/>
      <c r="L73" s="128"/>
      <c r="M73" s="128"/>
      <c r="N73" s="41">
        <f>N72+IF(AND(L73="Pago",OR(E73='PC Receitas'!$O$4,E73='PC Receitas'!$O$5,E73='PC Receitas'!$O$6)),J73,IF(AND(L73="Pago",OR(E73='PC Receitas'!$O$7,E73='PC Receitas'!$O$8,E73='PC Receitas'!$O$9,E73='PC Receitas'!$O$10,E73='PC Receitas'!$O$11,E73='PC Receitas'!$O$12,E73='PC Receitas'!$O$13,E73='PC Receitas'!$O$14)),-J73,0))</f>
        <v>12927.7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IF(C74&lt;&gt;"",TEXT(C74,"00")&amp;"/06/"&amp;'Configurações Básicas'!$E$5,"")</f>
        <v/>
      </c>
      <c r="E74" s="43"/>
      <c r="F74" s="23"/>
      <c r="G74" s="43"/>
      <c r="H74" s="43"/>
      <c r="I74" s="43"/>
      <c r="J74" s="127"/>
      <c r="K74" s="141"/>
      <c r="L74" s="128"/>
      <c r="M74" s="128"/>
      <c r="N74" s="41">
        <f>N73+IF(AND(L74="Pago",OR(E74='PC Receitas'!$O$4,E74='PC Receitas'!$O$5,E74='PC Receitas'!$O$6)),J74,IF(AND(L74="Pago",OR(E74='PC Receitas'!$O$7,E74='PC Receitas'!$O$8,E74='PC Receitas'!$O$9,E74='PC Receitas'!$O$10,E74='PC Receitas'!$O$11,E74='PC Receitas'!$O$12,E74='PC Receitas'!$O$13,E74='PC Receitas'!$O$14)),-J74,0))</f>
        <v>12927.7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IF(C75&lt;&gt;"",TEXT(C75,"00")&amp;"/06/"&amp;'Configurações Básicas'!$E$5,"")</f>
        <v/>
      </c>
      <c r="E75" s="43"/>
      <c r="F75" s="23"/>
      <c r="G75" s="43"/>
      <c r="H75" s="43"/>
      <c r="I75" s="43"/>
      <c r="J75" s="127"/>
      <c r="K75" s="141"/>
      <c r="L75" s="128"/>
      <c r="M75" s="128"/>
      <c r="N75" s="41">
        <f>N74+IF(AND(L75="Pago",OR(E75='PC Receitas'!$O$4,E75='PC Receitas'!$O$5,E75='PC Receitas'!$O$6)),J75,IF(AND(L75="Pago",OR(E75='PC Receitas'!$O$7,E75='PC Receitas'!$O$8,E75='PC Receitas'!$O$9,E75='PC Receitas'!$O$10,E75='PC Receitas'!$O$11,E75='PC Receitas'!$O$12,E75='PC Receitas'!$O$13,E75='PC Receitas'!$O$14)),-J75,0))</f>
        <v>12927.7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IF(C76&lt;&gt;"",TEXT(C76,"00")&amp;"/06/"&amp;'Configurações Básicas'!$E$5,"")</f>
        <v/>
      </c>
      <c r="E76" s="43"/>
      <c r="F76" s="23"/>
      <c r="G76" s="43"/>
      <c r="H76" s="43"/>
      <c r="I76" s="43"/>
      <c r="J76" s="127"/>
      <c r="K76" s="141"/>
      <c r="L76" s="128"/>
      <c r="M76" s="128"/>
      <c r="N76" s="41">
        <f>N75+IF(AND(L76="Pago",OR(E76='PC Receitas'!$O$4,E76='PC Receitas'!$O$5,E76='PC Receitas'!$O$6)),J76,IF(AND(L76="Pago",OR(E76='PC Receitas'!$O$7,E76='PC Receitas'!$O$8,E76='PC Receitas'!$O$9,E76='PC Receitas'!$O$10,E76='PC Receitas'!$O$11,E76='PC Receitas'!$O$12,E76='PC Receitas'!$O$13,E76='PC Receitas'!$O$14)),-J76,0))</f>
        <v>12927.7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IF(C77&lt;&gt;"",TEXT(C77,"00")&amp;"/06/"&amp;'Configurações Básicas'!$E$5,"")</f>
        <v/>
      </c>
      <c r="E77" s="43"/>
      <c r="F77" s="23"/>
      <c r="G77" s="43"/>
      <c r="H77" s="43"/>
      <c r="I77" s="43"/>
      <c r="J77" s="127"/>
      <c r="K77" s="141"/>
      <c r="L77" s="128"/>
      <c r="M77" s="128"/>
      <c r="N77" s="41">
        <f>N76+IF(AND(L77="Pago",OR(E77='PC Receitas'!$O$4,E77='PC Receitas'!$O$5,E77='PC Receitas'!$O$6)),J77,IF(AND(L77="Pago",OR(E77='PC Receitas'!$O$7,E77='PC Receitas'!$O$8,E77='PC Receitas'!$O$9,E77='PC Receitas'!$O$10,E77='PC Receitas'!$O$11,E77='PC Receitas'!$O$12,E77='PC Receitas'!$O$13,E77='PC Receitas'!$O$14)),-J77,0))</f>
        <v>12927.7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IF(C78&lt;&gt;"",TEXT(C78,"00")&amp;"/06/"&amp;'Configurações Básicas'!$E$5,"")</f>
        <v/>
      </c>
      <c r="E78" s="43"/>
      <c r="F78" s="23"/>
      <c r="G78" s="23"/>
      <c r="H78" s="23"/>
      <c r="I78" s="23"/>
      <c r="J78" s="127"/>
      <c r="K78" s="141"/>
      <c r="L78" s="128"/>
      <c r="M78" s="128"/>
      <c r="N78" s="41">
        <f>N77+IF(AND(L78="Pago",OR(E78='PC Receitas'!$O$4,E78='PC Receitas'!$O$5,E78='PC Receitas'!$O$6)),J78,IF(AND(L78="Pago",OR(E78='PC Receitas'!$O$7,E78='PC Receitas'!$O$8,E78='PC Receitas'!$O$9,E78='PC Receitas'!$O$10,E78='PC Receitas'!$O$11,E78='PC Receitas'!$O$12,E78='PC Receitas'!$O$13,E78='PC Receitas'!$O$14)),-J78,0))</f>
        <v>12927.7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IF(C79&lt;&gt;"",TEXT(C79,"00")&amp;"/06/"&amp;'Configurações Básicas'!$E$5,"")</f>
        <v/>
      </c>
      <c r="E79" s="43"/>
      <c r="F79" s="23"/>
      <c r="G79" s="23"/>
      <c r="H79" s="23"/>
      <c r="I79" s="23"/>
      <c r="J79" s="127"/>
      <c r="K79" s="141"/>
      <c r="L79" s="128"/>
      <c r="M79" s="128"/>
      <c r="N79" s="41">
        <f>N78+IF(AND(L79="Pago",OR(E79='PC Receitas'!$O$4,E79='PC Receitas'!$O$5,E79='PC Receitas'!$O$6)),J79,IF(AND(L79="Pago",OR(E79='PC Receitas'!$O$7,E79='PC Receitas'!$O$8,E79='PC Receitas'!$O$9,E79='PC Receitas'!$O$10,E79='PC Receitas'!$O$11,E79='PC Receitas'!$O$12,E79='PC Receitas'!$O$13,E79='PC Receitas'!$O$14)),-J79,0))</f>
        <v>12927.7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IF(C80&lt;&gt;"",TEXT(C80,"00")&amp;"/06/"&amp;'Configurações Básicas'!$E$5,"")</f>
        <v/>
      </c>
      <c r="E80" s="43"/>
      <c r="F80" s="23"/>
      <c r="G80" s="23"/>
      <c r="H80" s="23"/>
      <c r="I80" s="23"/>
      <c r="J80" s="127"/>
      <c r="K80" s="141"/>
      <c r="L80" s="128"/>
      <c r="M80" s="128"/>
      <c r="N80" s="41">
        <f>N79+IF(AND(L80="Pago",OR(E80='PC Receitas'!$O$4,E80='PC Receitas'!$O$5,E80='PC Receitas'!$O$6)),J80,IF(AND(L80="Pago",OR(E80='PC Receitas'!$O$7,E80='PC Receitas'!$O$8,E80='PC Receitas'!$O$9,E80='PC Receitas'!$O$10,E80='PC Receitas'!$O$11,E80='PC Receitas'!$O$12,E80='PC Receitas'!$O$13,E80='PC Receitas'!$O$14)),-J80,0))</f>
        <v>12927.7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IF(C81&lt;&gt;"",TEXT(C81,"00")&amp;"/06/"&amp;'Configurações Básicas'!$E$5,"")</f>
        <v/>
      </c>
      <c r="E81" s="43"/>
      <c r="F81" s="23"/>
      <c r="G81" s="43"/>
      <c r="H81" s="43"/>
      <c r="I81" s="43"/>
      <c r="J81" s="127"/>
      <c r="K81" s="141"/>
      <c r="L81" s="128"/>
      <c r="M81" s="128"/>
      <c r="N81" s="41">
        <f>N80+IF(AND(L81="Pago",OR(E81='PC Receitas'!$O$4,E81='PC Receitas'!$O$5,E81='PC Receitas'!$O$6)),J81,IF(AND(L81="Pago",OR(E81='PC Receitas'!$O$7,E81='PC Receitas'!$O$8,E81='PC Receitas'!$O$9,E81='PC Receitas'!$O$10,E81='PC Receitas'!$O$11,E81='PC Receitas'!$O$12,E81='PC Receitas'!$O$13,E81='PC Receitas'!$O$14)),-J81,0))</f>
        <v>12927.7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IF(C82&lt;&gt;"",TEXT(C82,"00")&amp;"/06/"&amp;'Configurações Básicas'!$E$5,"")</f>
        <v/>
      </c>
      <c r="E82" s="43"/>
      <c r="F82" s="23"/>
      <c r="G82" s="43"/>
      <c r="H82" s="43"/>
      <c r="I82" s="43"/>
      <c r="J82" s="127"/>
      <c r="K82" s="141"/>
      <c r="L82" s="128"/>
      <c r="M82" s="128"/>
      <c r="N82" s="41">
        <f>N81+IF(AND(L82="Pago",OR(E82='PC Receitas'!$O$4,E82='PC Receitas'!$O$5,E82='PC Receitas'!$O$6)),J82,IF(AND(L82="Pago",OR(E82='PC Receitas'!$O$7,E82='PC Receitas'!$O$8,E82='PC Receitas'!$O$9,E82='PC Receitas'!$O$10,E82='PC Receitas'!$O$11,E82='PC Receitas'!$O$12,E82='PC Receitas'!$O$13,E82='PC Receitas'!$O$14)),-J82,0))</f>
        <v>12927.7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IF(C83&lt;&gt;"",TEXT(C83,"00")&amp;"/06/"&amp;'Configurações Básicas'!$E$5,"")</f>
        <v/>
      </c>
      <c r="E83" s="43"/>
      <c r="F83" s="23"/>
      <c r="G83" s="23"/>
      <c r="H83" s="23"/>
      <c r="I83" s="23"/>
      <c r="J83" s="127"/>
      <c r="K83" s="141"/>
      <c r="L83" s="128"/>
      <c r="M83" s="128"/>
      <c r="N83" s="41">
        <f>N82+IF(AND(L83="Pago",OR(E83='PC Receitas'!$O$4,E83='PC Receitas'!$O$5,E83='PC Receitas'!$O$6)),J83,IF(AND(L83="Pago",OR(E83='PC Receitas'!$O$7,E83='PC Receitas'!$O$8,E83='PC Receitas'!$O$9,E83='PC Receitas'!$O$10,E83='PC Receitas'!$O$11,E83='PC Receitas'!$O$12,E83='PC Receitas'!$O$13,E83='PC Receitas'!$O$14)),-J83,0))</f>
        <v>12927.7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IF(C84&lt;&gt;"",TEXT(C84,"00")&amp;"/06/"&amp;'Configurações Básicas'!$E$5,"")</f>
        <v/>
      </c>
      <c r="E84" s="43"/>
      <c r="F84" s="23"/>
      <c r="G84" s="23"/>
      <c r="H84" s="23"/>
      <c r="I84" s="23"/>
      <c r="J84" s="127"/>
      <c r="K84" s="141"/>
      <c r="L84" s="128"/>
      <c r="M84" s="128"/>
      <c r="N84" s="41">
        <f>N83+IF(AND(L84="Pago",OR(E84='PC Receitas'!$O$4,E84='PC Receitas'!$O$5,E84='PC Receitas'!$O$6)),J84,IF(AND(L84="Pago",OR(E84='PC Receitas'!$O$7,E84='PC Receitas'!$O$8,E84='PC Receitas'!$O$9,E84='PC Receitas'!$O$10,E84='PC Receitas'!$O$11,E84='PC Receitas'!$O$12,E84='PC Receitas'!$O$13,E84='PC Receitas'!$O$14)),-J84,0))</f>
        <v>12927.7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IF(C85&lt;&gt;"",TEXT(C85,"00")&amp;"/06/"&amp;'Configurações Básicas'!$E$5,"")</f>
        <v/>
      </c>
      <c r="E85" s="43"/>
      <c r="F85" s="23"/>
      <c r="G85" s="43"/>
      <c r="H85" s="43"/>
      <c r="I85" s="43"/>
      <c r="J85" s="127"/>
      <c r="K85" s="141"/>
      <c r="L85" s="128"/>
      <c r="M85" s="128"/>
      <c r="N85" s="41">
        <f>N84+IF(AND(L85="Pago",OR(E85='PC Receitas'!$O$4,E85='PC Receitas'!$O$5,E85='PC Receitas'!$O$6)),J85,IF(AND(L85="Pago",OR(E85='PC Receitas'!$O$7,E85='PC Receitas'!$O$8,E85='PC Receitas'!$O$9,E85='PC Receitas'!$O$10,E85='PC Receitas'!$O$11,E85='PC Receitas'!$O$12,E85='PC Receitas'!$O$13,E85='PC Receitas'!$O$14)),-J85,0))</f>
        <v>12927.7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IF(C86&lt;&gt;"",TEXT(C86,"00")&amp;"/06/"&amp;'Configurações Básicas'!$E$5,"")</f>
        <v/>
      </c>
      <c r="E86" s="43"/>
      <c r="F86" s="23"/>
      <c r="G86" s="23"/>
      <c r="H86" s="23"/>
      <c r="I86" s="23"/>
      <c r="J86" s="127"/>
      <c r="K86" s="141"/>
      <c r="L86" s="128"/>
      <c r="M86" s="128"/>
      <c r="N86" s="41">
        <f>N85+IF(AND(L86="Pago",OR(E86='PC Receitas'!$O$4,E86='PC Receitas'!$O$5,E86='PC Receitas'!$O$6)),J86,IF(AND(L86="Pago",OR(E86='PC Receitas'!$O$7,E86='PC Receitas'!$O$8,E86='PC Receitas'!$O$9,E86='PC Receitas'!$O$10,E86='PC Receitas'!$O$11,E86='PC Receitas'!$O$12,E86='PC Receitas'!$O$13,E86='PC Receitas'!$O$14)),-J86,0))</f>
        <v>12927.7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IF(C87&lt;&gt;"",TEXT(C87,"00")&amp;"/06/"&amp;'Configurações Básicas'!$E$5,"")</f>
        <v/>
      </c>
      <c r="E87" s="43"/>
      <c r="F87" s="23"/>
      <c r="G87" s="43"/>
      <c r="H87" s="43"/>
      <c r="I87" s="43"/>
      <c r="J87" s="127"/>
      <c r="K87" s="141"/>
      <c r="L87" s="128"/>
      <c r="M87" s="128"/>
      <c r="N87" s="41">
        <f>N86+IF(AND(L87="Pago",OR(E87='PC Receitas'!$O$4,E87='PC Receitas'!$O$5,E87='PC Receitas'!$O$6)),J87,IF(AND(L87="Pago",OR(E87='PC Receitas'!$O$7,E87='PC Receitas'!$O$8,E87='PC Receitas'!$O$9,E87='PC Receitas'!$O$10,E87='PC Receitas'!$O$11,E87='PC Receitas'!$O$12,E87='PC Receitas'!$O$13,E87='PC Receitas'!$O$14)),-J87,0))</f>
        <v>12927.7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IF(C88&lt;&gt;"",TEXT(C88,"00")&amp;"/06/"&amp;'Configurações Básicas'!$E$5,"")</f>
        <v/>
      </c>
      <c r="E88" s="43"/>
      <c r="F88" s="23"/>
      <c r="G88" s="43"/>
      <c r="H88" s="43"/>
      <c r="I88" s="43"/>
      <c r="J88" s="127"/>
      <c r="K88" s="141"/>
      <c r="L88" s="128"/>
      <c r="M88" s="128"/>
      <c r="N88" s="41">
        <f>N87+IF(AND(L88="Pago",OR(E88='PC Receitas'!$O$4,E88='PC Receitas'!$O$5,E88='PC Receitas'!$O$6)),J88,IF(AND(L88="Pago",OR(E88='PC Receitas'!$O$7,E88='PC Receitas'!$O$8,E88='PC Receitas'!$O$9,E88='PC Receitas'!$O$10,E88='PC Receitas'!$O$11,E88='PC Receitas'!$O$12,E88='PC Receitas'!$O$13,E88='PC Receitas'!$O$14)),-J88,0))</f>
        <v>12927.7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IF(C89&lt;&gt;"",TEXT(C89,"00")&amp;"/06/"&amp;'Configurações Básicas'!$E$5,"")</f>
        <v/>
      </c>
      <c r="E89" s="43"/>
      <c r="F89" s="23"/>
      <c r="G89" s="23"/>
      <c r="H89" s="23"/>
      <c r="I89" s="23"/>
      <c r="J89" s="127"/>
      <c r="K89" s="141"/>
      <c r="L89" s="128"/>
      <c r="M89" s="128"/>
      <c r="N89" s="41">
        <f>N88+IF(AND(L89="Pago",OR(E89='PC Receitas'!$O$4,E89='PC Receitas'!$O$5,E89='PC Receitas'!$O$6)),J89,IF(AND(L89="Pago",OR(E89='PC Receitas'!$O$7,E89='PC Receitas'!$O$8,E89='PC Receitas'!$O$9,E89='PC Receitas'!$O$10,E89='PC Receitas'!$O$11,E89='PC Receitas'!$O$12,E89='PC Receitas'!$O$13,E89='PC Receitas'!$O$14)),-J89,0))</f>
        <v>12927.7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IF(C90&lt;&gt;"",TEXT(C90,"00")&amp;"/06/"&amp;'Configurações Básicas'!$E$5,"")</f>
        <v/>
      </c>
      <c r="E90" s="43"/>
      <c r="F90" s="23"/>
      <c r="G90" s="43"/>
      <c r="H90" s="43"/>
      <c r="I90" s="43"/>
      <c r="J90" s="127"/>
      <c r="K90" s="141"/>
      <c r="L90" s="128"/>
      <c r="M90" s="128"/>
      <c r="N90" s="41">
        <f>N89+IF(AND(L90="Pago",OR(E90='PC Receitas'!$O$4,E90='PC Receitas'!$O$5,E90='PC Receitas'!$O$6)),J90,IF(AND(L90="Pago",OR(E90='PC Receitas'!$O$7,E90='PC Receitas'!$O$8,E90='PC Receitas'!$O$9,E90='PC Receitas'!$O$10,E90='PC Receitas'!$O$11,E90='PC Receitas'!$O$12,E90='PC Receitas'!$O$13,E90='PC Receitas'!$O$14)),-J90,0))</f>
        <v>12927.7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IF(C91&lt;&gt;"",TEXT(C91,"00")&amp;"/06/"&amp;'Configurações Básicas'!$E$5,"")</f>
        <v/>
      </c>
      <c r="E91" s="43"/>
      <c r="F91" s="23"/>
      <c r="G91" s="43"/>
      <c r="H91" s="43"/>
      <c r="I91" s="43"/>
      <c r="J91" s="127"/>
      <c r="K91" s="141"/>
      <c r="L91" s="128"/>
      <c r="M91" s="128"/>
      <c r="N91" s="41">
        <f>N90+IF(AND(L91="Pago",OR(E91='PC Receitas'!$O$4,E91='PC Receitas'!$O$5,E91='PC Receitas'!$O$6)),J91,IF(AND(L91="Pago",OR(E91='PC Receitas'!$O$7,E91='PC Receitas'!$O$8,E91='PC Receitas'!$O$9,E91='PC Receitas'!$O$10,E91='PC Receitas'!$O$11,E91='PC Receitas'!$O$12,E91='PC Receitas'!$O$13,E91='PC Receitas'!$O$14)),-J91,0))</f>
        <v>12927.7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IF(C92&lt;&gt;"",TEXT(C92,"00")&amp;"/06/"&amp;'Configurações Básicas'!$E$5,"")</f>
        <v/>
      </c>
      <c r="E92" s="43"/>
      <c r="F92" s="23"/>
      <c r="G92" s="23"/>
      <c r="H92" s="23"/>
      <c r="I92" s="23"/>
      <c r="J92" s="127"/>
      <c r="K92" s="141"/>
      <c r="L92" s="128"/>
      <c r="M92" s="128"/>
      <c r="N92" s="41">
        <f>N91+IF(AND(L92="Pago",OR(E92='PC Receitas'!$O$4,E92='PC Receitas'!$O$5,E92='PC Receitas'!$O$6)),J92,IF(AND(L92="Pago",OR(E92='PC Receitas'!$O$7,E92='PC Receitas'!$O$8,E92='PC Receitas'!$O$9,E92='PC Receitas'!$O$10,E92='PC Receitas'!$O$11,E92='PC Receitas'!$O$12,E92='PC Receitas'!$O$13,E92='PC Receitas'!$O$14)),-J92,0))</f>
        <v>12927.7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IF(C93&lt;&gt;"",TEXT(C93,"00")&amp;"/06/"&amp;'Configurações Básicas'!$E$5,"")</f>
        <v/>
      </c>
      <c r="E93" s="43"/>
      <c r="F93" s="23"/>
      <c r="G93" s="43"/>
      <c r="H93" s="43"/>
      <c r="I93" s="43"/>
      <c r="J93" s="127"/>
      <c r="K93" s="141"/>
      <c r="L93" s="128"/>
      <c r="M93" s="128"/>
      <c r="N93" s="41">
        <f>N92+IF(AND(L93="Pago",OR(E93='PC Receitas'!$O$4,E93='PC Receitas'!$O$5,E93='PC Receitas'!$O$6)),J93,IF(AND(L93="Pago",OR(E93='PC Receitas'!$O$7,E93='PC Receitas'!$O$8,E93='PC Receitas'!$O$9,E93='PC Receitas'!$O$10,E93='PC Receitas'!$O$11,E93='PC Receitas'!$O$12,E93='PC Receitas'!$O$13,E93='PC Receitas'!$O$14)),-J93,0))</f>
        <v>12927.7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IF(C94&lt;&gt;"",TEXT(C94,"00")&amp;"/06/"&amp;'Configurações Básicas'!$E$5,"")</f>
        <v/>
      </c>
      <c r="E94" s="43"/>
      <c r="F94" s="23"/>
      <c r="G94" s="43"/>
      <c r="H94" s="43"/>
      <c r="I94" s="43"/>
      <c r="J94" s="127"/>
      <c r="K94" s="141"/>
      <c r="L94" s="128"/>
      <c r="M94" s="128"/>
      <c r="N94" s="41">
        <f>N93+IF(AND(L94="Pago",OR(E94='PC Receitas'!$O$4,E94='PC Receitas'!$O$5,E94='PC Receitas'!$O$6)),J94,IF(AND(L94="Pago",OR(E94='PC Receitas'!$O$7,E94='PC Receitas'!$O$8,E94='PC Receitas'!$O$9,E94='PC Receitas'!$O$10,E94='PC Receitas'!$O$11,E94='PC Receitas'!$O$12,E94='PC Receitas'!$O$13,E94='PC Receitas'!$O$14)),-J94,0))</f>
        <v>12927.7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IF(C95&lt;&gt;"",TEXT(C95,"00")&amp;"/06/"&amp;'Configurações Básicas'!$E$5,"")</f>
        <v/>
      </c>
      <c r="E95" s="43"/>
      <c r="F95" s="23"/>
      <c r="G95" s="23"/>
      <c r="H95" s="23"/>
      <c r="I95" s="23"/>
      <c r="J95" s="127"/>
      <c r="K95" s="141"/>
      <c r="L95" s="128"/>
      <c r="M95" s="128"/>
      <c r="N95" s="41">
        <f>N94+IF(AND(L95="Pago",OR(E95='PC Receitas'!$O$4,E95='PC Receitas'!$O$5,E95='PC Receitas'!$O$6)),J95,IF(AND(L95="Pago",OR(E95='PC Receitas'!$O$7,E95='PC Receitas'!$O$8,E95='PC Receitas'!$O$9,E95='PC Receitas'!$O$10,E95='PC Receitas'!$O$11,E95='PC Receitas'!$O$12,E95='PC Receitas'!$O$13,E95='PC Receitas'!$O$14)),-J95,0))</f>
        <v>12927.7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IF(C96&lt;&gt;"",TEXT(C96,"00")&amp;"/06/"&amp;'Configurações Básicas'!$E$5,"")</f>
        <v/>
      </c>
      <c r="E96" s="43"/>
      <c r="F96" s="23"/>
      <c r="G96" s="23"/>
      <c r="H96" s="23"/>
      <c r="I96" s="23"/>
      <c r="J96" s="127"/>
      <c r="K96" s="141"/>
      <c r="L96" s="128"/>
      <c r="M96" s="128"/>
      <c r="N96" s="41">
        <f>N95+IF(AND(L96="Pago",OR(E96='PC Receitas'!$O$4,E96='PC Receitas'!$O$5,E96='PC Receitas'!$O$6)),J96,IF(AND(L96="Pago",OR(E96='PC Receitas'!$O$7,E96='PC Receitas'!$O$8,E96='PC Receitas'!$O$9,E96='PC Receitas'!$O$10,E96='PC Receitas'!$O$11,E96='PC Receitas'!$O$12,E96='PC Receitas'!$O$13,E96='PC Receitas'!$O$14)),-J96,0))</f>
        <v>12927.7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IF(C97&lt;&gt;"",TEXT(C97,"00")&amp;"/06/"&amp;'Configurações Básicas'!$E$5,"")</f>
        <v/>
      </c>
      <c r="E97" s="43"/>
      <c r="F97" s="23"/>
      <c r="G97" s="43"/>
      <c r="H97" s="43"/>
      <c r="I97" s="43"/>
      <c r="J97" s="127"/>
      <c r="K97" s="141"/>
      <c r="L97" s="128"/>
      <c r="M97" s="128"/>
      <c r="N97" s="41">
        <f>N96+IF(AND(L97="Pago",OR(E97='PC Receitas'!$O$4,E97='PC Receitas'!$O$5,E97='PC Receitas'!$O$6)),J97,IF(AND(L97="Pago",OR(E97='PC Receitas'!$O$7,E97='PC Receitas'!$O$8,E97='PC Receitas'!$O$9,E97='PC Receitas'!$O$10,E97='PC Receitas'!$O$11,E97='PC Receitas'!$O$12,E97='PC Receitas'!$O$13,E97='PC Receitas'!$O$14)),-J97,0))</f>
        <v>12927.7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IF(C98&lt;&gt;"",TEXT(C98,"00")&amp;"/06/"&amp;'Configurações Básicas'!$E$5,"")</f>
        <v/>
      </c>
      <c r="E98" s="43"/>
      <c r="F98" s="23"/>
      <c r="G98" s="23"/>
      <c r="H98" s="23"/>
      <c r="I98" s="23"/>
      <c r="J98" s="127"/>
      <c r="K98" s="141"/>
      <c r="L98" s="128"/>
      <c r="M98" s="128"/>
      <c r="N98" s="41">
        <f>N97+IF(AND(L98="Pago",OR(E98='PC Receitas'!$O$4,E98='PC Receitas'!$O$5,E98='PC Receitas'!$O$6)),J98,IF(AND(L98="Pago",OR(E98='PC Receitas'!$O$7,E98='PC Receitas'!$O$8,E98='PC Receitas'!$O$9,E98='PC Receitas'!$O$10,E98='PC Receitas'!$O$11,E98='PC Receitas'!$O$12,E98='PC Receitas'!$O$13,E98='PC Receitas'!$O$14)),-J98,0))</f>
        <v>12927.7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IF(C99&lt;&gt;"",TEXT(C99,"00")&amp;"/06/"&amp;'Configurações Básicas'!$E$5,"")</f>
        <v/>
      </c>
      <c r="E99" s="43"/>
      <c r="F99" s="23"/>
      <c r="G99" s="23"/>
      <c r="H99" s="23"/>
      <c r="I99" s="23"/>
      <c r="J99" s="127"/>
      <c r="K99" s="141"/>
      <c r="L99" s="128"/>
      <c r="M99" s="128"/>
      <c r="N99" s="41">
        <f>N98+IF(AND(L99="Pago",OR(E99='PC Receitas'!$O$4,E99='PC Receitas'!$O$5,E99='PC Receitas'!$O$6)),J99,IF(AND(L99="Pago",OR(E99='PC Receitas'!$O$7,E99='PC Receitas'!$O$8,E99='PC Receitas'!$O$9,E99='PC Receitas'!$O$10,E99='PC Receitas'!$O$11,E99='PC Receitas'!$O$12,E99='PC Receitas'!$O$13,E99='PC Receitas'!$O$14)),-J99,0))</f>
        <v>12927.7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IF(C100&lt;&gt;"",TEXT(C100,"00")&amp;"/06/"&amp;'Configurações Básicas'!$E$5,"")</f>
        <v/>
      </c>
      <c r="E100" s="43"/>
      <c r="F100" s="43"/>
      <c r="G100" s="43"/>
      <c r="H100" s="43"/>
      <c r="I100" s="43"/>
      <c r="J100" s="44"/>
      <c r="K100" s="142"/>
      <c r="L100" s="128"/>
      <c r="M100" s="45"/>
      <c r="N100" s="41">
        <f>N99+IF(AND(L100="Pago",OR(E100='PC Receitas'!$O$4,E100='PC Receitas'!$O$5,E100='PC Receitas'!$O$6)),J100,IF(AND(L100="Pago",OR(E100='PC Receitas'!$O$7,E100='PC Receitas'!$O$8,E100='PC Receitas'!$O$9,E100='PC Receitas'!$O$10,E100='PC Receitas'!$O$11,E100='PC Receitas'!$O$12,E100='PC Receitas'!$O$13,E100='PC Receitas'!$O$14)),-J100,0))</f>
        <v>12927.7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IF(C101&lt;&gt;"",TEXT(C101,"00")&amp;"/06/"&amp;'Configurações Básicas'!$E$5,"")</f>
        <v/>
      </c>
      <c r="E101" s="43"/>
      <c r="F101" s="43"/>
      <c r="G101" s="43"/>
      <c r="H101" s="43"/>
      <c r="I101" s="43"/>
      <c r="J101" s="44"/>
      <c r="K101" s="142"/>
      <c r="L101" s="128"/>
      <c r="M101" s="45"/>
      <c r="N101" s="41">
        <f>N100+IF(AND(L101="Pago",OR(E101='PC Receitas'!$O$4,E101='PC Receitas'!$O$5,E101='PC Receitas'!$O$6)),J101,IF(AND(L101="Pago",OR(E101='PC Receitas'!$O$7,E101='PC Receitas'!$O$8,E101='PC Receitas'!$O$9,E101='PC Receitas'!$O$10,E101='PC Receitas'!$O$11,E101='PC Receitas'!$O$12,E101='PC Receitas'!$O$13,E101='PC Receitas'!$O$14)),-J101,0))</f>
        <v>12927.7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IF(C102&lt;&gt;"",TEXT(C102,"00")&amp;"/06/"&amp;'Configurações Básicas'!$E$5,"")</f>
        <v/>
      </c>
      <c r="E102" s="43"/>
      <c r="F102" s="43"/>
      <c r="G102" s="43"/>
      <c r="H102" s="43"/>
      <c r="I102" s="43"/>
      <c r="J102" s="44"/>
      <c r="K102" s="142"/>
      <c r="L102" s="128"/>
      <c r="M102" s="45"/>
      <c r="N102" s="41">
        <f>N101+IF(AND(L102="Pago",OR(E102='PC Receitas'!$O$4,E102='PC Receitas'!$O$5,E102='PC Receitas'!$O$6)),J102,IF(AND(L102="Pago",OR(E102='PC Receitas'!$O$7,E102='PC Receitas'!$O$8,E102='PC Receitas'!$O$9,E102='PC Receitas'!$O$10,E102='PC Receitas'!$O$11,E102='PC Receitas'!$O$12,E102='PC Receitas'!$O$13,E102='PC Receitas'!$O$14)),-J102,0))</f>
        <v>12927.7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IF(C103&lt;&gt;"",TEXT(C103,"00")&amp;"/06/"&amp;'Configurações Básicas'!$E$5,"")</f>
        <v/>
      </c>
      <c r="E103" s="43"/>
      <c r="F103" s="43"/>
      <c r="G103" s="43"/>
      <c r="H103" s="43"/>
      <c r="I103" s="43"/>
      <c r="J103" s="44"/>
      <c r="K103" s="142"/>
      <c r="L103" s="128"/>
      <c r="M103" s="45"/>
      <c r="N103" s="41">
        <f>N102+IF(AND(L103="Pago",OR(E103='PC Receitas'!$O$4,E103='PC Receitas'!$O$5,E103='PC Receitas'!$O$6)),J103,IF(AND(L103="Pago",OR(E103='PC Receitas'!$O$7,E103='PC Receitas'!$O$8,E103='PC Receitas'!$O$9,E103='PC Receitas'!$O$10,E103='PC Receitas'!$O$11,E103='PC Receitas'!$O$12,E103='PC Receitas'!$O$13,E103='PC Receitas'!$O$14)),-J103,0))</f>
        <v>12927.7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IF(C104&lt;&gt;"",TEXT(C104,"00")&amp;"/06/"&amp;'Configurações Básicas'!$E$5,"")</f>
        <v/>
      </c>
      <c r="E104" s="43"/>
      <c r="F104" s="43"/>
      <c r="G104" s="43"/>
      <c r="H104" s="43"/>
      <c r="I104" s="43"/>
      <c r="J104" s="44"/>
      <c r="K104" s="142"/>
      <c r="L104" s="128"/>
      <c r="M104" s="45"/>
      <c r="N104" s="41">
        <f>N103+IF(AND(L104="Pago",OR(E104='PC Receitas'!$O$4,E104='PC Receitas'!$O$5,E104='PC Receitas'!$O$6)),J104,IF(AND(L104="Pago",OR(E104='PC Receitas'!$O$7,E104='PC Receitas'!$O$8,E104='PC Receitas'!$O$9,E104='PC Receitas'!$O$10,E104='PC Receitas'!$O$11,E104='PC Receitas'!$O$12,E104='PC Receitas'!$O$13,E104='PC Receitas'!$O$14)),-J104,0))</f>
        <v>12927.7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IF(C105&lt;&gt;"",TEXT(C105,"00")&amp;"/06/"&amp;'Configurações Básicas'!$E$5,"")</f>
        <v/>
      </c>
      <c r="E105" s="43"/>
      <c r="F105" s="43"/>
      <c r="G105" s="43"/>
      <c r="H105" s="43"/>
      <c r="I105" s="43"/>
      <c r="J105" s="44"/>
      <c r="K105" s="142"/>
      <c r="L105" s="128"/>
      <c r="M105" s="45"/>
      <c r="N105" s="41">
        <f>N104+IF(AND(L105="Pago",OR(E105='PC Receitas'!$O$4,E105='PC Receitas'!$O$5,E105='PC Receitas'!$O$6)),J105,IF(AND(L105="Pago",OR(E105='PC Receitas'!$O$7,E105='PC Receitas'!$O$8,E105='PC Receitas'!$O$9,E105='PC Receitas'!$O$10,E105='PC Receitas'!$O$11,E105='PC Receitas'!$O$12,E105='PC Receitas'!$O$13,E105='PC Receitas'!$O$14)),-J105,0))</f>
        <v>12927.7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IF(C106&lt;&gt;"",TEXT(C106,"00")&amp;"/06/"&amp;'Configurações Básicas'!$E$5,"")</f>
        <v/>
      </c>
      <c r="E106" s="43"/>
      <c r="F106" s="43"/>
      <c r="G106" s="43"/>
      <c r="H106" s="43"/>
      <c r="I106" s="43"/>
      <c r="J106" s="44"/>
      <c r="K106" s="142"/>
      <c r="L106" s="128"/>
      <c r="M106" s="45"/>
      <c r="N106" s="41">
        <f>N105+IF(AND(L106="Pago",OR(E106='PC Receitas'!$O$4,E106='PC Receitas'!$O$5,E106='PC Receitas'!$O$6)),J106,IF(AND(L106="Pago",OR(E106='PC Receitas'!$O$7,E106='PC Receitas'!$O$8,E106='PC Receitas'!$O$9,E106='PC Receitas'!$O$10,E106='PC Receitas'!$O$11,E106='PC Receitas'!$O$12,E106='PC Receitas'!$O$13,E106='PC Receitas'!$O$14)),-J106,0))</f>
        <v>12927.7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IF(C107&lt;&gt;"",TEXT(C107,"00")&amp;"/06/"&amp;'Configurações Básicas'!$E$5,"")</f>
        <v/>
      </c>
      <c r="E107" s="43"/>
      <c r="F107" s="43"/>
      <c r="G107" s="43"/>
      <c r="H107" s="43"/>
      <c r="I107" s="43"/>
      <c r="J107" s="44"/>
      <c r="K107" s="142"/>
      <c r="L107" s="128"/>
      <c r="M107" s="45"/>
      <c r="N107" s="41">
        <f>N106+IF(AND(L107="Pago",OR(E107='PC Receitas'!$O$4,E107='PC Receitas'!$O$5,E107='PC Receitas'!$O$6)),J107,IF(AND(L107="Pago",OR(E107='PC Receitas'!$O$7,E107='PC Receitas'!$O$8,E107='PC Receitas'!$O$9,E107='PC Receitas'!$O$10,E107='PC Receitas'!$O$11,E107='PC Receitas'!$O$12,E107='PC Receitas'!$O$13,E107='PC Receitas'!$O$14)),-J107,0))</f>
        <v>12927.7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IF(C108&lt;&gt;"",TEXT(C108,"00")&amp;"/06/"&amp;'Configurações Básicas'!$E$5,"")</f>
        <v/>
      </c>
      <c r="E108" s="43"/>
      <c r="F108" s="43"/>
      <c r="G108" s="43"/>
      <c r="H108" s="43"/>
      <c r="I108" s="43"/>
      <c r="J108" s="44"/>
      <c r="K108" s="142"/>
      <c r="L108" s="128"/>
      <c r="M108" s="45"/>
      <c r="N108" s="41">
        <f>N107+IF(AND(L108="Pago",OR(E108='PC Receitas'!$O$4,E108='PC Receitas'!$O$5,E108='PC Receitas'!$O$6)),J108,IF(AND(L108="Pago",OR(E108='PC Receitas'!$O$7,E108='PC Receitas'!$O$8,E108='PC Receitas'!$O$9,E108='PC Receitas'!$O$10,E108='PC Receitas'!$O$11,E108='PC Receitas'!$O$12,E108='PC Receitas'!$O$13,E108='PC Receitas'!$O$14)),-J108,0))</f>
        <v>12927.7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IF(C109&lt;&gt;"",TEXT(C109,"00")&amp;"/06/"&amp;'Configurações Básicas'!$E$5,"")</f>
        <v/>
      </c>
      <c r="E109" s="43"/>
      <c r="F109" s="43"/>
      <c r="G109" s="43"/>
      <c r="H109" s="43"/>
      <c r="I109" s="43"/>
      <c r="J109" s="44"/>
      <c r="K109" s="142"/>
      <c r="L109" s="128"/>
      <c r="M109" s="45"/>
      <c r="N109" s="41">
        <f>N108+IF(AND(L109="Pago",OR(E109='PC Receitas'!$O$4,E109='PC Receitas'!$O$5,E109='PC Receitas'!$O$6)),J109,IF(AND(L109="Pago",OR(E109='PC Receitas'!$O$7,E109='PC Receitas'!$O$8,E109='PC Receitas'!$O$9,E109='PC Receitas'!$O$10,E109='PC Receitas'!$O$11,E109='PC Receitas'!$O$12,E109='PC Receitas'!$O$13,E109='PC Receitas'!$O$14)),-J109,0))</f>
        <v>12927.7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IF(C110&lt;&gt;"",TEXT(C110,"00")&amp;"/06/"&amp;'Configurações Básicas'!$E$5,"")</f>
        <v/>
      </c>
      <c r="E110" s="43"/>
      <c r="F110" s="43"/>
      <c r="G110" s="43"/>
      <c r="H110" s="43"/>
      <c r="I110" s="43"/>
      <c r="J110" s="44"/>
      <c r="K110" s="142"/>
      <c r="L110" s="128"/>
      <c r="M110" s="45"/>
      <c r="N110" s="41">
        <f>N109+IF(AND(L110="Pago",OR(E110='PC Receitas'!$O$4,E110='PC Receitas'!$O$5,E110='PC Receitas'!$O$6)),J110,IF(AND(L110="Pago",OR(E110='PC Receitas'!$O$7,E110='PC Receitas'!$O$8,E110='PC Receitas'!$O$9,E110='PC Receitas'!$O$10,E110='PC Receitas'!$O$11,E110='PC Receitas'!$O$12,E110='PC Receitas'!$O$13,E110='PC Receitas'!$O$14)),-J110,0))</f>
        <v>12927.7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IF(C111&lt;&gt;"",TEXT(C111,"00")&amp;"/06/"&amp;'Configurações Básicas'!$E$5,"")</f>
        <v/>
      </c>
      <c r="E111" s="43"/>
      <c r="F111" s="43"/>
      <c r="G111" s="43"/>
      <c r="H111" s="43"/>
      <c r="I111" s="43"/>
      <c r="J111" s="44"/>
      <c r="K111" s="142"/>
      <c r="L111" s="128"/>
      <c r="M111" s="45"/>
      <c r="N111" s="41">
        <f>N110+IF(AND(L111="Pago",OR(E111='PC Receitas'!$O$4,E111='PC Receitas'!$O$5,E111='PC Receitas'!$O$6)),J111,IF(AND(L111="Pago",OR(E111='PC Receitas'!$O$7,E111='PC Receitas'!$O$8,E111='PC Receitas'!$O$9,E111='PC Receitas'!$O$10,E111='PC Receitas'!$O$11,E111='PC Receitas'!$O$12,E111='PC Receitas'!$O$13,E111='PC Receitas'!$O$14)),-J111,0))</f>
        <v>12927.7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IF(C112&lt;&gt;"",TEXT(C112,"00")&amp;"/06/"&amp;'Configurações Básicas'!$E$5,"")</f>
        <v/>
      </c>
      <c r="E112" s="43"/>
      <c r="F112" s="43"/>
      <c r="G112" s="43"/>
      <c r="H112" s="43"/>
      <c r="I112" s="43"/>
      <c r="J112" s="44"/>
      <c r="K112" s="142"/>
      <c r="L112" s="128"/>
      <c r="M112" s="45"/>
      <c r="N112" s="41">
        <f>N111+IF(AND(L112="Pago",OR(E112='PC Receitas'!$O$4,E112='PC Receitas'!$O$5,E112='PC Receitas'!$O$6)),J112,IF(AND(L112="Pago",OR(E112='PC Receitas'!$O$7,E112='PC Receitas'!$O$8,E112='PC Receitas'!$O$9,E112='PC Receitas'!$O$10,E112='PC Receitas'!$O$11,E112='PC Receitas'!$O$12,E112='PC Receitas'!$O$13,E112='PC Receitas'!$O$14)),-J112,0))</f>
        <v>12927.7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IF(C113&lt;&gt;"",TEXT(C113,"00")&amp;"/06/"&amp;'Configurações Básicas'!$E$5,"")</f>
        <v/>
      </c>
      <c r="E113" s="43"/>
      <c r="F113" s="43"/>
      <c r="G113" s="43"/>
      <c r="H113" s="43"/>
      <c r="I113" s="43"/>
      <c r="J113" s="44"/>
      <c r="K113" s="142"/>
      <c r="L113" s="128"/>
      <c r="M113" s="45"/>
      <c r="N113" s="41">
        <f>N112+IF(AND(L113="Pago",OR(E113='PC Receitas'!$O$4,E113='PC Receitas'!$O$5,E113='PC Receitas'!$O$6)),J113,IF(AND(L113="Pago",OR(E113='PC Receitas'!$O$7,E113='PC Receitas'!$O$8,E113='PC Receitas'!$O$9,E113='PC Receitas'!$O$10,E113='PC Receitas'!$O$11,E113='PC Receitas'!$O$12,E113='PC Receitas'!$O$13,E113='PC Receitas'!$O$14)),-J113,0))</f>
        <v>12927.7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IF(C114&lt;&gt;"",TEXT(C114,"00")&amp;"/06/"&amp;'Configurações Básicas'!$E$5,"")</f>
        <v/>
      </c>
      <c r="E114" s="43"/>
      <c r="F114" s="43"/>
      <c r="G114" s="43"/>
      <c r="H114" s="43"/>
      <c r="I114" s="43"/>
      <c r="J114" s="44"/>
      <c r="K114" s="142"/>
      <c r="L114" s="128"/>
      <c r="M114" s="45"/>
      <c r="N114" s="41">
        <f>N113+IF(AND(L114="Pago",OR(E114='PC Receitas'!$O$4,E114='PC Receitas'!$O$5,E114='PC Receitas'!$O$6)),J114,IF(AND(L114="Pago",OR(E114='PC Receitas'!$O$7,E114='PC Receitas'!$O$8,E114='PC Receitas'!$O$9,E114='PC Receitas'!$O$10,E114='PC Receitas'!$O$11,E114='PC Receitas'!$O$12,E114='PC Receitas'!$O$13,E114='PC Receitas'!$O$14)),-J114,0))</f>
        <v>12927.7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IF(C115&lt;&gt;"",TEXT(C115,"00")&amp;"/06/"&amp;'Configurações Básicas'!$E$5,"")</f>
        <v/>
      </c>
      <c r="E115" s="43"/>
      <c r="F115" s="43"/>
      <c r="G115" s="43"/>
      <c r="H115" s="43"/>
      <c r="I115" s="43"/>
      <c r="J115" s="44"/>
      <c r="K115" s="142"/>
      <c r="L115" s="128"/>
      <c r="M115" s="45"/>
      <c r="N115" s="41">
        <f>N114+IF(AND(L115="Pago",OR(E115='PC Receitas'!$O$4,E115='PC Receitas'!$O$5,E115='PC Receitas'!$O$6)),J115,IF(AND(L115="Pago",OR(E115='PC Receitas'!$O$7,E115='PC Receitas'!$O$8,E115='PC Receitas'!$O$9,E115='PC Receitas'!$O$10,E115='PC Receitas'!$O$11,E115='PC Receitas'!$O$12,E115='PC Receitas'!$O$13,E115='PC Receitas'!$O$14)),-J115,0))</f>
        <v>12927.7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IF(C116&lt;&gt;"",TEXT(C116,"00")&amp;"/06/"&amp;'Configurações Básicas'!$E$5,"")</f>
        <v/>
      </c>
      <c r="E116" s="43"/>
      <c r="F116" s="43"/>
      <c r="G116" s="43"/>
      <c r="H116" s="43"/>
      <c r="I116" s="43"/>
      <c r="J116" s="44"/>
      <c r="K116" s="142"/>
      <c r="L116" s="128"/>
      <c r="M116" s="45"/>
      <c r="N116" s="41">
        <f>N115+IF(AND(L116="Pago",OR(E116='PC Receitas'!$O$4,E116='PC Receitas'!$O$5,E116='PC Receitas'!$O$6)),J116,IF(AND(L116="Pago",OR(E116='PC Receitas'!$O$7,E116='PC Receitas'!$O$8,E116='PC Receitas'!$O$9,E116='PC Receitas'!$O$10,E116='PC Receitas'!$O$11,E116='PC Receitas'!$O$12,E116='PC Receitas'!$O$13,E116='PC Receitas'!$O$14)),-J116,0))</f>
        <v>12927.7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IF(C117&lt;&gt;"",TEXT(C117,"00")&amp;"/06/"&amp;'Configurações Básicas'!$E$5,"")</f>
        <v/>
      </c>
      <c r="E117" s="43"/>
      <c r="F117" s="43"/>
      <c r="G117" s="43"/>
      <c r="H117" s="43"/>
      <c r="I117" s="43"/>
      <c r="J117" s="44"/>
      <c r="K117" s="142"/>
      <c r="L117" s="128"/>
      <c r="M117" s="45"/>
      <c r="N117" s="41">
        <f>N116+IF(AND(L117="Pago",OR(E117='PC Receitas'!$O$4,E117='PC Receitas'!$O$5,E117='PC Receitas'!$O$6)),J117,IF(AND(L117="Pago",OR(E117='PC Receitas'!$O$7,E117='PC Receitas'!$O$8,E117='PC Receitas'!$O$9,E117='PC Receitas'!$O$10,E117='PC Receitas'!$O$11,E117='PC Receitas'!$O$12,E117='PC Receitas'!$O$13,E117='PC Receitas'!$O$14)),-J117,0))</f>
        <v>12927.7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IF(C118&lt;&gt;"",TEXT(C118,"00")&amp;"/06/"&amp;'Configurações Básicas'!$E$5,"")</f>
        <v/>
      </c>
      <c r="E118" s="43"/>
      <c r="F118" s="43"/>
      <c r="G118" s="43"/>
      <c r="H118" s="43"/>
      <c r="I118" s="43"/>
      <c r="J118" s="44"/>
      <c r="K118" s="142"/>
      <c r="L118" s="128"/>
      <c r="M118" s="45"/>
      <c r="N118" s="41">
        <f>N117+IF(AND(L118="Pago",OR(E118='PC Receitas'!$O$4,E118='PC Receitas'!$O$5,E118='PC Receitas'!$O$6)),J118,IF(AND(L118="Pago",OR(E118='PC Receitas'!$O$7,E118='PC Receitas'!$O$8,E118='PC Receitas'!$O$9,E118='PC Receitas'!$O$10,E118='PC Receitas'!$O$11,E118='PC Receitas'!$O$12,E118='PC Receitas'!$O$13,E118='PC Receitas'!$O$14)),-J118,0))</f>
        <v>12927.7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IF(C119&lt;&gt;"",TEXT(C119,"00")&amp;"/06/"&amp;'Configurações Básicas'!$E$5,"")</f>
        <v/>
      </c>
      <c r="E119" s="43"/>
      <c r="F119" s="43"/>
      <c r="G119" s="43"/>
      <c r="H119" s="43"/>
      <c r="I119" s="43"/>
      <c r="J119" s="44"/>
      <c r="K119" s="142"/>
      <c r="L119" s="128"/>
      <c r="M119" s="45"/>
      <c r="N119" s="41">
        <f>N118+IF(AND(L119="Pago",OR(E119='PC Receitas'!$O$4,E119='PC Receitas'!$O$5,E119='PC Receitas'!$O$6)),J119,IF(AND(L119="Pago",OR(E119='PC Receitas'!$O$7,E119='PC Receitas'!$O$8,E119='PC Receitas'!$O$9,E119='PC Receitas'!$O$10,E119='PC Receitas'!$O$11,E119='PC Receitas'!$O$12,E119='PC Receitas'!$O$13,E119='PC Receitas'!$O$14)),-J119,0))</f>
        <v>12927.7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IF(C120&lt;&gt;"",TEXT(C120,"00")&amp;"/06/"&amp;'Configurações Básicas'!$E$5,"")</f>
        <v/>
      </c>
      <c r="E120" s="43"/>
      <c r="F120" s="43"/>
      <c r="G120" s="43"/>
      <c r="H120" s="43"/>
      <c r="I120" s="43"/>
      <c r="J120" s="44"/>
      <c r="K120" s="142"/>
      <c r="L120" s="128"/>
      <c r="M120" s="45"/>
      <c r="N120" s="41">
        <f>N119+IF(AND(L120="Pago",OR(E120='PC Receitas'!$O$4,E120='PC Receitas'!$O$5,E120='PC Receitas'!$O$6)),J120,IF(AND(L120="Pago",OR(E120='PC Receitas'!$O$7,E120='PC Receitas'!$O$8,E120='PC Receitas'!$O$9,E120='PC Receitas'!$O$10,E120='PC Receitas'!$O$11,E120='PC Receitas'!$O$12,E120='PC Receitas'!$O$13,E120='PC Receitas'!$O$14)),-J120,0))</f>
        <v>12927.7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IF(C121&lt;&gt;"",TEXT(C121,"00")&amp;"/06/"&amp;'Configurações Básicas'!$E$5,"")</f>
        <v/>
      </c>
      <c r="E121" s="43"/>
      <c r="F121" s="43"/>
      <c r="G121" s="43"/>
      <c r="H121" s="43"/>
      <c r="I121" s="43"/>
      <c r="J121" s="44"/>
      <c r="K121" s="142"/>
      <c r="L121" s="128"/>
      <c r="M121" s="45"/>
      <c r="N121" s="41">
        <f>N120+IF(AND(L121="Pago",OR(E121='PC Receitas'!$O$4,E121='PC Receitas'!$O$5,E121='PC Receitas'!$O$6)),J121,IF(AND(L121="Pago",OR(E121='PC Receitas'!$O$7,E121='PC Receitas'!$O$8,E121='PC Receitas'!$O$9,E121='PC Receitas'!$O$10,E121='PC Receitas'!$O$11,E121='PC Receitas'!$O$12,E121='PC Receitas'!$O$13,E121='PC Receitas'!$O$14)),-J121,0))</f>
        <v>12927.7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IF(C122&lt;&gt;"",TEXT(C122,"00")&amp;"/06/"&amp;'Configurações Básicas'!$E$5,"")</f>
        <v/>
      </c>
      <c r="E122" s="43"/>
      <c r="F122" s="43"/>
      <c r="G122" s="43"/>
      <c r="H122" s="43"/>
      <c r="I122" s="43"/>
      <c r="J122" s="44"/>
      <c r="K122" s="142"/>
      <c r="L122" s="45"/>
      <c r="M122" s="45"/>
      <c r="N122" s="41">
        <f>N121+IF(AND(L122="Pago",OR(E122='PC Receitas'!$O$4,E122='PC Receitas'!$O$5,E122='PC Receitas'!$O$6)),J122,IF(AND(L122="Pago",OR(E122='PC Receitas'!$O$7,E122='PC Receitas'!$O$8,E122='PC Receitas'!$O$9,E122='PC Receitas'!$O$10,E122='PC Receitas'!$O$11,E122='PC Receitas'!$O$12,E122='PC Receitas'!$O$13,E122='PC Receitas'!$O$14)),-J122,0))</f>
        <v>12927.7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IF(C123&lt;&gt;"",TEXT(C123,"00")&amp;"/06/"&amp;'Configurações Básicas'!$E$5,"")</f>
        <v/>
      </c>
      <c r="E123" s="43"/>
      <c r="F123" s="43"/>
      <c r="G123" s="43"/>
      <c r="H123" s="43"/>
      <c r="I123" s="43"/>
      <c r="J123" s="44"/>
      <c r="K123" s="142"/>
      <c r="L123" s="45"/>
      <c r="M123" s="45"/>
      <c r="N123" s="41">
        <f>N122+IF(AND(L123="Pago",OR(E123='PC Receitas'!$O$4,E123='PC Receitas'!$O$5,E123='PC Receitas'!$O$6)),J123,IF(AND(L123="Pago",OR(E123='PC Receitas'!$O$7,E123='PC Receitas'!$O$8,E123='PC Receitas'!$O$9,E123='PC Receitas'!$O$10,E123='PC Receitas'!$O$11,E123='PC Receitas'!$O$12,E123='PC Receitas'!$O$13,E123='PC Receitas'!$O$14)),-J123,0))</f>
        <v>12927.7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IF(C124&lt;&gt;"",TEXT(C124,"00")&amp;"/06/"&amp;'Configurações Básicas'!$E$5,"")</f>
        <v/>
      </c>
      <c r="E124" s="43"/>
      <c r="F124" s="43"/>
      <c r="G124" s="43"/>
      <c r="H124" s="43"/>
      <c r="I124" s="43"/>
      <c r="J124" s="44"/>
      <c r="K124" s="142"/>
      <c r="L124" s="45"/>
      <c r="M124" s="45"/>
      <c r="N124" s="41">
        <f>N123+IF(AND(L124="Pago",OR(E124='PC Receitas'!$O$4,E124='PC Receitas'!$O$5,E124='PC Receitas'!$O$6)),J124,IF(AND(L124="Pago",OR(E124='PC Receitas'!$O$7,E124='PC Receitas'!$O$8,E124='PC Receitas'!$O$9,E124='PC Receitas'!$O$10,E124='PC Receitas'!$O$11,E124='PC Receitas'!$O$12,E124='PC Receitas'!$O$13,E124='PC Receitas'!$O$14)),-J124,0))</f>
        <v>12927.7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IF(C125&lt;&gt;"",TEXT(C125,"00")&amp;"/06/"&amp;'Configurações Básicas'!$E$5,"")</f>
        <v/>
      </c>
      <c r="E125" s="43"/>
      <c r="F125" s="43"/>
      <c r="G125" s="43"/>
      <c r="H125" s="43"/>
      <c r="I125" s="43"/>
      <c r="J125" s="44"/>
      <c r="K125" s="142"/>
      <c r="L125" s="45"/>
      <c r="M125" s="45"/>
      <c r="N125" s="41">
        <f>N124+IF(AND(L125="Pago",OR(E125='PC Receitas'!$O$4,E125='PC Receitas'!$O$5,E125='PC Receitas'!$O$6)),J125,IF(AND(L125="Pago",OR(E125='PC Receitas'!$O$7,E125='PC Receitas'!$O$8,E125='PC Receitas'!$O$9,E125='PC Receitas'!$O$10,E125='PC Receitas'!$O$11,E125='PC Receitas'!$O$12,E125='PC Receitas'!$O$13,E125='PC Receitas'!$O$14)),-J125,0))</f>
        <v>12927.7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IF(C126&lt;&gt;"",TEXT(C126,"00")&amp;"/06/"&amp;'Configurações Básicas'!$E$5,"")</f>
        <v/>
      </c>
      <c r="E126" s="43"/>
      <c r="F126" s="43"/>
      <c r="G126" s="43"/>
      <c r="H126" s="43"/>
      <c r="I126" s="43"/>
      <c r="J126" s="44"/>
      <c r="K126" s="142"/>
      <c r="L126" s="45"/>
      <c r="M126" s="45"/>
      <c r="N126" s="41">
        <f>N125+IF(AND(L126="Pago",OR(E126='PC Receitas'!$O$4,E126='PC Receitas'!$O$5,E126='PC Receitas'!$O$6)),J126,IF(AND(L126="Pago",OR(E126='PC Receitas'!$O$7,E126='PC Receitas'!$O$8,E126='PC Receitas'!$O$9,E126='PC Receitas'!$O$10,E126='PC Receitas'!$O$11,E126='PC Receitas'!$O$12,E126='PC Receitas'!$O$13,E126='PC Receitas'!$O$14)),-J126,0))</f>
        <v>12927.7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IF(C127&lt;&gt;"",TEXT(C127,"00")&amp;"/06/"&amp;'Configurações Básicas'!$E$5,"")</f>
        <v/>
      </c>
      <c r="E127" s="43"/>
      <c r="F127" s="43"/>
      <c r="G127" s="43"/>
      <c r="H127" s="43"/>
      <c r="I127" s="43"/>
      <c r="J127" s="44"/>
      <c r="K127" s="142"/>
      <c r="L127" s="45"/>
      <c r="M127" s="45"/>
      <c r="N127" s="41">
        <f>N126+IF(AND(L127="Pago",OR(E127='PC Receitas'!$O$4,E127='PC Receitas'!$O$5,E127='PC Receitas'!$O$6)),J127,IF(AND(L127="Pago",OR(E127='PC Receitas'!$O$7,E127='PC Receitas'!$O$8,E127='PC Receitas'!$O$9,E127='PC Receitas'!$O$10,E127='PC Receitas'!$O$11,E127='PC Receitas'!$O$12,E127='PC Receitas'!$O$13,E127='PC Receitas'!$O$14)),-J127,0))</f>
        <v>12927.7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IF(C128&lt;&gt;"",TEXT(C128,"00")&amp;"/06/"&amp;'Configurações Básicas'!$E$5,"")</f>
        <v/>
      </c>
      <c r="E128" s="43"/>
      <c r="F128" s="43"/>
      <c r="G128" s="43"/>
      <c r="H128" s="43"/>
      <c r="I128" s="43"/>
      <c r="J128" s="44"/>
      <c r="K128" s="142"/>
      <c r="L128" s="45"/>
      <c r="M128" s="45"/>
      <c r="N128" s="41">
        <f>N127+IF(AND(L128="Pago",OR(E128='PC Receitas'!$O$4,E128='PC Receitas'!$O$5,E128='PC Receitas'!$O$6)),J128,IF(AND(L128="Pago",OR(E128='PC Receitas'!$O$7,E128='PC Receitas'!$O$8,E128='PC Receitas'!$O$9,E128='PC Receitas'!$O$10,E128='PC Receitas'!$O$11,E128='PC Receitas'!$O$12,E128='PC Receitas'!$O$13,E128='PC Receitas'!$O$14)),-J128,0))</f>
        <v>12927.7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IF(C129&lt;&gt;"",TEXT(C129,"00")&amp;"/06/"&amp;'Configurações Básicas'!$E$5,"")</f>
        <v/>
      </c>
      <c r="E129" s="43"/>
      <c r="F129" s="43"/>
      <c r="G129" s="43"/>
      <c r="H129" s="43"/>
      <c r="I129" s="43"/>
      <c r="J129" s="44"/>
      <c r="K129" s="142"/>
      <c r="L129" s="45"/>
      <c r="M129" s="45"/>
      <c r="N129" s="41">
        <f>N128+IF(AND(L129="Pago",OR(E129='PC Receitas'!$O$4,E129='PC Receitas'!$O$5,E129='PC Receitas'!$O$6)),J129,IF(AND(L129="Pago",OR(E129='PC Receitas'!$O$7,E129='PC Receitas'!$O$8,E129='PC Receitas'!$O$9,E129='PC Receitas'!$O$10,E129='PC Receitas'!$O$11,E129='PC Receitas'!$O$12,E129='PC Receitas'!$O$13,E129='PC Receitas'!$O$14)),-J129,0))</f>
        <v>12927.7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IF(C130&lt;&gt;"",TEXT(C130,"00")&amp;"/06/"&amp;'Configurações Básicas'!$E$5,"")</f>
        <v/>
      </c>
      <c r="E130" s="43"/>
      <c r="F130" s="43"/>
      <c r="G130" s="43"/>
      <c r="H130" s="43"/>
      <c r="I130" s="43"/>
      <c r="J130" s="44"/>
      <c r="K130" s="142"/>
      <c r="L130" s="45"/>
      <c r="M130" s="45"/>
      <c r="N130" s="41">
        <f>N129+IF(AND(L130="Pago",OR(E130='PC Receitas'!$O$4,E130='PC Receitas'!$O$5,E130='PC Receitas'!$O$6)),J130,IF(AND(L130="Pago",OR(E130='PC Receitas'!$O$7,E130='PC Receitas'!$O$8,E130='PC Receitas'!$O$9,E130='PC Receitas'!$O$10,E130='PC Receitas'!$O$11,E130='PC Receitas'!$O$12,E130='PC Receitas'!$O$13,E130='PC Receitas'!$O$14)),-J130,0))</f>
        <v>12927.7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IF(C131&lt;&gt;"",TEXT(C131,"00")&amp;"/06/"&amp;'Configurações Básicas'!$E$5,"")</f>
        <v/>
      </c>
      <c r="E131" s="43"/>
      <c r="F131" s="43"/>
      <c r="G131" s="43"/>
      <c r="H131" s="43"/>
      <c r="I131" s="43"/>
      <c r="J131" s="44"/>
      <c r="K131" s="142"/>
      <c r="L131" s="45"/>
      <c r="M131" s="45"/>
      <c r="N131" s="41">
        <f>N130+IF(AND(L131="Pago",OR(E131='PC Receitas'!$O$4,E131='PC Receitas'!$O$5,E131='PC Receitas'!$O$6)),J131,IF(AND(L131="Pago",OR(E131='PC Receitas'!$O$7,E131='PC Receitas'!$O$8,E131='PC Receitas'!$O$9,E131='PC Receitas'!$O$10,E131='PC Receitas'!$O$11,E131='PC Receitas'!$O$12,E131='PC Receitas'!$O$13,E131='PC Receitas'!$O$14)),-J131,0))</f>
        <v>12927.7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IF(C132&lt;&gt;"",TEXT(C132,"00")&amp;"/06/"&amp;'Configurações Básicas'!$E$5,"")</f>
        <v/>
      </c>
      <c r="E132" s="43"/>
      <c r="F132" s="43"/>
      <c r="G132" s="43"/>
      <c r="H132" s="43"/>
      <c r="I132" s="43"/>
      <c r="J132" s="44"/>
      <c r="K132" s="142"/>
      <c r="L132" s="45"/>
      <c r="M132" s="45"/>
      <c r="N132" s="41">
        <f>N131+IF(AND(L132="Pago",OR(E132='PC Receitas'!$O$4,E132='PC Receitas'!$O$5,E132='PC Receitas'!$O$6)),J132,IF(AND(L132="Pago",OR(E132='PC Receitas'!$O$7,E132='PC Receitas'!$O$8,E132='PC Receitas'!$O$9,E132='PC Receitas'!$O$10,E132='PC Receitas'!$O$11,E132='PC Receitas'!$O$12,E132='PC Receitas'!$O$13,E132='PC Receitas'!$O$14)),-J132,0))</f>
        <v>12927.7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IF(C133&lt;&gt;"",TEXT(C133,"00")&amp;"/06/"&amp;'Configurações Básicas'!$E$5,"")</f>
        <v/>
      </c>
      <c r="E133" s="43"/>
      <c r="F133" s="43"/>
      <c r="G133" s="43"/>
      <c r="H133" s="43"/>
      <c r="I133" s="43"/>
      <c r="J133" s="44"/>
      <c r="K133" s="142"/>
      <c r="L133" s="45"/>
      <c r="M133" s="45"/>
      <c r="N133" s="41">
        <f>N132+IF(AND(L133="Pago",OR(E133='PC Receitas'!$O$4,E133='PC Receitas'!$O$5,E133='PC Receitas'!$O$6)),J133,IF(AND(L133="Pago",OR(E133='PC Receitas'!$O$7,E133='PC Receitas'!$O$8,E133='PC Receitas'!$O$9,E133='PC Receitas'!$O$10,E133='PC Receitas'!$O$11,E133='PC Receitas'!$O$12,E133='PC Receitas'!$O$13,E133='PC Receitas'!$O$14)),-J133,0))</f>
        <v>12927.7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IF(C134&lt;&gt;"",TEXT(C134,"00")&amp;"/06/"&amp;'Configurações Básicas'!$E$5,"")</f>
        <v/>
      </c>
      <c r="E134" s="43"/>
      <c r="F134" s="43"/>
      <c r="G134" s="43"/>
      <c r="H134" s="43"/>
      <c r="I134" s="43"/>
      <c r="J134" s="44"/>
      <c r="K134" s="142"/>
      <c r="L134" s="45"/>
      <c r="M134" s="45"/>
      <c r="N134" s="41">
        <f>N133+IF(AND(L134="Pago",OR(E134='PC Receitas'!$O$4,E134='PC Receitas'!$O$5,E134='PC Receitas'!$O$6)),J134,IF(AND(L134="Pago",OR(E134='PC Receitas'!$O$7,E134='PC Receitas'!$O$8,E134='PC Receitas'!$O$9,E134='PC Receitas'!$O$10,E134='PC Receitas'!$O$11,E134='PC Receitas'!$O$12,E134='PC Receitas'!$O$13,E134='PC Receitas'!$O$14)),-J134,0))</f>
        <v>12927.7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IF(C135&lt;&gt;"",TEXT(C135,"00")&amp;"/06/"&amp;'Configurações Básicas'!$E$5,"")</f>
        <v/>
      </c>
      <c r="E135" s="43"/>
      <c r="F135" s="43"/>
      <c r="G135" s="43"/>
      <c r="H135" s="43"/>
      <c r="I135" s="43"/>
      <c r="J135" s="44"/>
      <c r="K135" s="142"/>
      <c r="L135" s="45"/>
      <c r="M135" s="45"/>
      <c r="N135" s="41">
        <f>N134+IF(AND(L135="Pago",OR(E135='PC Receitas'!$O$4,E135='PC Receitas'!$O$5,E135='PC Receitas'!$O$6)),J135,IF(AND(L135="Pago",OR(E135='PC Receitas'!$O$7,E135='PC Receitas'!$O$8,E135='PC Receitas'!$O$9,E135='PC Receitas'!$O$10,E135='PC Receitas'!$O$11,E135='PC Receitas'!$O$12,E135='PC Receitas'!$O$13,E135='PC Receitas'!$O$14)),-J135,0))</f>
        <v>12927.7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IF(C136&lt;&gt;"",TEXT(C136,"00")&amp;"/06/"&amp;'Configurações Básicas'!$E$5,"")</f>
        <v/>
      </c>
      <c r="E136" s="43"/>
      <c r="F136" s="43"/>
      <c r="G136" s="43"/>
      <c r="H136" s="43"/>
      <c r="I136" s="43"/>
      <c r="J136" s="44"/>
      <c r="K136" s="142"/>
      <c r="L136" s="45"/>
      <c r="M136" s="45"/>
      <c r="N136" s="41">
        <f>N135+IF(AND(L136="Pago",OR(E136='PC Receitas'!$O$4,E136='PC Receitas'!$O$5,E136='PC Receitas'!$O$6)),J136,IF(AND(L136="Pago",OR(E136='PC Receitas'!$O$7,E136='PC Receitas'!$O$8,E136='PC Receitas'!$O$9,E136='PC Receitas'!$O$10,E136='PC Receitas'!$O$11,E136='PC Receitas'!$O$12,E136='PC Receitas'!$O$13,E136='PC Receitas'!$O$14)),-J136,0))</f>
        <v>12927.7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IF(C137&lt;&gt;"",TEXT(C137,"00")&amp;"/06/"&amp;'Configurações Básicas'!$E$5,"")</f>
        <v/>
      </c>
      <c r="E137" s="43"/>
      <c r="F137" s="43"/>
      <c r="G137" s="43"/>
      <c r="H137" s="43"/>
      <c r="I137" s="43"/>
      <c r="J137" s="44"/>
      <c r="K137" s="142"/>
      <c r="L137" s="45"/>
      <c r="M137" s="45"/>
      <c r="N137" s="41">
        <f>N136+IF(AND(L137="Pago",OR(E137='PC Receitas'!$O$4,E137='PC Receitas'!$O$5,E137='PC Receitas'!$O$6)),J137,IF(AND(L137="Pago",OR(E137='PC Receitas'!$O$7,E137='PC Receitas'!$O$8,E137='PC Receitas'!$O$9,E137='PC Receitas'!$O$10,E137='PC Receitas'!$O$11,E137='PC Receitas'!$O$12,E137='PC Receitas'!$O$13,E137='PC Receitas'!$O$14)),-J137,0))</f>
        <v>12927.7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IF(C138&lt;&gt;"",TEXT(C138,"00")&amp;"/06/"&amp;'Configurações Básicas'!$E$5,"")</f>
        <v/>
      </c>
      <c r="E138" s="43"/>
      <c r="F138" s="43"/>
      <c r="G138" s="43"/>
      <c r="H138" s="43"/>
      <c r="I138" s="43"/>
      <c r="J138" s="44"/>
      <c r="K138" s="142"/>
      <c r="L138" s="45"/>
      <c r="M138" s="45"/>
      <c r="N138" s="41">
        <f>N137+IF(AND(L138="Pago",OR(E138='PC Receitas'!$O$4,E138='PC Receitas'!$O$5,E138='PC Receitas'!$O$6)),J138,IF(AND(L138="Pago",OR(E138='PC Receitas'!$O$7,E138='PC Receitas'!$O$8,E138='PC Receitas'!$O$9,E138='PC Receitas'!$O$10,E138='PC Receitas'!$O$11,E138='PC Receitas'!$O$12,E138='PC Receitas'!$O$13,E138='PC Receitas'!$O$14)),-J138,0))</f>
        <v>12927.7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IF(C139&lt;&gt;"",TEXT(C139,"00")&amp;"/06/"&amp;'Configurações Básicas'!$E$5,"")</f>
        <v/>
      </c>
      <c r="E139" s="43"/>
      <c r="F139" s="43"/>
      <c r="G139" s="43"/>
      <c r="H139" s="43"/>
      <c r="I139" s="43"/>
      <c r="J139" s="44"/>
      <c r="K139" s="142"/>
      <c r="L139" s="45"/>
      <c r="M139" s="45"/>
      <c r="N139" s="41">
        <f>N138+IF(AND(L139="Pago",OR(E139='PC Receitas'!$O$4,E139='PC Receitas'!$O$5,E139='PC Receitas'!$O$6)),J139,IF(AND(L139="Pago",OR(E139='PC Receitas'!$O$7,E139='PC Receitas'!$O$8,E139='PC Receitas'!$O$9,E139='PC Receitas'!$O$10,E139='PC Receitas'!$O$11,E139='PC Receitas'!$O$12,E139='PC Receitas'!$O$13,E139='PC Receitas'!$O$14)),-J139,0))</f>
        <v>12927.7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IF(C140&lt;&gt;"",TEXT(C140,"00")&amp;"/06/"&amp;'Configurações Básicas'!$E$5,"")</f>
        <v/>
      </c>
      <c r="E140" s="43"/>
      <c r="F140" s="43"/>
      <c r="G140" s="43"/>
      <c r="H140" s="43"/>
      <c r="I140" s="43"/>
      <c r="J140" s="44"/>
      <c r="K140" s="142"/>
      <c r="L140" s="45"/>
      <c r="M140" s="45"/>
      <c r="N140" s="41">
        <f>N139+IF(AND(L140="Pago",OR(E140='PC Receitas'!$O$4,E140='PC Receitas'!$O$5,E140='PC Receitas'!$O$6)),J140,IF(AND(L140="Pago",OR(E140='PC Receitas'!$O$7,E140='PC Receitas'!$O$8,E140='PC Receitas'!$O$9,E140='PC Receitas'!$O$10,E140='PC Receitas'!$O$11,E140='PC Receitas'!$O$12,E140='PC Receitas'!$O$13,E140='PC Receitas'!$O$14)),-J140,0))</f>
        <v>12927.7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IF(C141&lt;&gt;"",TEXT(C141,"00")&amp;"/06/"&amp;'Configurações Básicas'!$E$5,"")</f>
        <v/>
      </c>
      <c r="E141" s="43"/>
      <c r="F141" s="43"/>
      <c r="G141" s="43"/>
      <c r="H141" s="43"/>
      <c r="I141" s="43"/>
      <c r="J141" s="44"/>
      <c r="K141" s="142"/>
      <c r="L141" s="45"/>
      <c r="M141" s="45"/>
      <c r="N141" s="41">
        <f>N140+IF(AND(L141="Pago",OR(E141='PC Receitas'!$O$4,E141='PC Receitas'!$O$5,E141='PC Receitas'!$O$6)),J141,IF(AND(L141="Pago",OR(E141='PC Receitas'!$O$7,E141='PC Receitas'!$O$8,E141='PC Receitas'!$O$9,E141='PC Receitas'!$O$10,E141='PC Receitas'!$O$11,E141='PC Receitas'!$O$12,E141='PC Receitas'!$O$13,E141='PC Receitas'!$O$14)),-J141,0))</f>
        <v>12927.7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IF(C142&lt;&gt;"",TEXT(C142,"00")&amp;"/06/"&amp;'Configurações Básicas'!$E$5,"")</f>
        <v/>
      </c>
      <c r="E142" s="43"/>
      <c r="F142" s="43"/>
      <c r="G142" s="43"/>
      <c r="H142" s="43"/>
      <c r="I142" s="43"/>
      <c r="J142" s="44"/>
      <c r="K142" s="142"/>
      <c r="L142" s="45"/>
      <c r="M142" s="45"/>
      <c r="N142" s="41">
        <f>N141+IF(AND(L142="Pago",OR(E142='PC Receitas'!$O$4,E142='PC Receitas'!$O$5,E142='PC Receitas'!$O$6)),J142,IF(AND(L142="Pago",OR(E142='PC Receitas'!$O$7,E142='PC Receitas'!$O$8,E142='PC Receitas'!$O$9,E142='PC Receitas'!$O$10,E142='PC Receitas'!$O$11,E142='PC Receitas'!$O$12,E142='PC Receitas'!$O$13,E142='PC Receitas'!$O$14)),-J142,0))</f>
        <v>12927.7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IF(C143&lt;&gt;"",TEXT(C143,"00")&amp;"/06/"&amp;'Configurações Básicas'!$E$5,"")</f>
        <v/>
      </c>
      <c r="E143" s="43"/>
      <c r="F143" s="43"/>
      <c r="G143" s="43"/>
      <c r="H143" s="43"/>
      <c r="I143" s="43"/>
      <c r="J143" s="44"/>
      <c r="K143" s="142"/>
      <c r="L143" s="45"/>
      <c r="M143" s="45"/>
      <c r="N143" s="41">
        <f>N142+IF(AND(L143="Pago",OR(E143='PC Receitas'!$O$4,E143='PC Receitas'!$O$5,E143='PC Receitas'!$O$6)),J143,IF(AND(L143="Pago",OR(E143='PC Receitas'!$O$7,E143='PC Receitas'!$O$8,E143='PC Receitas'!$O$9,E143='PC Receitas'!$O$10,E143='PC Receitas'!$O$11,E143='PC Receitas'!$O$12,E143='PC Receitas'!$O$13,E143='PC Receitas'!$O$14)),-J143,0))</f>
        <v>12927.7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IF(C144&lt;&gt;"",TEXT(C144,"00")&amp;"/06/"&amp;'Configurações Básicas'!$E$5,"")</f>
        <v/>
      </c>
      <c r="E144" s="43"/>
      <c r="F144" s="43"/>
      <c r="G144" s="43"/>
      <c r="H144" s="43"/>
      <c r="I144" s="43"/>
      <c r="J144" s="44"/>
      <c r="K144" s="142"/>
      <c r="L144" s="45"/>
      <c r="M144" s="45"/>
      <c r="N144" s="41">
        <f>N143+IF(AND(L144="Pago",OR(E144='PC Receitas'!$O$4,E144='PC Receitas'!$O$5,E144='PC Receitas'!$O$6)),J144,IF(AND(L144="Pago",OR(E144='PC Receitas'!$O$7,E144='PC Receitas'!$O$8,E144='PC Receitas'!$O$9,E144='PC Receitas'!$O$10,E144='PC Receitas'!$O$11,E144='PC Receitas'!$O$12,E144='PC Receitas'!$O$13,E144='PC Receitas'!$O$14)),-J144,0))</f>
        <v>12927.7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IF(C145&lt;&gt;"",TEXT(C145,"00")&amp;"/06/"&amp;'Configurações Básicas'!$E$5,"")</f>
        <v/>
      </c>
      <c r="E145" s="43"/>
      <c r="F145" s="43"/>
      <c r="G145" s="43"/>
      <c r="H145" s="43"/>
      <c r="I145" s="43"/>
      <c r="J145" s="44"/>
      <c r="K145" s="142"/>
      <c r="L145" s="45"/>
      <c r="M145" s="45"/>
      <c r="N145" s="41">
        <f>N144+IF(AND(L145="Pago",OR(E145='PC Receitas'!$O$4,E145='PC Receitas'!$O$5,E145='PC Receitas'!$O$6)),J145,IF(AND(L145="Pago",OR(E145='PC Receitas'!$O$7,E145='PC Receitas'!$O$8,E145='PC Receitas'!$O$9,E145='PC Receitas'!$O$10,E145='PC Receitas'!$O$11,E145='PC Receitas'!$O$12,E145='PC Receitas'!$O$13,E145='PC Receitas'!$O$14)),-J145,0))</f>
        <v>12927.7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IF(C146&lt;&gt;"",TEXT(C146,"00")&amp;"/06/"&amp;'Configurações Básicas'!$E$5,"")</f>
        <v/>
      </c>
      <c r="E146" s="43"/>
      <c r="F146" s="43"/>
      <c r="G146" s="43"/>
      <c r="H146" s="43"/>
      <c r="I146" s="43"/>
      <c r="J146" s="44"/>
      <c r="K146" s="142"/>
      <c r="L146" s="45"/>
      <c r="M146" s="45"/>
      <c r="N146" s="41">
        <f>N145+IF(AND(L146="Pago",OR(E146='PC Receitas'!$O$4,E146='PC Receitas'!$O$5,E146='PC Receitas'!$O$6)),J146,IF(AND(L146="Pago",OR(E146='PC Receitas'!$O$7,E146='PC Receitas'!$O$8,E146='PC Receitas'!$O$9,E146='PC Receitas'!$O$10,E146='PC Receitas'!$O$11,E146='PC Receitas'!$O$12,E146='PC Receitas'!$O$13,E146='PC Receitas'!$O$14)),-J146,0))</f>
        <v>12927.7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IF(C147&lt;&gt;"",TEXT(C147,"00")&amp;"/06/"&amp;'Configurações Básicas'!$E$5,"")</f>
        <v/>
      </c>
      <c r="E147" s="43"/>
      <c r="F147" s="43"/>
      <c r="G147" s="43"/>
      <c r="H147" s="43"/>
      <c r="I147" s="43"/>
      <c r="J147" s="44"/>
      <c r="K147" s="142"/>
      <c r="L147" s="45"/>
      <c r="M147" s="45"/>
      <c r="N147" s="41">
        <f>N146+IF(AND(L147="Pago",OR(E147='PC Receitas'!$O$4,E147='PC Receitas'!$O$5,E147='PC Receitas'!$O$6)),J147,IF(AND(L147="Pago",OR(E147='PC Receitas'!$O$7,E147='PC Receitas'!$O$8,E147='PC Receitas'!$O$9,E147='PC Receitas'!$O$10,E147='PC Receitas'!$O$11,E147='PC Receitas'!$O$12,E147='PC Receitas'!$O$13,E147='PC Receitas'!$O$14)),-J147,0))</f>
        <v>12927.7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IF(C148&lt;&gt;"",TEXT(C148,"00")&amp;"/06/"&amp;'Configurações Básicas'!$E$5,"")</f>
        <v/>
      </c>
      <c r="E148" s="43"/>
      <c r="F148" s="43"/>
      <c r="G148" s="43"/>
      <c r="H148" s="43"/>
      <c r="I148" s="43"/>
      <c r="J148" s="44"/>
      <c r="K148" s="142"/>
      <c r="L148" s="45"/>
      <c r="M148" s="45"/>
      <c r="N148" s="41">
        <f>N147+IF(AND(L148="Pago",OR(E148='PC Receitas'!$O$4,E148='PC Receitas'!$O$5,E148='PC Receitas'!$O$6)),J148,IF(AND(L148="Pago",OR(E148='PC Receitas'!$O$7,E148='PC Receitas'!$O$8,E148='PC Receitas'!$O$9,E148='PC Receitas'!$O$10,E148='PC Receitas'!$O$11,E148='PC Receitas'!$O$12,E148='PC Receitas'!$O$13,E148='PC Receitas'!$O$14)),-J148,0))</f>
        <v>12927.7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IF(C149&lt;&gt;"",TEXT(C149,"00")&amp;"/06/"&amp;'Configurações Básicas'!$E$5,"")</f>
        <v/>
      </c>
      <c r="E149" s="43"/>
      <c r="F149" s="43"/>
      <c r="G149" s="43"/>
      <c r="H149" s="43"/>
      <c r="I149" s="43"/>
      <c r="J149" s="44"/>
      <c r="K149" s="142"/>
      <c r="L149" s="45"/>
      <c r="M149" s="45"/>
      <c r="N149" s="41">
        <f>N148+IF(AND(L149="Pago",OR(E149='PC Receitas'!$O$4,E149='PC Receitas'!$O$5,E149='PC Receitas'!$O$6)),J149,IF(AND(L149="Pago",OR(E149='PC Receitas'!$O$7,E149='PC Receitas'!$O$8,E149='PC Receitas'!$O$9,E149='PC Receitas'!$O$10,E149='PC Receitas'!$O$11,E149='PC Receitas'!$O$12,E149='PC Receitas'!$O$13,E149='PC Receitas'!$O$14)),-J149,0))</f>
        <v>12927.7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IF(C150&lt;&gt;"",TEXT(C150,"00")&amp;"/06/"&amp;'Configurações Básicas'!$E$5,"")</f>
        <v/>
      </c>
      <c r="E150" s="43"/>
      <c r="F150" s="43"/>
      <c r="G150" s="43"/>
      <c r="H150" s="43"/>
      <c r="I150" s="43"/>
      <c r="J150" s="44"/>
      <c r="K150" s="142"/>
      <c r="L150" s="45"/>
      <c r="M150" s="45"/>
      <c r="N150" s="41">
        <f>N149+IF(AND(L150="Pago",OR(E150='PC Receitas'!$O$4,E150='PC Receitas'!$O$5,E150='PC Receitas'!$O$6)),J150,IF(AND(L150="Pago",OR(E150='PC Receitas'!$O$7,E150='PC Receitas'!$O$8,E150='PC Receitas'!$O$9,E150='PC Receitas'!$O$10,E150='PC Receitas'!$O$11,E150='PC Receitas'!$O$12,E150='PC Receitas'!$O$13,E150='PC Receitas'!$O$14)),-J150,0))</f>
        <v>12927.7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IF(C151&lt;&gt;"",TEXT(C151,"00")&amp;"/06/"&amp;'Configurações Básicas'!$E$5,"")</f>
        <v/>
      </c>
      <c r="E151" s="43"/>
      <c r="F151" s="43"/>
      <c r="G151" s="43"/>
      <c r="H151" s="43"/>
      <c r="I151" s="43"/>
      <c r="J151" s="44"/>
      <c r="K151" s="142"/>
      <c r="L151" s="45"/>
      <c r="M151" s="45"/>
      <c r="N151" s="41">
        <f>N150+IF(AND(L151="Pago",OR(E151='PC Receitas'!$O$4,E151='PC Receitas'!$O$5,E151='PC Receitas'!$O$6)),J151,IF(AND(L151="Pago",OR(E151='PC Receitas'!$O$7,E151='PC Receitas'!$O$8,E151='PC Receitas'!$O$9,E151='PC Receitas'!$O$10,E151='PC Receitas'!$O$11,E151='PC Receitas'!$O$12,E151='PC Receitas'!$O$13,E151='PC Receitas'!$O$14)),-J151,0))</f>
        <v>12927.7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IF(C152&lt;&gt;"",TEXT(C152,"00")&amp;"/06/"&amp;'Configurações Básicas'!$E$5,"")</f>
        <v/>
      </c>
      <c r="E152" s="43"/>
      <c r="F152" s="43"/>
      <c r="G152" s="43"/>
      <c r="H152" s="43"/>
      <c r="I152" s="43"/>
      <c r="J152" s="44"/>
      <c r="K152" s="142"/>
      <c r="L152" s="45"/>
      <c r="M152" s="45"/>
      <c r="N152" s="41">
        <f>N151+IF(AND(L152="Pago",OR(E152='PC Receitas'!$O$4,E152='PC Receitas'!$O$5,E152='PC Receitas'!$O$6)),J152,IF(AND(L152="Pago",OR(E152='PC Receitas'!$O$7,E152='PC Receitas'!$O$8,E152='PC Receitas'!$O$9,E152='PC Receitas'!$O$10,E152='PC Receitas'!$O$11,E152='PC Receitas'!$O$12,E152='PC Receitas'!$O$13,E152='PC Receitas'!$O$14)),-J152,0))</f>
        <v>12927.7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IF(C153&lt;&gt;"",TEXT(C153,"00")&amp;"/06/"&amp;'Configurações Básicas'!$E$5,"")</f>
        <v/>
      </c>
      <c r="E153" s="43"/>
      <c r="F153" s="43"/>
      <c r="G153" s="43"/>
      <c r="H153" s="43"/>
      <c r="I153" s="43"/>
      <c r="J153" s="44"/>
      <c r="K153" s="142"/>
      <c r="L153" s="45"/>
      <c r="M153" s="45"/>
      <c r="N153" s="41">
        <f>N152+IF(AND(L153="Pago",OR(E153='PC Receitas'!$O$4,E153='PC Receitas'!$O$5,E153='PC Receitas'!$O$6)),J153,IF(AND(L153="Pago",OR(E153='PC Receitas'!$O$7,E153='PC Receitas'!$O$8,E153='PC Receitas'!$O$9,E153='PC Receitas'!$O$10,E153='PC Receitas'!$O$11,E153='PC Receitas'!$O$12,E153='PC Receitas'!$O$13,E153='PC Receitas'!$O$14)),-J153,0))</f>
        <v>12927.7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IF(C154&lt;&gt;"",TEXT(C154,"00")&amp;"/06/"&amp;'Configurações Básicas'!$E$5,"")</f>
        <v/>
      </c>
      <c r="E154" s="43"/>
      <c r="F154" s="43"/>
      <c r="G154" s="43"/>
      <c r="H154" s="43"/>
      <c r="I154" s="43"/>
      <c r="J154" s="44"/>
      <c r="K154" s="142"/>
      <c r="L154" s="45"/>
      <c r="M154" s="45"/>
      <c r="N154" s="41">
        <f>N153+IF(AND(L154="Pago",OR(E154='PC Receitas'!$O$4,E154='PC Receitas'!$O$5,E154='PC Receitas'!$O$6)),J154,IF(AND(L154="Pago",OR(E154='PC Receitas'!$O$7,E154='PC Receitas'!$O$8,E154='PC Receitas'!$O$9,E154='PC Receitas'!$O$10,E154='PC Receitas'!$O$11,E154='PC Receitas'!$O$12,E154='PC Receitas'!$O$13,E154='PC Receitas'!$O$14)),-J154,0))</f>
        <v>12927.7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IF(C155&lt;&gt;"",TEXT(C155,"00")&amp;"/06/"&amp;'Configurações Básicas'!$E$5,"")</f>
        <v/>
      </c>
      <c r="E155" s="43"/>
      <c r="F155" s="43"/>
      <c r="G155" s="43"/>
      <c r="H155" s="43"/>
      <c r="I155" s="43"/>
      <c r="J155" s="44"/>
      <c r="K155" s="142"/>
      <c r="L155" s="45"/>
      <c r="M155" s="45"/>
      <c r="N155" s="41">
        <f>N154+IF(AND(L155="Pago",OR(E155='PC Receitas'!$O$4,E155='PC Receitas'!$O$5,E155='PC Receitas'!$O$6)),J155,IF(AND(L155="Pago",OR(E155='PC Receitas'!$O$7,E155='PC Receitas'!$O$8,E155='PC Receitas'!$O$9,E155='PC Receitas'!$O$10,E155='PC Receitas'!$O$11,E155='PC Receitas'!$O$12,E155='PC Receitas'!$O$13,E155='PC Receitas'!$O$14)),-J155,0))</f>
        <v>12927.7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IF(C156&lt;&gt;"",TEXT(C156,"00")&amp;"/06/"&amp;'Configurações Básicas'!$E$5,"")</f>
        <v/>
      </c>
      <c r="E156" s="43"/>
      <c r="F156" s="43"/>
      <c r="G156" s="43"/>
      <c r="H156" s="43"/>
      <c r="I156" s="43"/>
      <c r="J156" s="44"/>
      <c r="K156" s="142"/>
      <c r="L156" s="45"/>
      <c r="M156" s="45"/>
      <c r="N156" s="41">
        <f>N155+IF(AND(L156="Pago",OR(E156='PC Receitas'!$O$4,E156='PC Receitas'!$O$5,E156='PC Receitas'!$O$6)),J156,IF(AND(L156="Pago",OR(E156='PC Receitas'!$O$7,E156='PC Receitas'!$O$8,E156='PC Receitas'!$O$9,E156='PC Receitas'!$O$10,E156='PC Receitas'!$O$11,E156='PC Receitas'!$O$12,E156='PC Receitas'!$O$13,E156='PC Receitas'!$O$14)),-J156,0))</f>
        <v>12927.7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IF(C157&lt;&gt;"",TEXT(C157,"00")&amp;"/06/"&amp;'Configurações Básicas'!$E$5,"")</f>
        <v/>
      </c>
      <c r="E157" s="43"/>
      <c r="F157" s="43"/>
      <c r="G157" s="43"/>
      <c r="H157" s="43"/>
      <c r="I157" s="43"/>
      <c r="J157" s="44"/>
      <c r="K157" s="142"/>
      <c r="L157" s="45"/>
      <c r="M157" s="45"/>
      <c r="N157" s="41">
        <f>N156+IF(AND(L157="Pago",OR(E157='PC Receitas'!$O$4,E157='PC Receitas'!$O$5,E157='PC Receitas'!$O$6)),J157,IF(AND(L157="Pago",OR(E157='PC Receitas'!$O$7,E157='PC Receitas'!$O$8,E157='PC Receitas'!$O$9,E157='PC Receitas'!$O$10,E157='PC Receitas'!$O$11,E157='PC Receitas'!$O$12,E157='PC Receitas'!$O$13,E157='PC Receitas'!$O$14)),-J157,0))</f>
        <v>12927.7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IF(C158&lt;&gt;"",TEXT(C158,"00")&amp;"/06/"&amp;'Configurações Básicas'!$E$5,"")</f>
        <v/>
      </c>
      <c r="E158" s="43"/>
      <c r="F158" s="43"/>
      <c r="G158" s="43"/>
      <c r="H158" s="43"/>
      <c r="I158" s="43"/>
      <c r="J158" s="44"/>
      <c r="K158" s="142"/>
      <c r="L158" s="45"/>
      <c r="M158" s="45"/>
      <c r="N158" s="41">
        <f>N157+IF(AND(L158="Pago",OR(E158='PC Receitas'!$O$4,E158='PC Receitas'!$O$5,E158='PC Receitas'!$O$6)),J158,IF(AND(L158="Pago",OR(E158='PC Receitas'!$O$7,E158='PC Receitas'!$O$8,E158='PC Receitas'!$O$9,E158='PC Receitas'!$O$10,E158='PC Receitas'!$O$11,E158='PC Receitas'!$O$12,E158='PC Receitas'!$O$13,E158='PC Receitas'!$O$14)),-J158,0))</f>
        <v>12927.7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IF(C159&lt;&gt;"",TEXT(C159,"00")&amp;"/06/"&amp;'Configurações Básicas'!$E$5,"")</f>
        <v/>
      </c>
      <c r="E159" s="43"/>
      <c r="F159" s="43"/>
      <c r="G159" s="43"/>
      <c r="H159" s="43"/>
      <c r="I159" s="43"/>
      <c r="J159" s="44"/>
      <c r="K159" s="142"/>
      <c r="L159" s="45"/>
      <c r="M159" s="45"/>
      <c r="N159" s="41">
        <f>N158+IF(AND(L159="Pago",OR(E159='PC Receitas'!$O$4,E159='PC Receitas'!$O$5,E159='PC Receitas'!$O$6)),J159,IF(AND(L159="Pago",OR(E159='PC Receitas'!$O$7,E159='PC Receitas'!$O$8,E159='PC Receitas'!$O$9,E159='PC Receitas'!$O$10,E159='PC Receitas'!$O$11,E159='PC Receitas'!$O$12,E159='PC Receitas'!$O$13,E159='PC Receitas'!$O$14)),-J159,0))</f>
        <v>12927.7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IF(C160&lt;&gt;"",TEXT(C160,"00")&amp;"/06/"&amp;'Configurações Básicas'!$E$5,"")</f>
        <v/>
      </c>
      <c r="E160" s="43"/>
      <c r="F160" s="43"/>
      <c r="G160" s="43"/>
      <c r="H160" s="43"/>
      <c r="I160" s="43"/>
      <c r="J160" s="44"/>
      <c r="K160" s="142"/>
      <c r="L160" s="45"/>
      <c r="M160" s="45"/>
      <c r="N160" s="41">
        <f>N159+IF(AND(L160="Pago",OR(E160='PC Receitas'!$O$4,E160='PC Receitas'!$O$5,E160='PC Receitas'!$O$6)),J160,IF(AND(L160="Pago",OR(E160='PC Receitas'!$O$7,E160='PC Receitas'!$O$8,E160='PC Receitas'!$O$9,E160='PC Receitas'!$O$10,E160='PC Receitas'!$O$11,E160='PC Receitas'!$O$12,E160='PC Receitas'!$O$13,E160='PC Receitas'!$O$14)),-J160,0))</f>
        <v>12927.7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IF(C161&lt;&gt;"",TEXT(C161,"00")&amp;"/06/"&amp;'Configurações Básicas'!$E$5,"")</f>
        <v/>
      </c>
      <c r="E161" s="43"/>
      <c r="F161" s="43"/>
      <c r="G161" s="43"/>
      <c r="H161" s="43"/>
      <c r="I161" s="43"/>
      <c r="J161" s="44"/>
      <c r="K161" s="142"/>
      <c r="L161" s="45"/>
      <c r="M161" s="45"/>
      <c r="N161" s="41">
        <f>N160+IF(AND(L161="Pago",OR(E161='PC Receitas'!$O$4,E161='PC Receitas'!$O$5,E161='PC Receitas'!$O$6)),J161,IF(AND(L161="Pago",OR(E161='PC Receitas'!$O$7,E161='PC Receitas'!$O$8,E161='PC Receitas'!$O$9,E161='PC Receitas'!$O$10,E161='PC Receitas'!$O$11,E161='PC Receitas'!$O$12,E161='PC Receitas'!$O$13,E161='PC Receitas'!$O$14)),-J161,0))</f>
        <v>12927.7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IF(C162&lt;&gt;"",TEXT(C162,"00")&amp;"/06/"&amp;'Configurações Básicas'!$E$5,"")</f>
        <v/>
      </c>
      <c r="E162" s="43"/>
      <c r="F162" s="43"/>
      <c r="G162" s="43"/>
      <c r="H162" s="43"/>
      <c r="I162" s="43"/>
      <c r="J162" s="44"/>
      <c r="K162" s="142"/>
      <c r="L162" s="45"/>
      <c r="M162" s="45"/>
      <c r="N162" s="41">
        <f>N161+IF(AND(L162="Pago",OR(E162='PC Receitas'!$O$4,E162='PC Receitas'!$O$5,E162='PC Receitas'!$O$6)),J162,IF(AND(L162="Pago",OR(E162='PC Receitas'!$O$7,E162='PC Receitas'!$O$8,E162='PC Receitas'!$O$9,E162='PC Receitas'!$O$10,E162='PC Receitas'!$O$11,E162='PC Receitas'!$O$12,E162='PC Receitas'!$O$13,E162='PC Receitas'!$O$14)),-J162,0))</f>
        <v>12927.7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IF(C163&lt;&gt;"",TEXT(C163,"00")&amp;"/06/"&amp;'Configurações Básicas'!$E$5,"")</f>
        <v/>
      </c>
      <c r="E163" s="43"/>
      <c r="F163" s="43"/>
      <c r="G163" s="43"/>
      <c r="H163" s="43"/>
      <c r="I163" s="43"/>
      <c r="J163" s="44"/>
      <c r="K163" s="142"/>
      <c r="L163" s="45"/>
      <c r="M163" s="45"/>
      <c r="N163" s="41">
        <f>N162+IF(AND(L163="Pago",OR(E163='PC Receitas'!$O$4,E163='PC Receitas'!$O$5,E163='PC Receitas'!$O$6)),J163,IF(AND(L163="Pago",OR(E163='PC Receitas'!$O$7,E163='PC Receitas'!$O$8,E163='PC Receitas'!$O$9,E163='PC Receitas'!$O$10,E163='PC Receitas'!$O$11,E163='PC Receitas'!$O$12,E163='PC Receitas'!$O$13,E163='PC Receitas'!$O$14)),-J163,0))</f>
        <v>12927.7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IF(C164&lt;&gt;"",TEXT(C164,"00")&amp;"/06/"&amp;'Configurações Básicas'!$E$5,"")</f>
        <v/>
      </c>
      <c r="E164" s="43"/>
      <c r="F164" s="43"/>
      <c r="G164" s="43"/>
      <c r="H164" s="43"/>
      <c r="I164" s="43"/>
      <c r="J164" s="44"/>
      <c r="K164" s="142"/>
      <c r="L164" s="45"/>
      <c r="M164" s="45"/>
      <c r="N164" s="41">
        <f>N163+IF(AND(L164="Pago",OR(E164='PC Receitas'!$O$4,E164='PC Receitas'!$O$5,E164='PC Receitas'!$O$6)),J164,IF(AND(L164="Pago",OR(E164='PC Receitas'!$O$7,E164='PC Receitas'!$O$8,E164='PC Receitas'!$O$9,E164='PC Receitas'!$O$10,E164='PC Receitas'!$O$11,E164='PC Receitas'!$O$12,E164='PC Receitas'!$O$13,E164='PC Receitas'!$O$14)),-J164,0))</f>
        <v>12927.7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IF(C165&lt;&gt;"",TEXT(C165,"00")&amp;"/06/"&amp;'Configurações Básicas'!$E$5,"")</f>
        <v/>
      </c>
      <c r="E165" s="43"/>
      <c r="F165" s="43"/>
      <c r="G165" s="43"/>
      <c r="H165" s="43"/>
      <c r="I165" s="43"/>
      <c r="J165" s="44"/>
      <c r="K165" s="142"/>
      <c r="L165" s="45"/>
      <c r="M165" s="45"/>
      <c r="N165" s="41">
        <f>N164+IF(AND(L165="Pago",OR(E165='PC Receitas'!$O$4,E165='PC Receitas'!$O$5,E165='PC Receitas'!$O$6)),J165,IF(AND(L165="Pago",OR(E165='PC Receitas'!$O$7,E165='PC Receitas'!$O$8,E165='PC Receitas'!$O$9,E165='PC Receitas'!$O$10,E165='PC Receitas'!$O$11,E165='PC Receitas'!$O$12,E165='PC Receitas'!$O$13,E165='PC Receitas'!$O$14)),-J165,0))</f>
        <v>12927.7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IF(C166&lt;&gt;"",TEXT(C166,"00")&amp;"/06/"&amp;'Configurações Básicas'!$E$5,"")</f>
        <v/>
      </c>
      <c r="E166" s="43"/>
      <c r="F166" s="43"/>
      <c r="G166" s="43"/>
      <c r="H166" s="43"/>
      <c r="I166" s="43"/>
      <c r="J166" s="44"/>
      <c r="K166" s="142"/>
      <c r="L166" s="45"/>
      <c r="M166" s="45"/>
      <c r="N166" s="41">
        <f>N165+IF(AND(L166="Pago",OR(E166='PC Receitas'!$O$4,E166='PC Receitas'!$O$5,E166='PC Receitas'!$O$6)),J166,IF(AND(L166="Pago",OR(E166='PC Receitas'!$O$7,E166='PC Receitas'!$O$8,E166='PC Receitas'!$O$9,E166='PC Receitas'!$O$10,E166='PC Receitas'!$O$11,E166='PC Receitas'!$O$12,E166='PC Receitas'!$O$13,E166='PC Receitas'!$O$14)),-J166,0))</f>
        <v>12927.7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IF(C167&lt;&gt;"",TEXT(C167,"00")&amp;"/06/"&amp;'Configurações Básicas'!$E$5,"")</f>
        <v/>
      </c>
      <c r="E167" s="43"/>
      <c r="F167" s="43"/>
      <c r="G167" s="43"/>
      <c r="H167" s="43"/>
      <c r="I167" s="43"/>
      <c r="J167" s="44"/>
      <c r="K167" s="142"/>
      <c r="L167" s="45"/>
      <c r="M167" s="45"/>
      <c r="N167" s="41">
        <f>N166+IF(AND(L167="Pago",OR(E167='PC Receitas'!$O$4,E167='PC Receitas'!$O$5,E167='PC Receitas'!$O$6)),J167,IF(AND(L167="Pago",OR(E167='PC Receitas'!$O$7,E167='PC Receitas'!$O$8,E167='PC Receitas'!$O$9,E167='PC Receitas'!$O$10,E167='PC Receitas'!$O$11,E167='PC Receitas'!$O$12,E167='PC Receitas'!$O$13,E167='PC Receitas'!$O$14)),-J167,0))</f>
        <v>12927.7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IF(C168&lt;&gt;"",TEXT(C168,"00")&amp;"/06/"&amp;'Configurações Básicas'!$E$5,"")</f>
        <v/>
      </c>
      <c r="E168" s="43"/>
      <c r="F168" s="43"/>
      <c r="G168" s="43"/>
      <c r="H168" s="43"/>
      <c r="I168" s="43"/>
      <c r="J168" s="44"/>
      <c r="K168" s="142"/>
      <c r="L168" s="45"/>
      <c r="M168" s="45"/>
      <c r="N168" s="41">
        <f>N167+IF(AND(L168="Pago",OR(E168='PC Receitas'!$O$4,E168='PC Receitas'!$O$5,E168='PC Receitas'!$O$6)),J168,IF(AND(L168="Pago",OR(E168='PC Receitas'!$O$7,E168='PC Receitas'!$O$8,E168='PC Receitas'!$O$9,E168='PC Receitas'!$O$10,E168='PC Receitas'!$O$11,E168='PC Receitas'!$O$12,E168='PC Receitas'!$O$13,E168='PC Receitas'!$O$14)),-J168,0))</f>
        <v>12927.7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IF(C169&lt;&gt;"",TEXT(C169,"00")&amp;"/06/"&amp;'Configurações Básicas'!$E$5,"")</f>
        <v/>
      </c>
      <c r="E169" s="43"/>
      <c r="F169" s="43"/>
      <c r="G169" s="43"/>
      <c r="H169" s="43"/>
      <c r="I169" s="43"/>
      <c r="J169" s="44"/>
      <c r="K169" s="142"/>
      <c r="L169" s="45"/>
      <c r="M169" s="45"/>
      <c r="N169" s="41">
        <f>N168+IF(AND(L169="Pago",OR(E169='PC Receitas'!$O$4,E169='PC Receitas'!$O$5,E169='PC Receitas'!$O$6)),J169,IF(AND(L169="Pago",OR(E169='PC Receitas'!$O$7,E169='PC Receitas'!$O$8,E169='PC Receitas'!$O$9,E169='PC Receitas'!$O$10,E169='PC Receitas'!$O$11,E169='PC Receitas'!$O$12,E169='PC Receitas'!$O$13,E169='PC Receitas'!$O$14)),-J169,0))</f>
        <v>12927.7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IF(C170&lt;&gt;"",TEXT(C170,"00")&amp;"/06/"&amp;'Configurações Básicas'!$E$5,"")</f>
        <v/>
      </c>
      <c r="E170" s="43"/>
      <c r="F170" s="43"/>
      <c r="G170" s="43"/>
      <c r="H170" s="43"/>
      <c r="I170" s="43"/>
      <c r="J170" s="44"/>
      <c r="K170" s="142"/>
      <c r="L170" s="45"/>
      <c r="M170" s="45"/>
      <c r="N170" s="41">
        <f>N169+IF(AND(L170="Pago",OR(E170='PC Receitas'!$O$4,E170='PC Receitas'!$O$5,E170='PC Receitas'!$O$6)),J170,IF(AND(L170="Pago",OR(E170='PC Receitas'!$O$7,E170='PC Receitas'!$O$8,E170='PC Receitas'!$O$9,E170='PC Receitas'!$O$10,E170='PC Receitas'!$O$11,E170='PC Receitas'!$O$12,E170='PC Receitas'!$O$13,E170='PC Receitas'!$O$14)),-J170,0))</f>
        <v>12927.7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IF(C171&lt;&gt;"",TEXT(C171,"00")&amp;"/06/"&amp;'Configurações Básicas'!$E$5,"")</f>
        <v/>
      </c>
      <c r="E171" s="43"/>
      <c r="F171" s="43"/>
      <c r="G171" s="43"/>
      <c r="H171" s="43"/>
      <c r="I171" s="43"/>
      <c r="J171" s="44"/>
      <c r="K171" s="142"/>
      <c r="L171" s="45"/>
      <c r="M171" s="45"/>
      <c r="N171" s="41">
        <f>N170+IF(AND(L171="Pago",OR(E171='PC Receitas'!$O$4,E171='PC Receitas'!$O$5,E171='PC Receitas'!$O$6)),J171,IF(AND(L171="Pago",OR(E171='PC Receitas'!$O$7,E171='PC Receitas'!$O$8,E171='PC Receitas'!$O$9,E171='PC Receitas'!$O$10,E171='PC Receitas'!$O$11,E171='PC Receitas'!$O$12,E171='PC Receitas'!$O$13,E171='PC Receitas'!$O$14)),-J171,0))</f>
        <v>12927.7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IF(C172&lt;&gt;"",TEXT(C172,"00")&amp;"/06/"&amp;'Configurações Básicas'!$E$5,"")</f>
        <v/>
      </c>
      <c r="E172" s="43"/>
      <c r="F172" s="43"/>
      <c r="G172" s="43"/>
      <c r="H172" s="43"/>
      <c r="I172" s="43"/>
      <c r="J172" s="44"/>
      <c r="K172" s="142"/>
      <c r="L172" s="45"/>
      <c r="M172" s="45"/>
      <c r="N172" s="41">
        <f>N171+IF(AND(L172="Pago",OR(E172='PC Receitas'!$O$4,E172='PC Receitas'!$O$5,E172='PC Receitas'!$O$6)),J172,IF(AND(L172="Pago",OR(E172='PC Receitas'!$O$7,E172='PC Receitas'!$O$8,E172='PC Receitas'!$O$9,E172='PC Receitas'!$O$10,E172='PC Receitas'!$O$11,E172='PC Receitas'!$O$12,E172='PC Receitas'!$O$13,E172='PC Receitas'!$O$14)),-J172,0))</f>
        <v>12927.7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IF(C173&lt;&gt;"",TEXT(C173,"00")&amp;"/06/"&amp;'Configurações Básicas'!$E$5,"")</f>
        <v/>
      </c>
      <c r="E173" s="43"/>
      <c r="F173" s="43"/>
      <c r="G173" s="43"/>
      <c r="H173" s="43"/>
      <c r="I173" s="43"/>
      <c r="J173" s="44"/>
      <c r="K173" s="142"/>
      <c r="L173" s="45"/>
      <c r="M173" s="45"/>
      <c r="N173" s="41">
        <f>N172+IF(AND(L173="Pago",OR(E173='PC Receitas'!$O$4,E173='PC Receitas'!$O$5,E173='PC Receitas'!$O$6)),J173,IF(AND(L173="Pago",OR(E173='PC Receitas'!$O$7,E173='PC Receitas'!$O$8,E173='PC Receitas'!$O$9,E173='PC Receitas'!$O$10,E173='PC Receitas'!$O$11,E173='PC Receitas'!$O$12,E173='PC Receitas'!$O$13,E173='PC Receitas'!$O$14)),-J173,0))</f>
        <v>12927.7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IF(C174&lt;&gt;"",TEXT(C174,"00")&amp;"/06/"&amp;'Configurações Básicas'!$E$5,"")</f>
        <v/>
      </c>
      <c r="E174" s="43"/>
      <c r="F174" s="43"/>
      <c r="G174" s="43"/>
      <c r="H174" s="43"/>
      <c r="I174" s="43"/>
      <c r="J174" s="44"/>
      <c r="K174" s="142"/>
      <c r="L174" s="45"/>
      <c r="M174" s="45"/>
      <c r="N174" s="41">
        <f>N173+IF(AND(L174="Pago",OR(E174='PC Receitas'!$O$4,E174='PC Receitas'!$O$5,E174='PC Receitas'!$O$6)),J174,IF(AND(L174="Pago",OR(E174='PC Receitas'!$O$7,E174='PC Receitas'!$O$8,E174='PC Receitas'!$O$9,E174='PC Receitas'!$O$10,E174='PC Receitas'!$O$11,E174='PC Receitas'!$O$12,E174='PC Receitas'!$O$13,E174='PC Receitas'!$O$14)),-J174,0))</f>
        <v>12927.7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IF(C175&lt;&gt;"",TEXT(C175,"00")&amp;"/06/"&amp;'Configurações Básicas'!$E$5,"")</f>
        <v/>
      </c>
      <c r="E175" s="43"/>
      <c r="F175" s="43"/>
      <c r="G175" s="43"/>
      <c r="H175" s="43"/>
      <c r="I175" s="43"/>
      <c r="J175" s="44"/>
      <c r="K175" s="142"/>
      <c r="L175" s="45"/>
      <c r="M175" s="45"/>
      <c r="N175" s="41">
        <f>N174+IF(AND(L175="Pago",OR(E175='PC Receitas'!$O$4,E175='PC Receitas'!$O$5,E175='PC Receitas'!$O$6)),J175,IF(AND(L175="Pago",OR(E175='PC Receitas'!$O$7,E175='PC Receitas'!$O$8,E175='PC Receitas'!$O$9,E175='PC Receitas'!$O$10,E175='PC Receitas'!$O$11,E175='PC Receitas'!$O$12,E175='PC Receitas'!$O$13,E175='PC Receitas'!$O$14)),-J175,0))</f>
        <v>12927.7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IF(C176&lt;&gt;"",TEXT(C176,"00")&amp;"/06/"&amp;'Configurações Básicas'!$E$5,"")</f>
        <v/>
      </c>
      <c r="E176" s="43"/>
      <c r="F176" s="43"/>
      <c r="G176" s="43"/>
      <c r="H176" s="43"/>
      <c r="I176" s="43"/>
      <c r="J176" s="44"/>
      <c r="K176" s="142"/>
      <c r="L176" s="45"/>
      <c r="M176" s="45"/>
      <c r="N176" s="41">
        <f>N175+IF(AND(L176="Pago",OR(E176='PC Receitas'!$O$4,E176='PC Receitas'!$O$5,E176='PC Receitas'!$O$6)),J176,IF(AND(L176="Pago",OR(E176='PC Receitas'!$O$7,E176='PC Receitas'!$O$8,E176='PC Receitas'!$O$9,E176='PC Receitas'!$O$10,E176='PC Receitas'!$O$11,E176='PC Receitas'!$O$12,E176='PC Receitas'!$O$13,E176='PC Receitas'!$O$14)),-J176,0))</f>
        <v>12927.7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IF(C177&lt;&gt;"",TEXT(C177,"00")&amp;"/06/"&amp;'Configurações Básicas'!$E$5,"")</f>
        <v/>
      </c>
      <c r="E177" s="43"/>
      <c r="F177" s="43"/>
      <c r="G177" s="43"/>
      <c r="H177" s="43"/>
      <c r="I177" s="43"/>
      <c r="J177" s="44"/>
      <c r="K177" s="142"/>
      <c r="L177" s="45"/>
      <c r="M177" s="45"/>
      <c r="N177" s="41">
        <f>N176+IF(AND(L177="Pago",OR(E177='PC Receitas'!$O$4,E177='PC Receitas'!$O$5,E177='PC Receitas'!$O$6)),J177,IF(AND(L177="Pago",OR(E177='PC Receitas'!$O$7,E177='PC Receitas'!$O$8,E177='PC Receitas'!$O$9,E177='PC Receitas'!$O$10,E177='PC Receitas'!$O$11,E177='PC Receitas'!$O$12,E177='PC Receitas'!$O$13,E177='PC Receitas'!$O$14)),-J177,0))</f>
        <v>12927.7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IF(C178&lt;&gt;"",TEXT(C178,"00")&amp;"/06/"&amp;'Configurações Básicas'!$E$5,"")</f>
        <v/>
      </c>
      <c r="E178" s="43"/>
      <c r="F178" s="43"/>
      <c r="G178" s="43"/>
      <c r="H178" s="43"/>
      <c r="I178" s="43"/>
      <c r="J178" s="44"/>
      <c r="K178" s="142"/>
      <c r="L178" s="45"/>
      <c r="M178" s="45"/>
      <c r="N178" s="41">
        <f>N177+IF(AND(L178="Pago",OR(E178='PC Receitas'!$O$4,E178='PC Receitas'!$O$5,E178='PC Receitas'!$O$6)),J178,IF(AND(L178="Pago",OR(E178='PC Receitas'!$O$7,E178='PC Receitas'!$O$8,E178='PC Receitas'!$O$9,E178='PC Receitas'!$O$10,E178='PC Receitas'!$O$11,E178='PC Receitas'!$O$12,E178='PC Receitas'!$O$13,E178='PC Receitas'!$O$14)),-J178,0))</f>
        <v>12927.7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IF(C179&lt;&gt;"",TEXT(C179,"00")&amp;"/06/"&amp;'Configurações Básicas'!$E$5,"")</f>
        <v/>
      </c>
      <c r="E179" s="43"/>
      <c r="F179" s="43"/>
      <c r="G179" s="43"/>
      <c r="H179" s="43"/>
      <c r="I179" s="43"/>
      <c r="J179" s="44"/>
      <c r="K179" s="142"/>
      <c r="L179" s="45"/>
      <c r="M179" s="45"/>
      <c r="N179" s="41">
        <f>N178+IF(AND(L179="Pago",OR(E179='PC Receitas'!$O$4,E179='PC Receitas'!$O$5,E179='PC Receitas'!$O$6)),J179,IF(AND(L179="Pago",OR(E179='PC Receitas'!$O$7,E179='PC Receitas'!$O$8,E179='PC Receitas'!$O$9,E179='PC Receitas'!$O$10,E179='PC Receitas'!$O$11,E179='PC Receitas'!$O$12,E179='PC Receitas'!$O$13,E179='PC Receitas'!$O$14)),-J179,0))</f>
        <v>12927.7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IF(C180&lt;&gt;"",TEXT(C180,"00")&amp;"/06/"&amp;'Configurações Básicas'!$E$5,"")</f>
        <v/>
      </c>
      <c r="E180" s="43"/>
      <c r="F180" s="43"/>
      <c r="G180" s="43"/>
      <c r="H180" s="43"/>
      <c r="I180" s="43"/>
      <c r="J180" s="44"/>
      <c r="K180" s="142"/>
      <c r="L180" s="45"/>
      <c r="M180" s="45"/>
      <c r="N180" s="41">
        <f>N179+IF(AND(L180="Pago",OR(E180='PC Receitas'!$O$4,E180='PC Receitas'!$O$5,E180='PC Receitas'!$O$6)),J180,IF(AND(L180="Pago",OR(E180='PC Receitas'!$O$7,E180='PC Receitas'!$O$8,E180='PC Receitas'!$O$9,E180='PC Receitas'!$O$10,E180='PC Receitas'!$O$11,E180='PC Receitas'!$O$12,E180='PC Receitas'!$O$13,E180='PC Receitas'!$O$14)),-J180,0))</f>
        <v>12927.7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IF(C181&lt;&gt;"",TEXT(C181,"00")&amp;"/06/"&amp;'Configurações Básicas'!$E$5,"")</f>
        <v/>
      </c>
      <c r="E181" s="43"/>
      <c r="F181" s="43"/>
      <c r="G181" s="43"/>
      <c r="H181" s="43"/>
      <c r="I181" s="43"/>
      <c r="J181" s="44"/>
      <c r="K181" s="142"/>
      <c r="L181" s="45"/>
      <c r="M181" s="45"/>
      <c r="N181" s="41">
        <f>N180+IF(AND(L181="Pago",OR(E181='PC Receitas'!$O$4,E181='PC Receitas'!$O$5,E181='PC Receitas'!$O$6)),J181,IF(AND(L181="Pago",OR(E181='PC Receitas'!$O$7,E181='PC Receitas'!$O$8,E181='PC Receitas'!$O$9,E181='PC Receitas'!$O$10,E181='PC Receitas'!$O$11,E181='PC Receitas'!$O$12,E181='PC Receitas'!$O$13,E181='PC Receitas'!$O$14)),-J181,0))</f>
        <v>12927.7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IF(C182&lt;&gt;"",TEXT(C182,"00")&amp;"/06/"&amp;'Configurações Básicas'!$E$5,"")</f>
        <v/>
      </c>
      <c r="E182" s="43"/>
      <c r="F182" s="43"/>
      <c r="G182" s="43"/>
      <c r="H182" s="43"/>
      <c r="I182" s="43"/>
      <c r="J182" s="44"/>
      <c r="K182" s="142"/>
      <c r="L182" s="45"/>
      <c r="M182" s="45"/>
      <c r="N182" s="41">
        <f>N181+IF(AND(L182="Pago",OR(E182='PC Receitas'!$O$4,E182='PC Receitas'!$O$5,E182='PC Receitas'!$O$6)),J182,IF(AND(L182="Pago",OR(E182='PC Receitas'!$O$7,E182='PC Receitas'!$O$8,E182='PC Receitas'!$O$9,E182='PC Receitas'!$O$10,E182='PC Receitas'!$O$11,E182='PC Receitas'!$O$12,E182='PC Receitas'!$O$13,E182='PC Receitas'!$O$14)),-J182,0))</f>
        <v>12927.7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IF(C183&lt;&gt;"",TEXT(C183,"00")&amp;"/06/"&amp;'Configurações Básicas'!$E$5,"")</f>
        <v/>
      </c>
      <c r="E183" s="43"/>
      <c r="F183" s="43"/>
      <c r="G183" s="43"/>
      <c r="H183" s="43"/>
      <c r="I183" s="43"/>
      <c r="J183" s="44"/>
      <c r="K183" s="142"/>
      <c r="L183" s="45"/>
      <c r="M183" s="45"/>
      <c r="N183" s="41">
        <f>N182+IF(AND(L183="Pago",OR(E183='PC Receitas'!$O$4,E183='PC Receitas'!$O$5,E183='PC Receitas'!$O$6)),J183,IF(AND(L183="Pago",OR(E183='PC Receitas'!$O$7,E183='PC Receitas'!$O$8,E183='PC Receitas'!$O$9,E183='PC Receitas'!$O$10,E183='PC Receitas'!$O$11,E183='PC Receitas'!$O$12,E183='PC Receitas'!$O$13,E183='PC Receitas'!$O$14)),-J183,0))</f>
        <v>12927.7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IF(C184&lt;&gt;"",TEXT(C184,"00")&amp;"/06/"&amp;'Configurações Básicas'!$E$5,"")</f>
        <v/>
      </c>
      <c r="E184" s="43"/>
      <c r="F184" s="43"/>
      <c r="G184" s="43"/>
      <c r="H184" s="43"/>
      <c r="I184" s="43"/>
      <c r="J184" s="44"/>
      <c r="K184" s="142"/>
      <c r="L184" s="45"/>
      <c r="M184" s="45"/>
      <c r="N184" s="41">
        <f>N183+IF(AND(L184="Pago",OR(E184='PC Receitas'!$O$4,E184='PC Receitas'!$O$5,E184='PC Receitas'!$O$6)),J184,IF(AND(L184="Pago",OR(E184='PC Receitas'!$O$7,E184='PC Receitas'!$O$8,E184='PC Receitas'!$O$9,E184='PC Receitas'!$O$10,E184='PC Receitas'!$O$11,E184='PC Receitas'!$O$12,E184='PC Receitas'!$O$13,E184='PC Receitas'!$O$14)),-J184,0))</f>
        <v>12927.7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IF(C185&lt;&gt;"",TEXT(C185,"00")&amp;"/06/"&amp;'Configurações Básicas'!$E$5,"")</f>
        <v/>
      </c>
      <c r="E185" s="43"/>
      <c r="F185" s="43"/>
      <c r="G185" s="43"/>
      <c r="H185" s="43"/>
      <c r="I185" s="43"/>
      <c r="J185" s="44"/>
      <c r="K185" s="142"/>
      <c r="L185" s="45"/>
      <c r="M185" s="45"/>
      <c r="N185" s="41">
        <f>N184+IF(AND(L185="Pago",OR(E185='PC Receitas'!$O$4,E185='PC Receitas'!$O$5,E185='PC Receitas'!$O$6)),J185,IF(AND(L185="Pago",OR(E185='PC Receitas'!$O$7,E185='PC Receitas'!$O$8,E185='PC Receitas'!$O$9,E185='PC Receitas'!$O$10,E185='PC Receitas'!$O$11,E185='PC Receitas'!$O$12,E185='PC Receitas'!$O$13,E185='PC Receitas'!$O$14)),-J185,0))</f>
        <v>12927.7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IF(C186&lt;&gt;"",TEXT(C186,"00")&amp;"/06/"&amp;'Configurações Básicas'!$E$5,"")</f>
        <v/>
      </c>
      <c r="E186" s="43"/>
      <c r="F186" s="43"/>
      <c r="G186" s="43"/>
      <c r="H186" s="43"/>
      <c r="I186" s="43"/>
      <c r="J186" s="44"/>
      <c r="K186" s="142"/>
      <c r="L186" s="45"/>
      <c r="M186" s="45"/>
      <c r="N186" s="41">
        <f>N185+IF(AND(L186="Pago",OR(E186='PC Receitas'!$O$4,E186='PC Receitas'!$O$5,E186='PC Receitas'!$O$6)),J186,IF(AND(L186="Pago",OR(E186='PC Receitas'!$O$7,E186='PC Receitas'!$O$8,E186='PC Receitas'!$O$9,E186='PC Receitas'!$O$10,E186='PC Receitas'!$O$11,E186='PC Receitas'!$O$12,E186='PC Receitas'!$O$13,E186='PC Receitas'!$O$14)),-J186,0))</f>
        <v>12927.7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IF(C187&lt;&gt;"",TEXT(C187,"00")&amp;"/06/"&amp;'Configurações Básicas'!$E$5,"")</f>
        <v/>
      </c>
      <c r="E187" s="43"/>
      <c r="F187" s="43"/>
      <c r="G187" s="43"/>
      <c r="H187" s="43"/>
      <c r="I187" s="43"/>
      <c r="J187" s="44"/>
      <c r="K187" s="142"/>
      <c r="L187" s="45"/>
      <c r="M187" s="45"/>
      <c r="N187" s="41">
        <f>N186+IF(AND(L187="Pago",OR(E187='PC Receitas'!$O$4,E187='PC Receitas'!$O$5,E187='PC Receitas'!$O$6)),J187,IF(AND(L187="Pago",OR(E187='PC Receitas'!$O$7,E187='PC Receitas'!$O$8,E187='PC Receitas'!$O$9,E187='PC Receitas'!$O$10,E187='PC Receitas'!$O$11,E187='PC Receitas'!$O$12,E187='PC Receitas'!$O$13,E187='PC Receitas'!$O$14)),-J187,0))</f>
        <v>12927.7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IF(C188&lt;&gt;"",TEXT(C188,"00")&amp;"/06/"&amp;'Configurações Básicas'!$E$5,"")</f>
        <v/>
      </c>
      <c r="E188" s="43"/>
      <c r="F188" s="43"/>
      <c r="G188" s="43"/>
      <c r="H188" s="43"/>
      <c r="I188" s="43"/>
      <c r="J188" s="44"/>
      <c r="K188" s="142"/>
      <c r="L188" s="45"/>
      <c r="M188" s="45"/>
      <c r="N188" s="41">
        <f>N187+IF(AND(L188="Pago",OR(E188='PC Receitas'!$O$4,E188='PC Receitas'!$O$5,E188='PC Receitas'!$O$6)),J188,IF(AND(L188="Pago",OR(E188='PC Receitas'!$O$7,E188='PC Receitas'!$O$8,E188='PC Receitas'!$O$9,E188='PC Receitas'!$O$10,E188='PC Receitas'!$O$11,E188='PC Receitas'!$O$12,E188='PC Receitas'!$O$13,E188='PC Receitas'!$O$14)),-J188,0))</f>
        <v>12927.7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IF(C189&lt;&gt;"",TEXT(C189,"00")&amp;"/06/"&amp;'Configurações Básicas'!$E$5,"")</f>
        <v/>
      </c>
      <c r="E189" s="43"/>
      <c r="F189" s="43"/>
      <c r="G189" s="43"/>
      <c r="H189" s="43"/>
      <c r="I189" s="43"/>
      <c r="J189" s="44"/>
      <c r="K189" s="142"/>
      <c r="L189" s="45"/>
      <c r="M189" s="45"/>
      <c r="N189" s="41">
        <f>N188+IF(AND(L189="Pago",OR(E189='PC Receitas'!$O$4,E189='PC Receitas'!$O$5,E189='PC Receitas'!$O$6)),J189,IF(AND(L189="Pago",OR(E189='PC Receitas'!$O$7,E189='PC Receitas'!$O$8,E189='PC Receitas'!$O$9,E189='PC Receitas'!$O$10,E189='PC Receitas'!$O$11,E189='PC Receitas'!$O$12,E189='PC Receitas'!$O$13,E189='PC Receitas'!$O$14)),-J189,0))</f>
        <v>12927.7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IF(C190&lt;&gt;"",TEXT(C190,"00")&amp;"/06/"&amp;'Configurações Básicas'!$E$5,"")</f>
        <v/>
      </c>
      <c r="E190" s="43"/>
      <c r="F190" s="43"/>
      <c r="G190" s="43"/>
      <c r="H190" s="43"/>
      <c r="I190" s="43"/>
      <c r="J190" s="44"/>
      <c r="K190" s="142"/>
      <c r="L190" s="45"/>
      <c r="M190" s="45"/>
      <c r="N190" s="41">
        <f>N189+IF(AND(L190="Pago",OR(E190='PC Receitas'!$O$4,E190='PC Receitas'!$O$5,E190='PC Receitas'!$O$6)),J190,IF(AND(L190="Pago",OR(E190='PC Receitas'!$O$7,E190='PC Receitas'!$O$8,E190='PC Receitas'!$O$9,E190='PC Receitas'!$O$10,E190='PC Receitas'!$O$11,E190='PC Receitas'!$O$12,E190='PC Receitas'!$O$13,E190='PC Receitas'!$O$14)),-J190,0))</f>
        <v>12927.7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IF(C191&lt;&gt;"",TEXT(C191,"00")&amp;"/06/"&amp;'Configurações Básicas'!$E$5,"")</f>
        <v/>
      </c>
      <c r="E191" s="43"/>
      <c r="F191" s="43"/>
      <c r="G191" s="43"/>
      <c r="H191" s="43"/>
      <c r="I191" s="43"/>
      <c r="J191" s="44"/>
      <c r="K191" s="142"/>
      <c r="L191" s="45"/>
      <c r="M191" s="45"/>
      <c r="N191" s="41">
        <f>N190+IF(AND(L191="Pago",OR(E191='PC Receitas'!$O$4,E191='PC Receitas'!$O$5,E191='PC Receitas'!$O$6)),J191,IF(AND(L191="Pago",OR(E191='PC Receitas'!$O$7,E191='PC Receitas'!$O$8,E191='PC Receitas'!$O$9,E191='PC Receitas'!$O$10,E191='PC Receitas'!$O$11,E191='PC Receitas'!$O$12,E191='PC Receitas'!$O$13,E191='PC Receitas'!$O$14)),-J191,0))</f>
        <v>12927.7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IF(C192&lt;&gt;"",TEXT(C192,"00")&amp;"/06/"&amp;'Configurações Básicas'!$E$5,"")</f>
        <v/>
      </c>
      <c r="E192" s="43"/>
      <c r="F192" s="43"/>
      <c r="G192" s="43"/>
      <c r="H192" s="43"/>
      <c r="I192" s="43"/>
      <c r="J192" s="44"/>
      <c r="K192" s="142"/>
      <c r="L192" s="45"/>
      <c r="M192" s="45"/>
      <c r="N192" s="41">
        <f>N191+IF(AND(L192="Pago",OR(E192='PC Receitas'!$O$4,E192='PC Receitas'!$O$5,E192='PC Receitas'!$O$6)),J192,IF(AND(L192="Pago",OR(E192='PC Receitas'!$O$7,E192='PC Receitas'!$O$8,E192='PC Receitas'!$O$9,E192='PC Receitas'!$O$10,E192='PC Receitas'!$O$11,E192='PC Receitas'!$O$12,E192='PC Receitas'!$O$13,E192='PC Receitas'!$O$14)),-J192,0))</f>
        <v>12927.7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IF(C193&lt;&gt;"",TEXT(C193,"00")&amp;"/06/"&amp;'Configurações Básicas'!$E$5,"")</f>
        <v/>
      </c>
      <c r="E193" s="43"/>
      <c r="F193" s="43"/>
      <c r="G193" s="43"/>
      <c r="H193" s="43"/>
      <c r="I193" s="43"/>
      <c r="J193" s="44"/>
      <c r="K193" s="142"/>
      <c r="L193" s="45"/>
      <c r="M193" s="45"/>
      <c r="N193" s="41">
        <f>N192+IF(AND(L193="Pago",OR(E193='PC Receitas'!$O$4,E193='PC Receitas'!$O$5,E193='PC Receitas'!$O$6)),J193,IF(AND(L193="Pago",OR(E193='PC Receitas'!$O$7,E193='PC Receitas'!$O$8,E193='PC Receitas'!$O$9,E193='PC Receitas'!$O$10,E193='PC Receitas'!$O$11,E193='PC Receitas'!$O$12,E193='PC Receitas'!$O$13,E193='PC Receitas'!$O$14)),-J193,0))</f>
        <v>12927.7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IF(C194&lt;&gt;"",TEXT(C194,"00")&amp;"/06/"&amp;'Configurações Básicas'!$E$5,"")</f>
        <v/>
      </c>
      <c r="E194" s="43"/>
      <c r="F194" s="43"/>
      <c r="G194" s="43"/>
      <c r="H194" s="43"/>
      <c r="I194" s="43"/>
      <c r="J194" s="44"/>
      <c r="K194" s="142"/>
      <c r="L194" s="45"/>
      <c r="M194" s="45"/>
      <c r="N194" s="41">
        <f>N193+IF(AND(L194="Pago",OR(E194='PC Receitas'!$O$4,E194='PC Receitas'!$O$5,E194='PC Receitas'!$O$6)),J194,IF(AND(L194="Pago",OR(E194='PC Receitas'!$O$7,E194='PC Receitas'!$O$8,E194='PC Receitas'!$O$9,E194='PC Receitas'!$O$10,E194='PC Receitas'!$O$11,E194='PC Receitas'!$O$12,E194='PC Receitas'!$O$13,E194='PC Receitas'!$O$14)),-J194,0))</f>
        <v>12927.7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IF(C195&lt;&gt;"",TEXT(C195,"00")&amp;"/06/"&amp;'Configurações Básicas'!$E$5,"")</f>
        <v/>
      </c>
      <c r="E195" s="43"/>
      <c r="F195" s="43"/>
      <c r="G195" s="43"/>
      <c r="H195" s="43"/>
      <c r="I195" s="43"/>
      <c r="J195" s="44"/>
      <c r="K195" s="142"/>
      <c r="L195" s="45"/>
      <c r="M195" s="45"/>
      <c r="N195" s="41">
        <f>N194+IF(AND(L195="Pago",OR(E195='PC Receitas'!$O$4,E195='PC Receitas'!$O$5,E195='PC Receitas'!$O$6)),J195,IF(AND(L195="Pago",OR(E195='PC Receitas'!$O$7,E195='PC Receitas'!$O$8,E195='PC Receitas'!$O$9,E195='PC Receitas'!$O$10,E195='PC Receitas'!$O$11,E195='PC Receitas'!$O$12,E195='PC Receitas'!$O$13,E195='PC Receitas'!$O$14)),-J195,0))</f>
        <v>12927.7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IF(C196&lt;&gt;"",TEXT(C196,"00")&amp;"/06/"&amp;'Configurações Básicas'!$E$5,"")</f>
        <v/>
      </c>
      <c r="E196" s="43"/>
      <c r="F196" s="43"/>
      <c r="G196" s="43"/>
      <c r="H196" s="43"/>
      <c r="I196" s="43"/>
      <c r="J196" s="44"/>
      <c r="K196" s="142"/>
      <c r="L196" s="45"/>
      <c r="M196" s="45"/>
      <c r="N196" s="41">
        <f>N195+IF(AND(L196="Pago",OR(E196='PC Receitas'!$O$4,E196='PC Receitas'!$O$5,E196='PC Receitas'!$O$6)),J196,IF(AND(L196="Pago",OR(E196='PC Receitas'!$O$7,E196='PC Receitas'!$O$8,E196='PC Receitas'!$O$9,E196='PC Receitas'!$O$10,E196='PC Receitas'!$O$11,E196='PC Receitas'!$O$12,E196='PC Receitas'!$O$13,E196='PC Receitas'!$O$14)),-J196,0))</f>
        <v>12927.7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IF(C197&lt;&gt;"",TEXT(C197,"00")&amp;"/06/"&amp;'Configurações Básicas'!$E$5,"")</f>
        <v/>
      </c>
      <c r="E197" s="43"/>
      <c r="F197" s="43"/>
      <c r="G197" s="43"/>
      <c r="H197" s="43"/>
      <c r="I197" s="43"/>
      <c r="J197" s="44"/>
      <c r="K197" s="142"/>
      <c r="L197" s="45"/>
      <c r="M197" s="45"/>
      <c r="N197" s="41">
        <f>N196+IF(AND(L197="Pago",OR(E197='PC Receitas'!$O$4,E197='PC Receitas'!$O$5,E197='PC Receitas'!$O$6)),J197,IF(AND(L197="Pago",OR(E197='PC Receitas'!$O$7,E197='PC Receitas'!$O$8,E197='PC Receitas'!$O$9,E197='PC Receitas'!$O$10,E197='PC Receitas'!$O$11,E197='PC Receitas'!$O$12,E197='PC Receitas'!$O$13,E197='PC Receitas'!$O$14)),-J197,0))</f>
        <v>12927.7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IF(C198&lt;&gt;"",TEXT(C198,"00")&amp;"/06/"&amp;'Configurações Básicas'!$E$5,"")</f>
        <v/>
      </c>
      <c r="E198" s="43"/>
      <c r="F198" s="43"/>
      <c r="G198" s="43"/>
      <c r="H198" s="43"/>
      <c r="I198" s="43"/>
      <c r="J198" s="44"/>
      <c r="K198" s="142"/>
      <c r="L198" s="45"/>
      <c r="M198" s="45"/>
      <c r="N198" s="41">
        <f>N197+IF(AND(L198="Pago",OR(E198='PC Receitas'!$O$4,E198='PC Receitas'!$O$5,E198='PC Receitas'!$O$6)),J198,IF(AND(L198="Pago",OR(E198='PC Receitas'!$O$7,E198='PC Receitas'!$O$8,E198='PC Receitas'!$O$9,E198='PC Receitas'!$O$10,E198='PC Receitas'!$O$11,E198='PC Receitas'!$O$12,E198='PC Receitas'!$O$13,E198='PC Receitas'!$O$14)),-J198,0))</f>
        <v>12927.7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IF(C199&lt;&gt;"",TEXT(C199,"00")&amp;"/06/"&amp;'Configurações Básicas'!$E$5,"")</f>
        <v/>
      </c>
      <c r="E199" s="43"/>
      <c r="F199" s="43"/>
      <c r="G199" s="43"/>
      <c r="H199" s="43"/>
      <c r="I199" s="43"/>
      <c r="J199" s="44"/>
      <c r="K199" s="142"/>
      <c r="L199" s="45"/>
      <c r="M199" s="45"/>
      <c r="N199" s="41">
        <f>N198+IF(AND(L199="Pago",OR(E199='PC Receitas'!$O$4,E199='PC Receitas'!$O$5,E199='PC Receitas'!$O$6)),J199,IF(AND(L199="Pago",OR(E199='PC Receitas'!$O$7,E199='PC Receitas'!$O$8,E199='PC Receitas'!$O$9,E199='PC Receitas'!$O$10,E199='PC Receitas'!$O$11,E199='PC Receitas'!$O$12,E199='PC Receitas'!$O$13,E199='PC Receitas'!$O$14)),-J199,0))</f>
        <v>12927.7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IF(C200&lt;&gt;"",TEXT(C200,"00")&amp;"/06/"&amp;'Configurações Básicas'!$E$5,"")</f>
        <v/>
      </c>
      <c r="E200" s="43"/>
      <c r="F200" s="43"/>
      <c r="G200" s="43"/>
      <c r="H200" s="43"/>
      <c r="I200" s="43"/>
      <c r="J200" s="44"/>
      <c r="K200" s="142"/>
      <c r="L200" s="45"/>
      <c r="M200" s="45"/>
      <c r="N200" s="41">
        <f>N199+IF(AND(L200="Pago",OR(E200='PC Receitas'!$O$4,E200='PC Receitas'!$O$5,E200='PC Receitas'!$O$6)),J200,IF(AND(L200="Pago",OR(E200='PC Receitas'!$O$7,E200='PC Receitas'!$O$8,E200='PC Receitas'!$O$9,E200='PC Receitas'!$O$10,E200='PC Receitas'!$O$11,E200='PC Receitas'!$O$12,E200='PC Receitas'!$O$13,E200='PC Receitas'!$O$14)),-J200,0))</f>
        <v>12927.7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IF(C201&lt;&gt;"",TEXT(C201,"00")&amp;"/06/"&amp;'Configurações Básicas'!$E$5,"")</f>
        <v/>
      </c>
      <c r="E201" s="43"/>
      <c r="F201" s="43"/>
      <c r="G201" s="43"/>
      <c r="H201" s="43"/>
      <c r="I201" s="43"/>
      <c r="J201" s="44"/>
      <c r="K201" s="142"/>
      <c r="L201" s="45"/>
      <c r="M201" s="45"/>
      <c r="N201" s="41">
        <f>N200+IF(AND(L201="Pago",OR(E201='PC Receitas'!$O$4,E201='PC Receitas'!$O$5,E201='PC Receitas'!$O$6)),J201,IF(AND(L201="Pago",OR(E201='PC Receitas'!$O$7,E201='PC Receitas'!$O$8,E201='PC Receitas'!$O$9,E201='PC Receitas'!$O$10,E201='PC Receitas'!$O$11,E201='PC Receitas'!$O$12,E201='PC Receitas'!$O$13,E201='PC Receitas'!$O$14)),-J201,0))</f>
        <v>12927.7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IF(C202&lt;&gt;"",TEXT(C202,"00")&amp;"/06/"&amp;'Configurações Básicas'!$E$5,"")</f>
        <v/>
      </c>
      <c r="E202" s="43"/>
      <c r="F202" s="43"/>
      <c r="G202" s="43"/>
      <c r="H202" s="43"/>
      <c r="I202" s="43"/>
      <c r="J202" s="44"/>
      <c r="K202" s="142"/>
      <c r="L202" s="45"/>
      <c r="M202" s="45"/>
      <c r="N202" s="41">
        <f>N201+IF(AND(L202="Pago",OR(E202='PC Receitas'!$O$4,E202='PC Receitas'!$O$5,E202='PC Receitas'!$O$6)),J202,IF(AND(L202="Pago",OR(E202='PC Receitas'!$O$7,E202='PC Receitas'!$O$8,E202='PC Receitas'!$O$9,E202='PC Receitas'!$O$10,E202='PC Receitas'!$O$11,E202='PC Receitas'!$O$12,E202='PC Receitas'!$O$13,E202='PC Receitas'!$O$14)),-J202,0))</f>
        <v>12927.7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IF(C203&lt;&gt;"",TEXT(C203,"00")&amp;"/06/"&amp;'Configurações Básicas'!$E$5,"")</f>
        <v/>
      </c>
      <c r="E203" s="43"/>
      <c r="F203" s="43"/>
      <c r="G203" s="43"/>
      <c r="H203" s="43"/>
      <c r="I203" s="43"/>
      <c r="J203" s="44"/>
      <c r="K203" s="142"/>
      <c r="L203" s="45"/>
      <c r="M203" s="45"/>
      <c r="N203" s="41">
        <f>N202+IF(AND(L203="Pago",OR(E203='PC Receitas'!$O$4,E203='PC Receitas'!$O$5,E203='PC Receitas'!$O$6)),J203,IF(AND(L203="Pago",OR(E203='PC Receitas'!$O$7,E203='PC Receitas'!$O$8,E203='PC Receitas'!$O$9,E203='PC Receitas'!$O$10,E203='PC Receitas'!$O$11,E203='PC Receitas'!$O$12,E203='PC Receitas'!$O$13,E203='PC Receitas'!$O$14)),-J203,0))</f>
        <v>12927.7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IF(C204&lt;&gt;"",TEXT(C204,"00")&amp;"/06/"&amp;'Configurações Básicas'!$E$5,"")</f>
        <v/>
      </c>
      <c r="E204" s="43"/>
      <c r="F204" s="43"/>
      <c r="G204" s="43"/>
      <c r="H204" s="43"/>
      <c r="I204" s="43"/>
      <c r="J204" s="44"/>
      <c r="K204" s="142"/>
      <c r="L204" s="45"/>
      <c r="M204" s="45"/>
      <c r="N204" s="41">
        <f>N203+IF(AND(L204="Pago",OR(E204='PC Receitas'!$O$4,E204='PC Receitas'!$O$5,E204='PC Receitas'!$O$6)),J204,IF(AND(L204="Pago",OR(E204='PC Receitas'!$O$7,E204='PC Receitas'!$O$8,E204='PC Receitas'!$O$9,E204='PC Receitas'!$O$10,E204='PC Receitas'!$O$11,E204='PC Receitas'!$O$12,E204='PC Receitas'!$O$13,E204='PC Receitas'!$O$14)),-J204,0))</f>
        <v>12927.7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IF(C205&lt;&gt;"",TEXT(C205,"00")&amp;"/06/"&amp;'Configurações Básicas'!$E$5,"")</f>
        <v/>
      </c>
      <c r="E205" s="43"/>
      <c r="F205" s="43"/>
      <c r="G205" s="43"/>
      <c r="H205" s="43"/>
      <c r="I205" s="43"/>
      <c r="J205" s="44"/>
      <c r="K205" s="142"/>
      <c r="L205" s="45"/>
      <c r="M205" s="45"/>
      <c r="N205" s="41">
        <f>N204+IF(AND(L205="Pago",OR(E205='PC Receitas'!$O$4,E205='PC Receitas'!$O$5,E205='PC Receitas'!$O$6)),J205,IF(AND(L205="Pago",OR(E205='PC Receitas'!$O$7,E205='PC Receitas'!$O$8,E205='PC Receitas'!$O$9,E205='PC Receitas'!$O$10,E205='PC Receitas'!$O$11,E205='PC Receitas'!$O$12,E205='PC Receitas'!$O$13,E205='PC Receitas'!$O$14)),-J205,0))</f>
        <v>12927.7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IF(C206&lt;&gt;"",TEXT(C206,"00")&amp;"/06/"&amp;'Configurações Básicas'!$E$5,"")</f>
        <v/>
      </c>
      <c r="E206" s="43"/>
      <c r="F206" s="43"/>
      <c r="G206" s="43"/>
      <c r="H206" s="43"/>
      <c r="I206" s="43"/>
      <c r="J206" s="44"/>
      <c r="K206" s="142"/>
      <c r="L206" s="45"/>
      <c r="M206" s="45"/>
      <c r="N206" s="41">
        <f>N205+IF(AND(L206="Pago",OR(E206='PC Receitas'!$O$4,E206='PC Receitas'!$O$5,E206='PC Receitas'!$O$6)),J206,IF(AND(L206="Pago",OR(E206='PC Receitas'!$O$7,E206='PC Receitas'!$O$8,E206='PC Receitas'!$O$9,E206='PC Receitas'!$O$10,E206='PC Receitas'!$O$11,E206='PC Receitas'!$O$12,E206='PC Receitas'!$O$13,E206='PC Receitas'!$O$14)),-J206,0))</f>
        <v>12927.7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IF(C207&lt;&gt;"",TEXT(C207,"00")&amp;"/06/"&amp;'Configurações Básicas'!$E$5,"")</f>
        <v/>
      </c>
      <c r="E207" s="43"/>
      <c r="F207" s="43"/>
      <c r="G207" s="43"/>
      <c r="H207" s="43"/>
      <c r="I207" s="43"/>
      <c r="J207" s="44"/>
      <c r="K207" s="142"/>
      <c r="L207" s="45"/>
      <c r="M207" s="45"/>
      <c r="N207" s="41">
        <f>N206+IF(AND(L207="Pago",OR(E207='PC Receitas'!$O$4,E207='PC Receitas'!$O$5,E207='PC Receitas'!$O$6)),J207,IF(AND(L207="Pago",OR(E207='PC Receitas'!$O$7,E207='PC Receitas'!$O$8,E207='PC Receitas'!$O$9,E207='PC Receitas'!$O$10,E207='PC Receitas'!$O$11,E207='PC Receitas'!$O$12,E207='PC Receitas'!$O$13,E207='PC Receitas'!$O$14)),-J207,0))</f>
        <v>12927.7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IF(C208&lt;&gt;"",TEXT(C208,"00")&amp;"/06/"&amp;'Configurações Básicas'!$E$5,"")</f>
        <v/>
      </c>
      <c r="E208" s="43"/>
      <c r="F208" s="43"/>
      <c r="G208" s="43"/>
      <c r="H208" s="43"/>
      <c r="I208" s="43"/>
      <c r="J208" s="44"/>
      <c r="K208" s="142"/>
      <c r="L208" s="45"/>
      <c r="M208" s="45"/>
      <c r="N208" s="41">
        <f>N207+IF(AND(L208="Pago",OR(E208='PC Receitas'!$O$4,E208='PC Receitas'!$O$5,E208='PC Receitas'!$O$6)),J208,IF(AND(L208="Pago",OR(E208='PC Receitas'!$O$7,E208='PC Receitas'!$O$8,E208='PC Receitas'!$O$9,E208='PC Receitas'!$O$10,E208='PC Receitas'!$O$11,E208='PC Receitas'!$O$12,E208='PC Receitas'!$O$13,E208='PC Receitas'!$O$14)),-J208,0))</f>
        <v>12927.7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IF(C209&lt;&gt;"",TEXT(C209,"00")&amp;"/06/"&amp;'Configurações Básicas'!$E$5,"")</f>
        <v/>
      </c>
      <c r="E209" s="43"/>
      <c r="F209" s="43"/>
      <c r="G209" s="43"/>
      <c r="H209" s="43"/>
      <c r="I209" s="43"/>
      <c r="J209" s="44"/>
      <c r="K209" s="142"/>
      <c r="L209" s="45"/>
      <c r="M209" s="45"/>
      <c r="N209" s="41">
        <f>N208+IF(AND(L209="Pago",OR(E209='PC Receitas'!$O$4,E209='PC Receitas'!$O$5,E209='PC Receitas'!$O$6)),J209,IF(AND(L209="Pago",OR(E209='PC Receitas'!$O$7,E209='PC Receitas'!$O$8,E209='PC Receitas'!$O$9,E209='PC Receitas'!$O$10,E209='PC Receitas'!$O$11,E209='PC Receitas'!$O$12,E209='PC Receitas'!$O$13,E209='PC Receitas'!$O$14)),-J209,0))</f>
        <v>12927.7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IF(C210&lt;&gt;"",TEXT(C210,"00")&amp;"/06/"&amp;'Configurações Básicas'!$E$5,"")</f>
        <v/>
      </c>
      <c r="E210" s="43"/>
      <c r="F210" s="43"/>
      <c r="G210" s="43"/>
      <c r="H210" s="43"/>
      <c r="I210" s="43"/>
      <c r="J210" s="44"/>
      <c r="K210" s="142"/>
      <c r="L210" s="45"/>
      <c r="M210" s="45"/>
      <c r="N210" s="41">
        <f>N209+IF(AND(L210="Pago",OR(E210='PC Receitas'!$O$4,E210='PC Receitas'!$O$5,E210='PC Receitas'!$O$6)),J210,IF(AND(L210="Pago",OR(E210='PC Receitas'!$O$7,E210='PC Receitas'!$O$8,E210='PC Receitas'!$O$9,E210='PC Receitas'!$O$10,E210='PC Receitas'!$O$11,E210='PC Receitas'!$O$12,E210='PC Receitas'!$O$13,E210='PC Receitas'!$O$14)),-J210,0))</f>
        <v>12927.7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IF(C211&lt;&gt;"",TEXT(C211,"00")&amp;"/06/"&amp;'Configurações Básicas'!$E$5,"")</f>
        <v/>
      </c>
      <c r="E211" s="43"/>
      <c r="F211" s="43"/>
      <c r="G211" s="43"/>
      <c r="H211" s="43"/>
      <c r="I211" s="43"/>
      <c r="J211" s="44"/>
      <c r="K211" s="142"/>
      <c r="L211" s="45"/>
      <c r="M211" s="45"/>
      <c r="N211" s="41">
        <f>N210+IF(AND(L211="Pago",OR(E211='PC Receitas'!$O$4,E211='PC Receitas'!$O$5,E211='PC Receitas'!$O$6)),J211,IF(AND(L211="Pago",OR(E211='PC Receitas'!$O$7,E211='PC Receitas'!$O$8,E211='PC Receitas'!$O$9,E211='PC Receitas'!$O$10,E211='PC Receitas'!$O$11,E211='PC Receitas'!$O$12,E211='PC Receitas'!$O$13,E211='PC Receitas'!$O$14)),-J211,0))</f>
        <v>12927.7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IF(C212&lt;&gt;"",TEXT(C212,"00")&amp;"/06/"&amp;'Configurações Básicas'!$E$5,"")</f>
        <v/>
      </c>
      <c r="E212" s="43"/>
      <c r="F212" s="43"/>
      <c r="G212" s="43"/>
      <c r="H212" s="43"/>
      <c r="I212" s="43"/>
      <c r="J212" s="44"/>
      <c r="K212" s="142"/>
      <c r="L212" s="45"/>
      <c r="M212" s="45"/>
      <c r="N212" s="41">
        <f>N211+IF(AND(L212="Pago",OR(E212='PC Receitas'!$O$4,E212='PC Receitas'!$O$5,E212='PC Receitas'!$O$6)),J212,IF(AND(L212="Pago",OR(E212='PC Receitas'!$O$7,E212='PC Receitas'!$O$8,E212='PC Receitas'!$O$9,E212='PC Receitas'!$O$10,E212='PC Receitas'!$O$11,E212='PC Receitas'!$O$12,E212='PC Receitas'!$O$13,E212='PC Receitas'!$O$14)),-J212,0))</f>
        <v>12927.7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IF(C213&lt;&gt;"",TEXT(C213,"00")&amp;"/06/"&amp;'Configurações Básicas'!$E$5,"")</f>
        <v/>
      </c>
      <c r="E213" s="43"/>
      <c r="F213" s="43"/>
      <c r="G213" s="43"/>
      <c r="H213" s="43"/>
      <c r="I213" s="43"/>
      <c r="J213" s="44"/>
      <c r="K213" s="142"/>
      <c r="L213" s="45"/>
      <c r="M213" s="45"/>
      <c r="N213" s="41">
        <f>N212+IF(AND(L213="Pago",OR(E213='PC Receitas'!$O$4,E213='PC Receitas'!$O$5,E213='PC Receitas'!$O$6)),J213,IF(AND(L213="Pago",OR(E213='PC Receitas'!$O$7,E213='PC Receitas'!$O$8,E213='PC Receitas'!$O$9,E213='PC Receitas'!$O$10,E213='PC Receitas'!$O$11,E213='PC Receitas'!$O$12,E213='PC Receitas'!$O$13,E213='PC Receitas'!$O$14)),-J213,0))</f>
        <v>12927.7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IF(C214&lt;&gt;"",TEXT(C214,"00")&amp;"/06/"&amp;'Configurações Básicas'!$E$5,"")</f>
        <v/>
      </c>
      <c r="E214" s="43"/>
      <c r="F214" s="43"/>
      <c r="G214" s="43"/>
      <c r="H214" s="43"/>
      <c r="I214" s="43"/>
      <c r="J214" s="44"/>
      <c r="K214" s="142"/>
      <c r="L214" s="45"/>
      <c r="M214" s="45"/>
      <c r="N214" s="41">
        <f>N213+IF(AND(L214="Pago",OR(E214='PC Receitas'!$O$4,E214='PC Receitas'!$O$5,E214='PC Receitas'!$O$6)),J214,IF(AND(L214="Pago",OR(E214='PC Receitas'!$O$7,E214='PC Receitas'!$O$8,E214='PC Receitas'!$O$9,E214='PC Receitas'!$O$10,E214='PC Receitas'!$O$11,E214='PC Receitas'!$O$12,E214='PC Receitas'!$O$13,E214='PC Receitas'!$O$14)),-J214,0))</f>
        <v>12927.7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IF(C215&lt;&gt;"",TEXT(C215,"00")&amp;"/06/"&amp;'Configurações Básicas'!$E$5,"")</f>
        <v/>
      </c>
      <c r="E215" s="43"/>
      <c r="F215" s="43"/>
      <c r="G215" s="43"/>
      <c r="H215" s="43"/>
      <c r="I215" s="43"/>
      <c r="J215" s="44"/>
      <c r="K215" s="142"/>
      <c r="L215" s="45"/>
      <c r="M215" s="45"/>
      <c r="N215" s="41">
        <f>N214+IF(AND(L215="Pago",OR(E215='PC Receitas'!$O$4,E215='PC Receitas'!$O$5,E215='PC Receitas'!$O$6)),J215,IF(AND(L215="Pago",OR(E215='PC Receitas'!$O$7,E215='PC Receitas'!$O$8,E215='PC Receitas'!$O$9,E215='PC Receitas'!$O$10,E215='PC Receitas'!$O$11,E215='PC Receitas'!$O$12,E215='PC Receitas'!$O$13,E215='PC Receitas'!$O$14)),-J215,0))</f>
        <v>12927.7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IF(C216&lt;&gt;"",TEXT(C216,"00")&amp;"/06/"&amp;'Configurações Básicas'!$E$5,"")</f>
        <v/>
      </c>
      <c r="E216" s="43"/>
      <c r="F216" s="43"/>
      <c r="G216" s="43"/>
      <c r="H216" s="43"/>
      <c r="I216" s="43"/>
      <c r="J216" s="44"/>
      <c r="K216" s="142"/>
      <c r="L216" s="45"/>
      <c r="M216" s="45"/>
      <c r="N216" s="41">
        <f>N215+IF(AND(L216="Pago",OR(E216='PC Receitas'!$O$4,E216='PC Receitas'!$O$5,E216='PC Receitas'!$O$6)),J216,IF(AND(L216="Pago",OR(E216='PC Receitas'!$O$7,E216='PC Receitas'!$O$8,E216='PC Receitas'!$O$9,E216='PC Receitas'!$O$10,E216='PC Receitas'!$O$11,E216='PC Receitas'!$O$12,E216='PC Receitas'!$O$13,E216='PC Receitas'!$O$14)),-J216,0))</f>
        <v>12927.7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IF(C217&lt;&gt;"",TEXT(C217,"00")&amp;"/06/"&amp;'Configurações Básicas'!$E$5,"")</f>
        <v/>
      </c>
      <c r="E217" s="43"/>
      <c r="F217" s="43"/>
      <c r="G217" s="43"/>
      <c r="H217" s="43"/>
      <c r="I217" s="43"/>
      <c r="J217" s="44"/>
      <c r="K217" s="142"/>
      <c r="L217" s="45"/>
      <c r="M217" s="45"/>
      <c r="N217" s="41">
        <f>N216+IF(AND(L217="Pago",OR(E217='PC Receitas'!$O$4,E217='PC Receitas'!$O$5,E217='PC Receitas'!$O$6)),J217,IF(AND(L217="Pago",OR(E217='PC Receitas'!$O$7,E217='PC Receitas'!$O$8,E217='PC Receitas'!$O$9,E217='PC Receitas'!$O$10,E217='PC Receitas'!$O$11,E217='PC Receitas'!$O$12,E217='PC Receitas'!$O$13,E217='PC Receitas'!$O$14)),-J217,0))</f>
        <v>12927.7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IF(C218&lt;&gt;"",TEXT(C218,"00")&amp;"/06/"&amp;'Configurações Básicas'!$E$5,"")</f>
        <v/>
      </c>
      <c r="E218" s="43"/>
      <c r="F218" s="43"/>
      <c r="G218" s="43"/>
      <c r="H218" s="43"/>
      <c r="I218" s="43"/>
      <c r="J218" s="44"/>
      <c r="K218" s="142"/>
      <c r="L218" s="45"/>
      <c r="M218" s="45"/>
      <c r="N218" s="41">
        <f>N217+IF(AND(L218="Pago",OR(E218='PC Receitas'!$O$4,E218='PC Receitas'!$O$5,E218='PC Receitas'!$O$6)),J218,IF(AND(L218="Pago",OR(E218='PC Receitas'!$O$7,E218='PC Receitas'!$O$8,E218='PC Receitas'!$O$9,E218='PC Receitas'!$O$10,E218='PC Receitas'!$O$11,E218='PC Receitas'!$O$12,E218='PC Receitas'!$O$13,E218='PC Receitas'!$O$14)),-J218,0))</f>
        <v>12927.7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IF(C219&lt;&gt;"",TEXT(C219,"00")&amp;"/06/"&amp;'Configurações Básicas'!$E$5,"")</f>
        <v/>
      </c>
      <c r="E219" s="43"/>
      <c r="F219" s="43"/>
      <c r="G219" s="43"/>
      <c r="H219" s="43"/>
      <c r="I219" s="43"/>
      <c r="J219" s="44"/>
      <c r="K219" s="142"/>
      <c r="L219" s="45"/>
      <c r="M219" s="45"/>
      <c r="N219" s="41">
        <f>N218+IF(AND(L219="Pago",OR(E219='PC Receitas'!$O$4,E219='PC Receitas'!$O$5,E219='PC Receitas'!$O$6)),J219,IF(AND(L219="Pago",OR(E219='PC Receitas'!$O$7,E219='PC Receitas'!$O$8,E219='PC Receitas'!$O$9,E219='PC Receitas'!$O$10,E219='PC Receitas'!$O$11,E219='PC Receitas'!$O$12,E219='PC Receitas'!$O$13,E219='PC Receitas'!$O$14)),-J219,0))</f>
        <v>12927.7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IF(C220&lt;&gt;"",TEXT(C220,"00")&amp;"/06/"&amp;'Configurações Básicas'!$E$5,"")</f>
        <v/>
      </c>
      <c r="E220" s="43"/>
      <c r="F220" s="43"/>
      <c r="G220" s="43"/>
      <c r="H220" s="43"/>
      <c r="I220" s="43"/>
      <c r="J220" s="44"/>
      <c r="K220" s="142"/>
      <c r="L220" s="45"/>
      <c r="M220" s="45"/>
      <c r="N220" s="41">
        <f>N219+IF(AND(L220="Pago",OR(E220='PC Receitas'!$O$4,E220='PC Receitas'!$O$5,E220='PC Receitas'!$O$6)),J220,IF(AND(L220="Pago",OR(E220='PC Receitas'!$O$7,E220='PC Receitas'!$O$8,E220='PC Receitas'!$O$9,E220='PC Receitas'!$O$10,E220='PC Receitas'!$O$11,E220='PC Receitas'!$O$12,E220='PC Receitas'!$O$13,E220='PC Receitas'!$O$14)),-J220,0))</f>
        <v>12927.7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IF(C221&lt;&gt;"",TEXT(C221,"00")&amp;"/06/"&amp;'Configurações Básicas'!$E$5,"")</f>
        <v/>
      </c>
      <c r="E221" s="43"/>
      <c r="F221" s="43"/>
      <c r="G221" s="43"/>
      <c r="H221" s="43"/>
      <c r="I221" s="43"/>
      <c r="J221" s="44"/>
      <c r="K221" s="142"/>
      <c r="L221" s="45"/>
      <c r="M221" s="45"/>
      <c r="N221" s="41">
        <f>N220+IF(AND(L221="Pago",OR(E221='PC Receitas'!$O$4,E221='PC Receitas'!$O$5,E221='PC Receitas'!$O$6)),J221,IF(AND(L221="Pago",OR(E221='PC Receitas'!$O$7,E221='PC Receitas'!$O$8,E221='PC Receitas'!$O$9,E221='PC Receitas'!$O$10,E221='PC Receitas'!$O$11,E221='PC Receitas'!$O$12,E221='PC Receitas'!$O$13,E221='PC Receitas'!$O$14)),-J221,0))</f>
        <v>12927.7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IF(C222&lt;&gt;"",TEXT(C222,"00")&amp;"/06/"&amp;'Configurações Básicas'!$E$5,"")</f>
        <v/>
      </c>
      <c r="E222" s="43"/>
      <c r="F222" s="43"/>
      <c r="G222" s="43"/>
      <c r="H222" s="43"/>
      <c r="I222" s="43"/>
      <c r="J222" s="44"/>
      <c r="K222" s="142"/>
      <c r="L222" s="45"/>
      <c r="M222" s="45"/>
      <c r="N222" s="41">
        <f>N221+IF(AND(L222="Pago",OR(E222='PC Receitas'!$O$4,E222='PC Receitas'!$O$5,E222='PC Receitas'!$O$6)),J222,IF(AND(L222="Pago",OR(E222='PC Receitas'!$O$7,E222='PC Receitas'!$O$8,E222='PC Receitas'!$O$9,E222='PC Receitas'!$O$10,E222='PC Receitas'!$O$11,E222='PC Receitas'!$O$12,E222='PC Receitas'!$O$13,E222='PC Receitas'!$O$14)),-J222,0))</f>
        <v>12927.7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IF(C223&lt;&gt;"",TEXT(C223,"00")&amp;"/06/"&amp;'Configurações Básicas'!$E$5,"")</f>
        <v/>
      </c>
      <c r="E223" s="43"/>
      <c r="F223" s="43"/>
      <c r="G223" s="43"/>
      <c r="H223" s="43"/>
      <c r="I223" s="43"/>
      <c r="J223" s="44"/>
      <c r="K223" s="142"/>
      <c r="L223" s="45"/>
      <c r="M223" s="45"/>
      <c r="N223" s="41">
        <f>N222+IF(AND(L223="Pago",OR(E223='PC Receitas'!$O$4,E223='PC Receitas'!$O$5,E223='PC Receitas'!$O$6)),J223,IF(AND(L223="Pago",OR(E223='PC Receitas'!$O$7,E223='PC Receitas'!$O$8,E223='PC Receitas'!$O$9,E223='PC Receitas'!$O$10,E223='PC Receitas'!$O$11,E223='PC Receitas'!$O$12,E223='PC Receitas'!$O$13,E223='PC Receitas'!$O$14)),-J223,0))</f>
        <v>12927.7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IF(C224&lt;&gt;"",TEXT(C224,"00")&amp;"/06/"&amp;'Configurações Básicas'!$E$5,"")</f>
        <v/>
      </c>
      <c r="E224" s="43"/>
      <c r="F224" s="43"/>
      <c r="G224" s="43"/>
      <c r="H224" s="43"/>
      <c r="I224" s="43"/>
      <c r="J224" s="44"/>
      <c r="K224" s="142"/>
      <c r="L224" s="45"/>
      <c r="M224" s="45"/>
      <c r="N224" s="41">
        <f>N223+IF(AND(L224="Pago",OR(E224='PC Receitas'!$O$4,E224='PC Receitas'!$O$5,E224='PC Receitas'!$O$6)),J224,IF(AND(L224="Pago",OR(E224='PC Receitas'!$O$7,E224='PC Receitas'!$O$8,E224='PC Receitas'!$O$9,E224='PC Receitas'!$O$10,E224='PC Receitas'!$O$11,E224='PC Receitas'!$O$12,E224='PC Receitas'!$O$13,E224='PC Receitas'!$O$14)),-J224,0))</f>
        <v>12927.7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IF(C225&lt;&gt;"",TEXT(C225,"00")&amp;"/06/"&amp;'Configurações Básicas'!$E$5,"")</f>
        <v/>
      </c>
      <c r="E225" s="43"/>
      <c r="F225" s="43"/>
      <c r="G225" s="43"/>
      <c r="H225" s="43"/>
      <c r="I225" s="43"/>
      <c r="J225" s="44"/>
      <c r="K225" s="142"/>
      <c r="L225" s="45"/>
      <c r="M225" s="45"/>
      <c r="N225" s="41">
        <f>N224+IF(AND(L225="Pago",OR(E225='PC Receitas'!$O$4,E225='PC Receitas'!$O$5,E225='PC Receitas'!$O$6)),J225,IF(AND(L225="Pago",OR(E225='PC Receitas'!$O$7,E225='PC Receitas'!$O$8,E225='PC Receitas'!$O$9,E225='PC Receitas'!$O$10,E225='PC Receitas'!$O$11,E225='PC Receitas'!$O$12,E225='PC Receitas'!$O$13,E225='PC Receitas'!$O$14)),-J225,0))</f>
        <v>12927.7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IF(C226&lt;&gt;"",TEXT(C226,"00")&amp;"/06/"&amp;'Configurações Básicas'!$E$5,"")</f>
        <v/>
      </c>
      <c r="E226" s="43"/>
      <c r="F226" s="43"/>
      <c r="G226" s="43"/>
      <c r="H226" s="43"/>
      <c r="I226" s="43"/>
      <c r="J226" s="44"/>
      <c r="K226" s="142"/>
      <c r="L226" s="45"/>
      <c r="M226" s="45"/>
      <c r="N226" s="41">
        <f>N225+IF(AND(L226="Pago",OR(E226='PC Receitas'!$O$4,E226='PC Receitas'!$O$5,E226='PC Receitas'!$O$6)),J226,IF(AND(L226="Pago",OR(E226='PC Receitas'!$O$7,E226='PC Receitas'!$O$8,E226='PC Receitas'!$O$9,E226='PC Receitas'!$O$10,E226='PC Receitas'!$O$11,E226='PC Receitas'!$O$12,E226='PC Receitas'!$O$13,E226='PC Receitas'!$O$14)),-J226,0))</f>
        <v>12927.7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IF(C227&lt;&gt;"",TEXT(C227,"00")&amp;"/06/"&amp;'Configurações Básicas'!$E$5,"")</f>
        <v/>
      </c>
      <c r="E227" s="43"/>
      <c r="F227" s="43"/>
      <c r="G227" s="43"/>
      <c r="H227" s="43"/>
      <c r="I227" s="43"/>
      <c r="J227" s="44"/>
      <c r="K227" s="142"/>
      <c r="L227" s="45"/>
      <c r="M227" s="45"/>
      <c r="N227" s="41">
        <f>N226+IF(AND(L227="Pago",OR(E227='PC Receitas'!$O$4,E227='PC Receitas'!$O$5,E227='PC Receitas'!$O$6)),J227,IF(AND(L227="Pago",OR(E227='PC Receitas'!$O$7,E227='PC Receitas'!$O$8,E227='PC Receitas'!$O$9,E227='PC Receitas'!$O$10,E227='PC Receitas'!$O$11,E227='PC Receitas'!$O$12,E227='PC Receitas'!$O$13,E227='PC Receitas'!$O$14)),-J227,0))</f>
        <v>12927.7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IF(C228&lt;&gt;"",TEXT(C228,"00")&amp;"/06/"&amp;'Configurações Básicas'!$E$5,"")</f>
        <v/>
      </c>
      <c r="E228" s="43"/>
      <c r="F228" s="43"/>
      <c r="G228" s="43"/>
      <c r="H228" s="43"/>
      <c r="I228" s="43"/>
      <c r="J228" s="44"/>
      <c r="K228" s="142"/>
      <c r="L228" s="45"/>
      <c r="M228" s="45"/>
      <c r="N228" s="41">
        <f>N227+IF(AND(L228="Pago",OR(E228='PC Receitas'!$O$4,E228='PC Receitas'!$O$5,E228='PC Receitas'!$O$6)),J228,IF(AND(L228="Pago",OR(E228='PC Receitas'!$O$7,E228='PC Receitas'!$O$8,E228='PC Receitas'!$O$9,E228='PC Receitas'!$O$10,E228='PC Receitas'!$O$11,E228='PC Receitas'!$O$12,E228='PC Receitas'!$O$13,E228='PC Receitas'!$O$14)),-J228,0))</f>
        <v>12927.7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IF(C229&lt;&gt;"",TEXT(C229,"00")&amp;"/06/"&amp;'Configurações Básicas'!$E$5,"")</f>
        <v/>
      </c>
      <c r="E229" s="43"/>
      <c r="F229" s="43"/>
      <c r="G229" s="43"/>
      <c r="H229" s="43"/>
      <c r="I229" s="43"/>
      <c r="J229" s="44"/>
      <c r="K229" s="142"/>
      <c r="L229" s="45"/>
      <c r="M229" s="45"/>
      <c r="N229" s="41">
        <f>N228+IF(AND(L229="Pago",OR(E229='PC Receitas'!$O$4,E229='PC Receitas'!$O$5,E229='PC Receitas'!$O$6)),J229,IF(AND(L229="Pago",OR(E229='PC Receitas'!$O$7,E229='PC Receitas'!$O$8,E229='PC Receitas'!$O$9,E229='PC Receitas'!$O$10,E229='PC Receitas'!$O$11,E229='PC Receitas'!$O$12,E229='PC Receitas'!$O$13,E229='PC Receitas'!$O$14)),-J229,0))</f>
        <v>12927.7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IF(C230&lt;&gt;"",TEXT(C230,"00")&amp;"/06/"&amp;'Configurações Básicas'!$E$5,"")</f>
        <v/>
      </c>
      <c r="E230" s="43"/>
      <c r="F230" s="43"/>
      <c r="G230" s="43"/>
      <c r="H230" s="43"/>
      <c r="I230" s="43"/>
      <c r="J230" s="44"/>
      <c r="K230" s="142"/>
      <c r="L230" s="45"/>
      <c r="M230" s="45"/>
      <c r="N230" s="41">
        <f>N229+IF(AND(L230="Pago",OR(E230='PC Receitas'!$O$4,E230='PC Receitas'!$O$5,E230='PC Receitas'!$O$6)),J230,IF(AND(L230="Pago",OR(E230='PC Receitas'!$O$7,E230='PC Receitas'!$O$8,E230='PC Receitas'!$O$9,E230='PC Receitas'!$O$10,E230='PC Receitas'!$O$11,E230='PC Receitas'!$O$12,E230='PC Receitas'!$O$13,E230='PC Receitas'!$O$14)),-J230,0))</f>
        <v>12927.7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IF(C231&lt;&gt;"",TEXT(C231,"00")&amp;"/06/"&amp;'Configurações Básicas'!$E$5,"")</f>
        <v/>
      </c>
      <c r="E231" s="43"/>
      <c r="F231" s="43"/>
      <c r="G231" s="43"/>
      <c r="H231" s="43"/>
      <c r="I231" s="43"/>
      <c r="J231" s="44"/>
      <c r="K231" s="142"/>
      <c r="L231" s="45"/>
      <c r="M231" s="45"/>
      <c r="N231" s="41">
        <f>N230+IF(AND(L231="Pago",OR(E231='PC Receitas'!$O$4,E231='PC Receitas'!$O$5,E231='PC Receitas'!$O$6)),J231,IF(AND(L231="Pago",OR(E231='PC Receitas'!$O$7,E231='PC Receitas'!$O$8,E231='PC Receitas'!$O$9,E231='PC Receitas'!$O$10,E231='PC Receitas'!$O$11,E231='PC Receitas'!$O$12,E231='PC Receitas'!$O$13,E231='PC Receitas'!$O$14)),-J231,0))</f>
        <v>12927.7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IF(C232&lt;&gt;"",TEXT(C232,"00")&amp;"/06/"&amp;'Configurações Básicas'!$E$5,"")</f>
        <v/>
      </c>
      <c r="E232" s="43"/>
      <c r="F232" s="43"/>
      <c r="G232" s="43"/>
      <c r="H232" s="43"/>
      <c r="I232" s="43"/>
      <c r="J232" s="44"/>
      <c r="K232" s="142"/>
      <c r="L232" s="45"/>
      <c r="M232" s="45"/>
      <c r="N232" s="41">
        <f>N231+IF(AND(L232="Pago",OR(E232='PC Receitas'!$O$4,E232='PC Receitas'!$O$5,E232='PC Receitas'!$O$6)),J232,IF(AND(L232="Pago",OR(E232='PC Receitas'!$O$7,E232='PC Receitas'!$O$8,E232='PC Receitas'!$O$9,E232='PC Receitas'!$O$10,E232='PC Receitas'!$O$11,E232='PC Receitas'!$O$12,E232='PC Receitas'!$O$13,E232='PC Receitas'!$O$14)),-J232,0))</f>
        <v>12927.7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IF(C233&lt;&gt;"",TEXT(C233,"00")&amp;"/06/"&amp;'Configurações Básicas'!$E$5,"")</f>
        <v/>
      </c>
      <c r="E233" s="43"/>
      <c r="F233" s="43"/>
      <c r="G233" s="43"/>
      <c r="H233" s="43"/>
      <c r="I233" s="43"/>
      <c r="J233" s="44"/>
      <c r="K233" s="142"/>
      <c r="L233" s="45"/>
      <c r="M233" s="45"/>
      <c r="N233" s="41">
        <f>N232+IF(AND(L233="Pago",OR(E233='PC Receitas'!$O$4,E233='PC Receitas'!$O$5,E233='PC Receitas'!$O$6)),J233,IF(AND(L233="Pago",OR(E233='PC Receitas'!$O$7,E233='PC Receitas'!$O$8,E233='PC Receitas'!$O$9,E233='PC Receitas'!$O$10,E233='PC Receitas'!$O$11,E233='PC Receitas'!$O$12,E233='PC Receitas'!$O$13,E233='PC Receitas'!$O$14)),-J233,0))</f>
        <v>12927.7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IF(C234&lt;&gt;"",TEXT(C234,"00")&amp;"/06/"&amp;'Configurações Básicas'!$E$5,"")</f>
        <v/>
      </c>
      <c r="E234" s="43"/>
      <c r="F234" s="43"/>
      <c r="G234" s="43"/>
      <c r="H234" s="43"/>
      <c r="I234" s="43"/>
      <c r="J234" s="44"/>
      <c r="K234" s="142"/>
      <c r="L234" s="45"/>
      <c r="M234" s="45"/>
      <c r="N234" s="41">
        <f>N233+IF(AND(L234="Pago",OR(E234='PC Receitas'!$O$4,E234='PC Receitas'!$O$5,E234='PC Receitas'!$O$6)),J234,IF(AND(L234="Pago",OR(E234='PC Receitas'!$O$7,E234='PC Receitas'!$O$8,E234='PC Receitas'!$O$9,E234='PC Receitas'!$O$10,E234='PC Receitas'!$O$11,E234='PC Receitas'!$O$12,E234='PC Receitas'!$O$13,E234='PC Receitas'!$O$14)),-J234,0))</f>
        <v>12927.7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IF(C235&lt;&gt;"",TEXT(C235,"00")&amp;"/06/"&amp;'Configurações Básicas'!$E$5,"")</f>
        <v/>
      </c>
      <c r="E235" s="43"/>
      <c r="F235" s="43"/>
      <c r="G235" s="43"/>
      <c r="H235" s="43"/>
      <c r="I235" s="43"/>
      <c r="J235" s="44"/>
      <c r="K235" s="142"/>
      <c r="L235" s="45"/>
      <c r="M235" s="45"/>
      <c r="N235" s="41">
        <f>N234+IF(AND(L235="Pago",OR(E235='PC Receitas'!$O$4,E235='PC Receitas'!$O$5,E235='PC Receitas'!$O$6)),J235,IF(AND(L235="Pago",OR(E235='PC Receitas'!$O$7,E235='PC Receitas'!$O$8,E235='PC Receitas'!$O$9,E235='PC Receitas'!$O$10,E235='PC Receitas'!$O$11,E235='PC Receitas'!$O$12,E235='PC Receitas'!$O$13,E235='PC Receitas'!$O$14)),-J235,0))</f>
        <v>12927.7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IF(C236&lt;&gt;"",TEXT(C236,"00")&amp;"/06/"&amp;'Configurações Básicas'!$E$5,"")</f>
        <v/>
      </c>
      <c r="E236" s="43"/>
      <c r="F236" s="43"/>
      <c r="G236" s="43"/>
      <c r="H236" s="43"/>
      <c r="I236" s="43"/>
      <c r="J236" s="44"/>
      <c r="K236" s="142"/>
      <c r="L236" s="45"/>
      <c r="M236" s="45"/>
      <c r="N236" s="41">
        <f>N235+IF(AND(L236="Pago",OR(E236='PC Receitas'!$O$4,E236='PC Receitas'!$O$5,E236='PC Receitas'!$O$6)),J236,IF(AND(L236="Pago",OR(E236='PC Receitas'!$O$7,E236='PC Receitas'!$O$8,E236='PC Receitas'!$O$9,E236='PC Receitas'!$O$10,E236='PC Receitas'!$O$11,E236='PC Receitas'!$O$12,E236='PC Receitas'!$O$13,E236='PC Receitas'!$O$14)),-J236,0))</f>
        <v>12927.7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IF(C237&lt;&gt;"",TEXT(C237,"00")&amp;"/06/"&amp;'Configurações Básicas'!$E$5,"")</f>
        <v/>
      </c>
      <c r="E237" s="43"/>
      <c r="F237" s="43"/>
      <c r="G237" s="43"/>
      <c r="H237" s="43"/>
      <c r="I237" s="43"/>
      <c r="J237" s="44"/>
      <c r="K237" s="142"/>
      <c r="L237" s="45"/>
      <c r="M237" s="45"/>
      <c r="N237" s="41">
        <f>N236+IF(AND(L237="Pago",OR(E237='PC Receitas'!$O$4,E237='PC Receitas'!$O$5,E237='PC Receitas'!$O$6)),J237,IF(AND(L237="Pago",OR(E237='PC Receitas'!$O$7,E237='PC Receitas'!$O$8,E237='PC Receitas'!$O$9,E237='PC Receitas'!$O$10,E237='PC Receitas'!$O$11,E237='PC Receitas'!$O$12,E237='PC Receitas'!$O$13,E237='PC Receitas'!$O$14)),-J237,0))</f>
        <v>12927.7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IF(C238&lt;&gt;"",TEXT(C238,"00")&amp;"/06/"&amp;'Configurações Básicas'!$E$5,"")</f>
        <v/>
      </c>
      <c r="E238" s="43"/>
      <c r="F238" s="43"/>
      <c r="G238" s="43"/>
      <c r="H238" s="43"/>
      <c r="I238" s="43"/>
      <c r="J238" s="44"/>
      <c r="K238" s="142"/>
      <c r="L238" s="45"/>
      <c r="M238" s="45"/>
      <c r="N238" s="41">
        <f>N237+IF(AND(L238="Pago",OR(E238='PC Receitas'!$O$4,E238='PC Receitas'!$O$5,E238='PC Receitas'!$O$6)),J238,IF(AND(L238="Pago",OR(E238='PC Receitas'!$O$7,E238='PC Receitas'!$O$8,E238='PC Receitas'!$O$9,E238='PC Receitas'!$O$10,E238='PC Receitas'!$O$11,E238='PC Receitas'!$O$12,E238='PC Receitas'!$O$13,E238='PC Receitas'!$O$14)),-J238,0))</f>
        <v>12927.7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IF(C239&lt;&gt;"",TEXT(C239,"00")&amp;"/06/"&amp;'Configurações Básicas'!$E$5,"")</f>
        <v/>
      </c>
      <c r="E239" s="43"/>
      <c r="F239" s="43"/>
      <c r="G239" s="43"/>
      <c r="H239" s="43"/>
      <c r="I239" s="43"/>
      <c r="J239" s="44"/>
      <c r="K239" s="142"/>
      <c r="L239" s="45"/>
      <c r="M239" s="45"/>
      <c r="N239" s="41">
        <f>N238+IF(AND(L239="Pago",OR(E239='PC Receitas'!$O$4,E239='PC Receitas'!$O$5,E239='PC Receitas'!$O$6)),J239,IF(AND(L239="Pago",OR(E239='PC Receitas'!$O$7,E239='PC Receitas'!$O$8,E239='PC Receitas'!$O$9,E239='PC Receitas'!$O$10,E239='PC Receitas'!$O$11,E239='PC Receitas'!$O$12,E239='PC Receitas'!$O$13,E239='PC Receitas'!$O$14)),-J239,0))</f>
        <v>12927.7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IF(C240&lt;&gt;"",TEXT(C240,"00")&amp;"/06/"&amp;'Configurações Básicas'!$E$5,"")</f>
        <v/>
      </c>
      <c r="E240" s="43"/>
      <c r="F240" s="43"/>
      <c r="G240" s="43"/>
      <c r="H240" s="43"/>
      <c r="I240" s="43"/>
      <c r="J240" s="44"/>
      <c r="K240" s="142"/>
      <c r="L240" s="45"/>
      <c r="M240" s="45"/>
      <c r="N240" s="41">
        <f>N239+IF(AND(L240="Pago",OR(E240='PC Receitas'!$O$4,E240='PC Receitas'!$O$5,E240='PC Receitas'!$O$6)),J240,IF(AND(L240="Pago",OR(E240='PC Receitas'!$O$7,E240='PC Receitas'!$O$8,E240='PC Receitas'!$O$9,E240='PC Receitas'!$O$10,E240='PC Receitas'!$O$11,E240='PC Receitas'!$O$12,E240='PC Receitas'!$O$13,E240='PC Receitas'!$O$14)),-J240,0))</f>
        <v>12927.7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IF(C241&lt;&gt;"",TEXT(C241,"00")&amp;"/06/"&amp;'Configurações Básicas'!$E$5,"")</f>
        <v/>
      </c>
      <c r="E241" s="43"/>
      <c r="F241" s="43"/>
      <c r="G241" s="43"/>
      <c r="H241" s="43"/>
      <c r="I241" s="43"/>
      <c r="J241" s="44"/>
      <c r="K241" s="142"/>
      <c r="L241" s="45"/>
      <c r="M241" s="45"/>
      <c r="N241" s="41">
        <f>N240+IF(AND(L241="Pago",OR(E241='PC Receitas'!$O$4,E241='PC Receitas'!$O$5,E241='PC Receitas'!$O$6)),J241,IF(AND(L241="Pago",OR(E241='PC Receitas'!$O$7,E241='PC Receitas'!$O$8,E241='PC Receitas'!$O$9,E241='PC Receitas'!$O$10,E241='PC Receitas'!$O$11,E241='PC Receitas'!$O$12,E241='PC Receitas'!$O$13,E241='PC Receitas'!$O$14)),-J241,0))</f>
        <v>12927.7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IF(C242&lt;&gt;"",TEXT(C242,"00")&amp;"/06/"&amp;'Configurações Básicas'!$E$5,"")</f>
        <v/>
      </c>
      <c r="E242" s="43"/>
      <c r="F242" s="43"/>
      <c r="G242" s="43"/>
      <c r="H242" s="43"/>
      <c r="I242" s="43"/>
      <c r="J242" s="44"/>
      <c r="K242" s="142"/>
      <c r="L242" s="45"/>
      <c r="M242" s="45"/>
      <c r="N242" s="41">
        <f>N241+IF(AND(L242="Pago",OR(E242='PC Receitas'!$O$4,E242='PC Receitas'!$O$5,E242='PC Receitas'!$O$6)),J242,IF(AND(L242="Pago",OR(E242='PC Receitas'!$O$7,E242='PC Receitas'!$O$8,E242='PC Receitas'!$O$9,E242='PC Receitas'!$O$10,E242='PC Receitas'!$O$11,E242='PC Receitas'!$O$12,E242='PC Receitas'!$O$13,E242='PC Receitas'!$O$14)),-J242,0))</f>
        <v>12927.7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IF(C243&lt;&gt;"",TEXT(C243,"00")&amp;"/06/"&amp;'Configurações Básicas'!$E$5,"")</f>
        <v/>
      </c>
      <c r="E243" s="43"/>
      <c r="F243" s="43"/>
      <c r="G243" s="43"/>
      <c r="H243" s="43"/>
      <c r="I243" s="43"/>
      <c r="J243" s="44"/>
      <c r="K243" s="142"/>
      <c r="L243" s="45"/>
      <c r="M243" s="45"/>
      <c r="N243" s="41">
        <f>N242+IF(AND(L243="Pago",OR(E243='PC Receitas'!$O$4,E243='PC Receitas'!$O$5,E243='PC Receitas'!$O$6)),J243,IF(AND(L243="Pago",OR(E243='PC Receitas'!$O$7,E243='PC Receitas'!$O$8,E243='PC Receitas'!$O$9,E243='PC Receitas'!$O$10,E243='PC Receitas'!$O$11,E243='PC Receitas'!$O$12,E243='PC Receitas'!$O$13,E243='PC Receitas'!$O$14)),-J243,0))</f>
        <v>12927.7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IF(C244&lt;&gt;"",TEXT(C244,"00")&amp;"/06/"&amp;'Configurações Básicas'!$E$5,"")</f>
        <v/>
      </c>
      <c r="E244" s="43"/>
      <c r="F244" s="43"/>
      <c r="G244" s="43"/>
      <c r="H244" s="43"/>
      <c r="I244" s="43"/>
      <c r="J244" s="44"/>
      <c r="K244" s="142"/>
      <c r="L244" s="45"/>
      <c r="M244" s="45"/>
      <c r="N244" s="41">
        <f>N243+IF(AND(L244="Pago",OR(E244='PC Receitas'!$O$4,E244='PC Receitas'!$O$5,E244='PC Receitas'!$O$6)),J244,IF(AND(L244="Pago",OR(E244='PC Receitas'!$O$7,E244='PC Receitas'!$O$8,E244='PC Receitas'!$O$9,E244='PC Receitas'!$O$10,E244='PC Receitas'!$O$11,E244='PC Receitas'!$O$12,E244='PC Receitas'!$O$13,E244='PC Receitas'!$O$14)),-J244,0))</f>
        <v>12927.7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IF(C245&lt;&gt;"",TEXT(C245,"00")&amp;"/06/"&amp;'Configurações Básicas'!$E$5,"")</f>
        <v/>
      </c>
      <c r="E245" s="43"/>
      <c r="F245" s="43"/>
      <c r="G245" s="43"/>
      <c r="H245" s="43"/>
      <c r="I245" s="43"/>
      <c r="J245" s="44"/>
      <c r="K245" s="142"/>
      <c r="L245" s="45"/>
      <c r="M245" s="45"/>
      <c r="N245" s="41">
        <f>N244+IF(AND(L245="Pago",OR(E245='PC Receitas'!$O$4,E245='PC Receitas'!$O$5,E245='PC Receitas'!$O$6)),J245,IF(AND(L245="Pago",OR(E245='PC Receitas'!$O$7,E245='PC Receitas'!$O$8,E245='PC Receitas'!$O$9,E245='PC Receitas'!$O$10,E245='PC Receitas'!$O$11,E245='PC Receitas'!$O$12,E245='PC Receitas'!$O$13,E245='PC Receitas'!$O$14)),-J245,0))</f>
        <v>12927.7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IF(C246&lt;&gt;"",TEXT(C246,"00")&amp;"/06/"&amp;'Configurações Básicas'!$E$5,"")</f>
        <v/>
      </c>
      <c r="E246" s="43"/>
      <c r="F246" s="43"/>
      <c r="G246" s="43"/>
      <c r="H246" s="43"/>
      <c r="I246" s="43"/>
      <c r="J246" s="44"/>
      <c r="K246" s="142"/>
      <c r="L246" s="45"/>
      <c r="M246" s="45"/>
      <c r="N246" s="41">
        <f>N245+IF(AND(L246="Pago",OR(E246='PC Receitas'!$O$4,E246='PC Receitas'!$O$5,E246='PC Receitas'!$O$6)),J246,IF(AND(L246="Pago",OR(E246='PC Receitas'!$O$7,E246='PC Receitas'!$O$8,E246='PC Receitas'!$O$9,E246='PC Receitas'!$O$10,E246='PC Receitas'!$O$11,E246='PC Receitas'!$O$12,E246='PC Receitas'!$O$13,E246='PC Receitas'!$O$14)),-J246,0))</f>
        <v>12927.7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IF(C247&lt;&gt;"",TEXT(C247,"00")&amp;"/06/"&amp;'Configurações Básicas'!$E$5,"")</f>
        <v/>
      </c>
      <c r="E247" s="43"/>
      <c r="F247" s="43"/>
      <c r="G247" s="43"/>
      <c r="H247" s="43"/>
      <c r="I247" s="43"/>
      <c r="J247" s="44"/>
      <c r="K247" s="142"/>
      <c r="L247" s="45"/>
      <c r="M247" s="45"/>
      <c r="N247" s="41">
        <f>N246+IF(AND(L247="Pago",OR(E247='PC Receitas'!$O$4,E247='PC Receitas'!$O$5,E247='PC Receitas'!$O$6)),J247,IF(AND(L247="Pago",OR(E247='PC Receitas'!$O$7,E247='PC Receitas'!$O$8,E247='PC Receitas'!$O$9,E247='PC Receitas'!$O$10,E247='PC Receitas'!$O$11,E247='PC Receitas'!$O$12,E247='PC Receitas'!$O$13,E247='PC Receitas'!$O$14)),-J247,0))</f>
        <v>12927.7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IF(C248&lt;&gt;"",TEXT(C248,"00")&amp;"/06/"&amp;'Configurações Básicas'!$E$5,"")</f>
        <v/>
      </c>
      <c r="E248" s="43"/>
      <c r="F248" s="43"/>
      <c r="G248" s="43"/>
      <c r="H248" s="43"/>
      <c r="I248" s="43"/>
      <c r="J248" s="44"/>
      <c r="K248" s="142"/>
      <c r="L248" s="45"/>
      <c r="M248" s="45"/>
      <c r="N248" s="41">
        <f>N247+IF(AND(L248="Pago",OR(E248='PC Receitas'!$O$4,E248='PC Receitas'!$O$5,E248='PC Receitas'!$O$6)),J248,IF(AND(L248="Pago",OR(E248='PC Receitas'!$O$7,E248='PC Receitas'!$O$8,E248='PC Receitas'!$O$9,E248='PC Receitas'!$O$10,E248='PC Receitas'!$O$11,E248='PC Receitas'!$O$12,E248='PC Receitas'!$O$13,E248='PC Receitas'!$O$14)),-J248,0))</f>
        <v>12927.7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IF(C249&lt;&gt;"",TEXT(C249,"00")&amp;"/06/"&amp;'Configurações Básicas'!$E$5,"")</f>
        <v/>
      </c>
      <c r="E249" s="43"/>
      <c r="F249" s="43"/>
      <c r="G249" s="43"/>
      <c r="H249" s="43"/>
      <c r="I249" s="43"/>
      <c r="J249" s="44"/>
      <c r="K249" s="142"/>
      <c r="L249" s="45"/>
      <c r="M249" s="45"/>
      <c r="N249" s="41">
        <f>N248+IF(AND(L249="Pago",OR(E249='PC Receitas'!$O$4,E249='PC Receitas'!$O$5,E249='PC Receitas'!$O$6)),J249,IF(AND(L249="Pago",OR(E249='PC Receitas'!$O$7,E249='PC Receitas'!$O$8,E249='PC Receitas'!$O$9,E249='PC Receitas'!$O$10,E249='PC Receitas'!$O$11,E249='PC Receitas'!$O$12,E249='PC Receitas'!$O$13,E249='PC Receitas'!$O$14)),-J249,0))</f>
        <v>12927.7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IF(C250&lt;&gt;"",TEXT(C250,"00")&amp;"/06/"&amp;'Configurações Básicas'!$E$5,"")</f>
        <v/>
      </c>
      <c r="E250" s="43"/>
      <c r="F250" s="43"/>
      <c r="G250" s="43"/>
      <c r="H250" s="43"/>
      <c r="I250" s="43"/>
      <c r="J250" s="44"/>
      <c r="K250" s="142"/>
      <c r="L250" s="45"/>
      <c r="M250" s="45"/>
      <c r="N250" s="41">
        <f>N249+IF(AND(L250="Pago",OR(E250='PC Receitas'!$O$4,E250='PC Receitas'!$O$5,E250='PC Receitas'!$O$6)),J250,IF(AND(L250="Pago",OR(E250='PC Receitas'!$O$7,E250='PC Receitas'!$O$8,E250='PC Receitas'!$O$9,E250='PC Receitas'!$O$10,E250='PC Receitas'!$O$11,E250='PC Receitas'!$O$12,E250='PC Receitas'!$O$13,E250='PC Receitas'!$O$14)),-J250,0))</f>
        <v>12927.7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IF(C251&lt;&gt;"",TEXT(C251,"00")&amp;"/06/"&amp;'Configurações Básicas'!$E$5,"")</f>
        <v/>
      </c>
      <c r="E251" s="43"/>
      <c r="F251" s="43"/>
      <c r="G251" s="43"/>
      <c r="H251" s="43"/>
      <c r="I251" s="43"/>
      <c r="J251" s="44"/>
      <c r="K251" s="142"/>
      <c r="L251" s="45"/>
      <c r="M251" s="45"/>
      <c r="N251" s="41">
        <f>N250+IF(AND(L251="Pago",OR(E251='PC Receitas'!$O$4,E251='PC Receitas'!$O$5,E251='PC Receitas'!$O$6)),J251,IF(AND(L251="Pago",OR(E251='PC Receitas'!$O$7,E251='PC Receitas'!$O$8,E251='PC Receitas'!$O$9,E251='PC Receitas'!$O$10,E251='PC Receitas'!$O$11,E251='PC Receitas'!$O$12,E251='PC Receitas'!$O$13,E251='PC Receitas'!$O$14)),-J251,0))</f>
        <v>12927.7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IF(C252&lt;&gt;"",TEXT(C252,"00")&amp;"/06/"&amp;'Configurações Básicas'!$E$5,"")</f>
        <v/>
      </c>
      <c r="E252" s="43"/>
      <c r="F252" s="43"/>
      <c r="G252" s="43"/>
      <c r="H252" s="43"/>
      <c r="I252" s="43"/>
      <c r="J252" s="44"/>
      <c r="K252" s="142"/>
      <c r="L252" s="45"/>
      <c r="M252" s="45"/>
      <c r="N252" s="41">
        <f>N251+IF(AND(L252="Pago",OR(E252='PC Receitas'!$O$4,E252='PC Receitas'!$O$5,E252='PC Receitas'!$O$6)),J252,IF(AND(L252="Pago",OR(E252='PC Receitas'!$O$7,E252='PC Receitas'!$O$8,E252='PC Receitas'!$O$9,E252='PC Receitas'!$O$10,E252='PC Receitas'!$O$11,E252='PC Receitas'!$O$12,E252='PC Receitas'!$O$13,E252='PC Receitas'!$O$14)),-J252,0))</f>
        <v>12927.7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IF(C253&lt;&gt;"",TEXT(C253,"00")&amp;"/06/"&amp;'Configurações Básicas'!$E$5,"")</f>
        <v/>
      </c>
      <c r="E253" s="43"/>
      <c r="F253" s="43"/>
      <c r="G253" s="43"/>
      <c r="H253" s="43"/>
      <c r="I253" s="43"/>
      <c r="J253" s="44"/>
      <c r="K253" s="142"/>
      <c r="L253" s="45"/>
      <c r="M253" s="45"/>
      <c r="N253" s="41">
        <f>N252+IF(AND(L253="Pago",OR(E253='PC Receitas'!$O$4,E253='PC Receitas'!$O$5,E253='PC Receitas'!$O$6)),J253,IF(AND(L253="Pago",OR(E253='PC Receitas'!$O$7,E253='PC Receitas'!$O$8,E253='PC Receitas'!$O$9,E253='PC Receitas'!$O$10,E253='PC Receitas'!$O$11,E253='PC Receitas'!$O$12,E253='PC Receitas'!$O$13,E253='PC Receitas'!$O$14)),-J253,0))</f>
        <v>12927.7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IF(C254&lt;&gt;"",TEXT(C254,"00")&amp;"/06/"&amp;'Configurações Básicas'!$E$5,"")</f>
        <v/>
      </c>
      <c r="E254" s="43"/>
      <c r="F254" s="43"/>
      <c r="G254" s="43"/>
      <c r="H254" s="43"/>
      <c r="I254" s="43"/>
      <c r="J254" s="44"/>
      <c r="K254" s="142"/>
      <c r="L254" s="45"/>
      <c r="M254" s="45"/>
      <c r="N254" s="41">
        <f>N253+IF(AND(L254="Pago",OR(E254='PC Receitas'!$O$4,E254='PC Receitas'!$O$5,E254='PC Receitas'!$O$6)),J254,IF(AND(L254="Pago",OR(E254='PC Receitas'!$O$7,E254='PC Receitas'!$O$8,E254='PC Receitas'!$O$9,E254='PC Receitas'!$O$10,E254='PC Receitas'!$O$11,E254='PC Receitas'!$O$12,E254='PC Receitas'!$O$13,E254='PC Receitas'!$O$14)),-J254,0))</f>
        <v>12927.7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IF(C255&lt;&gt;"",TEXT(C255,"00")&amp;"/06/"&amp;'Configurações Básicas'!$E$5,"")</f>
        <v/>
      </c>
      <c r="E255" s="43"/>
      <c r="F255" s="43"/>
      <c r="G255" s="43"/>
      <c r="H255" s="43"/>
      <c r="I255" s="43"/>
      <c r="J255" s="44"/>
      <c r="K255" s="142"/>
      <c r="L255" s="45"/>
      <c r="M255" s="45"/>
      <c r="N255" s="41">
        <f>N254+IF(AND(L255="Pago",OR(E255='PC Receitas'!$O$4,E255='PC Receitas'!$O$5,E255='PC Receitas'!$O$6)),J255,IF(AND(L255="Pago",OR(E255='PC Receitas'!$O$7,E255='PC Receitas'!$O$8,E255='PC Receitas'!$O$9,E255='PC Receitas'!$O$10,E255='PC Receitas'!$O$11,E255='PC Receitas'!$O$12,E255='PC Receitas'!$O$13,E255='PC Receitas'!$O$14)),-J255,0))</f>
        <v>12927.7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IF(C256&lt;&gt;"",TEXT(C256,"00")&amp;"/06/"&amp;'Configurações Básicas'!$E$5,"")</f>
        <v/>
      </c>
      <c r="E256" s="43"/>
      <c r="F256" s="43"/>
      <c r="G256" s="43"/>
      <c r="H256" s="43"/>
      <c r="I256" s="43"/>
      <c r="J256" s="44"/>
      <c r="K256" s="142"/>
      <c r="L256" s="45"/>
      <c r="M256" s="45"/>
      <c r="N256" s="41">
        <f>N255+IF(AND(L256="Pago",OR(E256='PC Receitas'!$O$4,E256='PC Receitas'!$O$5,E256='PC Receitas'!$O$6)),J256,IF(AND(L256="Pago",OR(E256='PC Receitas'!$O$7,E256='PC Receitas'!$O$8,E256='PC Receitas'!$O$9,E256='PC Receitas'!$O$10,E256='PC Receitas'!$O$11,E256='PC Receitas'!$O$12,E256='PC Receitas'!$O$13,E256='PC Receitas'!$O$14)),-J256,0))</f>
        <v>12927.7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IF(C257&lt;&gt;"",TEXT(C257,"00")&amp;"/06/"&amp;'Configurações Básicas'!$E$5,"")</f>
        <v/>
      </c>
      <c r="E257" s="43"/>
      <c r="F257" s="43"/>
      <c r="G257" s="43"/>
      <c r="H257" s="43"/>
      <c r="I257" s="43"/>
      <c r="J257" s="44"/>
      <c r="K257" s="142"/>
      <c r="L257" s="45"/>
      <c r="M257" s="45"/>
      <c r="N257" s="41">
        <f>N256+IF(AND(L257="Pago",OR(E257='PC Receitas'!$O$4,E257='PC Receitas'!$O$5,E257='PC Receitas'!$O$6)),J257,IF(AND(L257="Pago",OR(E257='PC Receitas'!$O$7,E257='PC Receitas'!$O$8,E257='PC Receitas'!$O$9,E257='PC Receitas'!$O$10,E257='PC Receitas'!$O$11,E257='PC Receitas'!$O$12,E257='PC Receitas'!$O$13,E257='PC Receitas'!$O$14)),-J257,0))</f>
        <v>12927.7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IF(C258&lt;&gt;"",TEXT(C258,"00")&amp;"/06/"&amp;'Configurações Básicas'!$E$5,"")</f>
        <v/>
      </c>
      <c r="E258" s="43"/>
      <c r="F258" s="43"/>
      <c r="G258" s="43"/>
      <c r="H258" s="43"/>
      <c r="I258" s="43"/>
      <c r="J258" s="44"/>
      <c r="K258" s="142"/>
      <c r="L258" s="45"/>
      <c r="M258" s="45"/>
      <c r="N258" s="41">
        <f>N257+IF(AND(L258="Pago",OR(E258='PC Receitas'!$O$4,E258='PC Receitas'!$O$5,E258='PC Receitas'!$O$6)),J258,IF(AND(L258="Pago",OR(E258='PC Receitas'!$O$7,E258='PC Receitas'!$O$8,E258='PC Receitas'!$O$9,E258='PC Receitas'!$O$10,E258='PC Receitas'!$O$11,E258='PC Receitas'!$O$12,E258='PC Receitas'!$O$13,E258='PC Receitas'!$O$14)),-J258,0))</f>
        <v>12927.7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IF(C259&lt;&gt;"",TEXT(C259,"00")&amp;"/06/"&amp;'Configurações Básicas'!$E$5,"")</f>
        <v/>
      </c>
      <c r="E259" s="43"/>
      <c r="F259" s="43"/>
      <c r="G259" s="43"/>
      <c r="H259" s="43"/>
      <c r="I259" s="43"/>
      <c r="J259" s="44"/>
      <c r="K259" s="142"/>
      <c r="L259" s="45"/>
      <c r="M259" s="45"/>
      <c r="N259" s="41">
        <f>N258+IF(AND(L259="Pago",OR(E259='PC Receitas'!$O$4,E259='PC Receitas'!$O$5,E259='PC Receitas'!$O$6)),J259,IF(AND(L259="Pago",OR(E259='PC Receitas'!$O$7,E259='PC Receitas'!$O$8,E259='PC Receitas'!$O$9,E259='PC Receitas'!$O$10,E259='PC Receitas'!$O$11,E259='PC Receitas'!$O$12,E259='PC Receitas'!$O$13,E259='PC Receitas'!$O$14)),-J259,0))</f>
        <v>12927.7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IF(C260&lt;&gt;"",TEXT(C260,"00")&amp;"/06/"&amp;'Configurações Básicas'!$E$5,"")</f>
        <v/>
      </c>
      <c r="E260" s="43"/>
      <c r="F260" s="43"/>
      <c r="G260" s="43"/>
      <c r="H260" s="43"/>
      <c r="I260" s="43"/>
      <c r="J260" s="44"/>
      <c r="K260" s="142"/>
      <c r="L260" s="45"/>
      <c r="M260" s="45"/>
      <c r="N260" s="41">
        <f>N259+IF(AND(L260="Pago",OR(E260='PC Receitas'!$O$4,E260='PC Receitas'!$O$5,E260='PC Receitas'!$O$6)),J260,IF(AND(L260="Pago",OR(E260='PC Receitas'!$O$7,E260='PC Receitas'!$O$8,E260='PC Receitas'!$O$9,E260='PC Receitas'!$O$10,E260='PC Receitas'!$O$11,E260='PC Receitas'!$O$12,E260='PC Receitas'!$O$13,E260='PC Receitas'!$O$14)),-J260,0))</f>
        <v>12927.7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IF(C261&lt;&gt;"",TEXT(C261,"00")&amp;"/06/"&amp;'Configurações Básicas'!$E$5,"")</f>
        <v/>
      </c>
      <c r="E261" s="43"/>
      <c r="F261" s="43"/>
      <c r="G261" s="43"/>
      <c r="H261" s="43"/>
      <c r="I261" s="43"/>
      <c r="J261" s="44"/>
      <c r="K261" s="142"/>
      <c r="L261" s="45"/>
      <c r="M261" s="45"/>
      <c r="N261" s="41">
        <f>N260+IF(AND(L261="Pago",OR(E261='PC Receitas'!$O$4,E261='PC Receitas'!$O$5,E261='PC Receitas'!$O$6)),J261,IF(AND(L261="Pago",OR(E261='PC Receitas'!$O$7,E261='PC Receitas'!$O$8,E261='PC Receitas'!$O$9,E261='PC Receitas'!$O$10,E261='PC Receitas'!$O$11,E261='PC Receitas'!$O$12,E261='PC Receitas'!$O$13,E261='PC Receitas'!$O$14)),-J261,0))</f>
        <v>12927.7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IF(C262&lt;&gt;"",TEXT(C262,"00")&amp;"/06/"&amp;'Configurações Básicas'!$E$5,"")</f>
        <v/>
      </c>
      <c r="E262" s="43"/>
      <c r="F262" s="43"/>
      <c r="G262" s="43"/>
      <c r="H262" s="43"/>
      <c r="I262" s="43"/>
      <c r="J262" s="44"/>
      <c r="K262" s="142"/>
      <c r="L262" s="45"/>
      <c r="M262" s="45"/>
      <c r="N262" s="41">
        <f>N261+IF(AND(L262="Pago",OR(E262='PC Receitas'!$O$4,E262='PC Receitas'!$O$5,E262='PC Receitas'!$O$6)),J262,IF(AND(L262="Pago",OR(E262='PC Receitas'!$O$7,E262='PC Receitas'!$O$8,E262='PC Receitas'!$O$9,E262='PC Receitas'!$O$10,E262='PC Receitas'!$O$11,E262='PC Receitas'!$O$12,E262='PC Receitas'!$O$13,E262='PC Receitas'!$O$14)),-J262,0))</f>
        <v>12927.7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IF(C263&lt;&gt;"",TEXT(C263,"00")&amp;"/06/"&amp;'Configurações Básicas'!$E$5,"")</f>
        <v/>
      </c>
      <c r="E263" s="43"/>
      <c r="F263" s="43"/>
      <c r="G263" s="43"/>
      <c r="H263" s="43"/>
      <c r="I263" s="43"/>
      <c r="J263" s="44"/>
      <c r="K263" s="142"/>
      <c r="L263" s="45"/>
      <c r="M263" s="45"/>
      <c r="N263" s="41">
        <f>N262+IF(AND(L263="Pago",OR(E263='PC Receitas'!$O$4,E263='PC Receitas'!$O$5,E263='PC Receitas'!$O$6)),J263,IF(AND(L263="Pago",OR(E263='PC Receitas'!$O$7,E263='PC Receitas'!$O$8,E263='PC Receitas'!$O$9,E263='PC Receitas'!$O$10,E263='PC Receitas'!$O$11,E263='PC Receitas'!$O$12,E263='PC Receitas'!$O$13,E263='PC Receitas'!$O$14)),-J263,0))</f>
        <v>12927.7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IF(C264&lt;&gt;"",TEXT(C264,"00")&amp;"/06/"&amp;'Configurações Básicas'!$E$5,"")</f>
        <v/>
      </c>
      <c r="E264" s="43"/>
      <c r="F264" s="43"/>
      <c r="G264" s="43"/>
      <c r="H264" s="43"/>
      <c r="I264" s="43"/>
      <c r="J264" s="44"/>
      <c r="K264" s="142"/>
      <c r="L264" s="45"/>
      <c r="M264" s="45"/>
      <c r="N264" s="41">
        <f>N263+IF(AND(L264="Pago",OR(E264='PC Receitas'!$O$4,E264='PC Receitas'!$O$5,E264='PC Receitas'!$O$6)),J264,IF(AND(L264="Pago",OR(E264='PC Receitas'!$O$7,E264='PC Receitas'!$O$8,E264='PC Receitas'!$O$9,E264='PC Receitas'!$O$10,E264='PC Receitas'!$O$11,E264='PC Receitas'!$O$12,E264='PC Receitas'!$O$13,E264='PC Receitas'!$O$14)),-J264,0))</f>
        <v>12927.7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IF(C265&lt;&gt;"",TEXT(C265,"00")&amp;"/06/"&amp;'Configurações Básicas'!$E$5,"")</f>
        <v/>
      </c>
      <c r="E265" s="43"/>
      <c r="F265" s="43"/>
      <c r="G265" s="43"/>
      <c r="H265" s="43"/>
      <c r="I265" s="43"/>
      <c r="J265" s="44"/>
      <c r="K265" s="142"/>
      <c r="L265" s="45"/>
      <c r="M265" s="45"/>
      <c r="N265" s="41">
        <f>N264+IF(AND(L265="Pago",OR(E265='PC Receitas'!$O$4,E265='PC Receitas'!$O$5,E265='PC Receitas'!$O$6)),J265,IF(AND(L265="Pago",OR(E265='PC Receitas'!$O$7,E265='PC Receitas'!$O$8,E265='PC Receitas'!$O$9,E265='PC Receitas'!$O$10,E265='PC Receitas'!$O$11,E265='PC Receitas'!$O$12,E265='PC Receitas'!$O$13,E265='PC Receitas'!$O$14)),-J265,0))</f>
        <v>12927.7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IF(C266&lt;&gt;"",TEXT(C266,"00")&amp;"/06/"&amp;'Configurações Básicas'!$E$5,"")</f>
        <v/>
      </c>
      <c r="E266" s="43"/>
      <c r="F266" s="43"/>
      <c r="G266" s="43"/>
      <c r="H266" s="43"/>
      <c r="I266" s="43"/>
      <c r="J266" s="44"/>
      <c r="K266" s="142"/>
      <c r="L266" s="45"/>
      <c r="M266" s="45"/>
      <c r="N266" s="41">
        <f>N265+IF(AND(L266="Pago",OR(E266='PC Receitas'!$O$4,E266='PC Receitas'!$O$5,E266='PC Receitas'!$O$6)),J266,IF(AND(L266="Pago",OR(E266='PC Receitas'!$O$7,E266='PC Receitas'!$O$8,E266='PC Receitas'!$O$9,E266='PC Receitas'!$O$10,E266='PC Receitas'!$O$11,E266='PC Receitas'!$O$12,E266='PC Receitas'!$O$13,E266='PC Receitas'!$O$14)),-J266,0))</f>
        <v>12927.7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IF(C267&lt;&gt;"",TEXT(C267,"00")&amp;"/06/"&amp;'Configurações Básicas'!$E$5,"")</f>
        <v/>
      </c>
      <c r="E267" s="43"/>
      <c r="F267" s="43"/>
      <c r="G267" s="43"/>
      <c r="H267" s="43"/>
      <c r="I267" s="43"/>
      <c r="J267" s="44"/>
      <c r="K267" s="142"/>
      <c r="L267" s="45"/>
      <c r="M267" s="45"/>
      <c r="N267" s="41">
        <f>N266+IF(AND(L267="Pago",OR(E267='PC Receitas'!$O$4,E267='PC Receitas'!$O$5,E267='PC Receitas'!$O$6)),J267,IF(AND(L267="Pago",OR(E267='PC Receitas'!$O$7,E267='PC Receitas'!$O$8,E267='PC Receitas'!$O$9,E267='PC Receitas'!$O$10,E267='PC Receitas'!$O$11,E267='PC Receitas'!$O$12,E267='PC Receitas'!$O$13,E267='PC Receitas'!$O$14)),-J267,0))</f>
        <v>12927.7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IF(C268&lt;&gt;"",TEXT(C268,"00")&amp;"/06/"&amp;'Configurações Básicas'!$E$5,"")</f>
        <v/>
      </c>
      <c r="E268" s="43"/>
      <c r="F268" s="43"/>
      <c r="G268" s="43"/>
      <c r="H268" s="43"/>
      <c r="I268" s="43"/>
      <c r="J268" s="44"/>
      <c r="K268" s="142"/>
      <c r="L268" s="45"/>
      <c r="M268" s="45"/>
      <c r="N268" s="41">
        <f>N267+IF(AND(L268="Pago",OR(E268='PC Receitas'!$O$4,E268='PC Receitas'!$O$5,E268='PC Receitas'!$O$6)),J268,IF(AND(L268="Pago",OR(E268='PC Receitas'!$O$7,E268='PC Receitas'!$O$8,E268='PC Receitas'!$O$9,E268='PC Receitas'!$O$10,E268='PC Receitas'!$O$11,E268='PC Receitas'!$O$12,E268='PC Receitas'!$O$13,E268='PC Receitas'!$O$14)),-J268,0))</f>
        <v>12927.7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IF(C269&lt;&gt;"",TEXT(C269,"00")&amp;"/06/"&amp;'Configurações Básicas'!$E$5,"")</f>
        <v/>
      </c>
      <c r="E269" s="43"/>
      <c r="F269" s="43"/>
      <c r="G269" s="43"/>
      <c r="H269" s="43"/>
      <c r="I269" s="43"/>
      <c r="J269" s="44"/>
      <c r="K269" s="142"/>
      <c r="L269" s="45"/>
      <c r="M269" s="45"/>
      <c r="N269" s="41">
        <f>N268+IF(AND(L269="Pago",OR(E269='PC Receitas'!$O$4,E269='PC Receitas'!$O$5,E269='PC Receitas'!$O$6)),J269,IF(AND(L269="Pago",OR(E269='PC Receitas'!$O$7,E269='PC Receitas'!$O$8,E269='PC Receitas'!$O$9,E269='PC Receitas'!$O$10,E269='PC Receitas'!$O$11,E269='PC Receitas'!$O$12,E269='PC Receitas'!$O$13,E269='PC Receitas'!$O$14)),-J269,0))</f>
        <v>12927.7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IF(C270&lt;&gt;"",TEXT(C270,"00")&amp;"/06/"&amp;'Configurações Básicas'!$E$5,"")</f>
        <v/>
      </c>
      <c r="E270" s="43"/>
      <c r="F270" s="43"/>
      <c r="G270" s="43"/>
      <c r="H270" s="43"/>
      <c r="I270" s="43"/>
      <c r="J270" s="44"/>
      <c r="K270" s="142"/>
      <c r="L270" s="45"/>
      <c r="M270" s="45"/>
      <c r="N270" s="41">
        <f>N269+IF(AND(L270="Pago",OR(E270='PC Receitas'!$O$4,E270='PC Receitas'!$O$5,E270='PC Receitas'!$O$6)),J270,IF(AND(L270="Pago",OR(E270='PC Receitas'!$O$7,E270='PC Receitas'!$O$8,E270='PC Receitas'!$O$9,E270='PC Receitas'!$O$10,E270='PC Receitas'!$O$11,E270='PC Receitas'!$O$12,E270='PC Receitas'!$O$13,E270='PC Receitas'!$O$14)),-J270,0))</f>
        <v>12927.7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IF(C271&lt;&gt;"",TEXT(C271,"00")&amp;"/06/"&amp;'Configurações Básicas'!$E$5,"")</f>
        <v/>
      </c>
      <c r="E271" s="43"/>
      <c r="F271" s="43"/>
      <c r="G271" s="43"/>
      <c r="H271" s="43"/>
      <c r="I271" s="43"/>
      <c r="J271" s="44"/>
      <c r="K271" s="142"/>
      <c r="L271" s="45"/>
      <c r="M271" s="45"/>
      <c r="N271" s="41">
        <f>N270+IF(AND(L271="Pago",OR(E271='PC Receitas'!$O$4,E271='PC Receitas'!$O$5,E271='PC Receitas'!$O$6)),J271,IF(AND(L271="Pago",OR(E271='PC Receitas'!$O$7,E271='PC Receitas'!$O$8,E271='PC Receitas'!$O$9,E271='PC Receitas'!$O$10,E271='PC Receitas'!$O$11,E271='PC Receitas'!$O$12,E271='PC Receitas'!$O$13,E271='PC Receitas'!$O$14)),-J271,0))</f>
        <v>12927.7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IF(C272&lt;&gt;"",TEXT(C272,"00")&amp;"/06/"&amp;'Configurações Básicas'!$E$5,"")</f>
        <v/>
      </c>
      <c r="E272" s="43"/>
      <c r="F272" s="43"/>
      <c r="G272" s="43"/>
      <c r="H272" s="43"/>
      <c r="I272" s="43"/>
      <c r="J272" s="44"/>
      <c r="K272" s="142"/>
      <c r="L272" s="45"/>
      <c r="M272" s="45"/>
      <c r="N272" s="41">
        <f>N271+IF(AND(L272="Pago",OR(E272='PC Receitas'!$O$4,E272='PC Receitas'!$O$5,E272='PC Receitas'!$O$6)),J272,IF(AND(L272="Pago",OR(E272='PC Receitas'!$O$7,E272='PC Receitas'!$O$8,E272='PC Receitas'!$O$9,E272='PC Receitas'!$O$10,E272='PC Receitas'!$O$11,E272='PC Receitas'!$O$12,E272='PC Receitas'!$O$13,E272='PC Receitas'!$O$14)),-J272,0))</f>
        <v>12927.7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IF(C273&lt;&gt;"",TEXT(C273,"00")&amp;"/06/"&amp;'Configurações Básicas'!$E$5,"")</f>
        <v/>
      </c>
      <c r="E273" s="43"/>
      <c r="F273" s="43"/>
      <c r="G273" s="43"/>
      <c r="H273" s="43"/>
      <c r="I273" s="43"/>
      <c r="J273" s="44"/>
      <c r="K273" s="142"/>
      <c r="L273" s="45"/>
      <c r="M273" s="45"/>
      <c r="N273" s="41">
        <f>N272+IF(AND(L273="Pago",OR(E273='PC Receitas'!$O$4,E273='PC Receitas'!$O$5,E273='PC Receitas'!$O$6)),J273,IF(AND(L273="Pago",OR(E273='PC Receitas'!$O$7,E273='PC Receitas'!$O$8,E273='PC Receitas'!$O$9,E273='PC Receitas'!$O$10,E273='PC Receitas'!$O$11,E273='PC Receitas'!$O$12,E273='PC Receitas'!$O$13,E273='PC Receitas'!$O$14)),-J273,0))</f>
        <v>12927.7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IF(C274&lt;&gt;"",TEXT(C274,"00")&amp;"/06/"&amp;'Configurações Básicas'!$E$5,"")</f>
        <v/>
      </c>
      <c r="E274" s="43"/>
      <c r="F274" s="43"/>
      <c r="G274" s="43"/>
      <c r="H274" s="43"/>
      <c r="I274" s="43"/>
      <c r="J274" s="44"/>
      <c r="K274" s="142"/>
      <c r="L274" s="45"/>
      <c r="M274" s="45"/>
      <c r="N274" s="41">
        <f>N273+IF(AND(L274="Pago",OR(E274='PC Receitas'!$O$4,E274='PC Receitas'!$O$5,E274='PC Receitas'!$O$6)),J274,IF(AND(L274="Pago",OR(E274='PC Receitas'!$O$7,E274='PC Receitas'!$O$8,E274='PC Receitas'!$O$9,E274='PC Receitas'!$O$10,E274='PC Receitas'!$O$11,E274='PC Receitas'!$O$12,E274='PC Receitas'!$O$13,E274='PC Receitas'!$O$14)),-J274,0))</f>
        <v>12927.7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IF(C275&lt;&gt;"",TEXT(C275,"00")&amp;"/06/"&amp;'Configurações Básicas'!$E$5,"")</f>
        <v/>
      </c>
      <c r="E275" s="43"/>
      <c r="F275" s="43"/>
      <c r="G275" s="43"/>
      <c r="H275" s="43"/>
      <c r="I275" s="43"/>
      <c r="J275" s="44"/>
      <c r="K275" s="142"/>
      <c r="L275" s="45"/>
      <c r="M275" s="45"/>
      <c r="N275" s="41">
        <f>N274+IF(AND(L275="Pago",OR(E275='PC Receitas'!$O$4,E275='PC Receitas'!$O$5,E275='PC Receitas'!$O$6)),J275,IF(AND(L275="Pago",OR(E275='PC Receitas'!$O$7,E275='PC Receitas'!$O$8,E275='PC Receitas'!$O$9,E275='PC Receitas'!$O$10,E275='PC Receitas'!$O$11,E275='PC Receitas'!$O$12,E275='PC Receitas'!$O$13,E275='PC Receitas'!$O$14)),-J275,0))</f>
        <v>12927.7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IF(C276&lt;&gt;"",TEXT(C276,"00")&amp;"/06/"&amp;'Configurações Básicas'!$E$5,"")</f>
        <v/>
      </c>
      <c r="E276" s="43"/>
      <c r="F276" s="43"/>
      <c r="G276" s="43"/>
      <c r="H276" s="43"/>
      <c r="I276" s="43"/>
      <c r="J276" s="44"/>
      <c r="K276" s="142"/>
      <c r="L276" s="45"/>
      <c r="M276" s="45"/>
      <c r="N276" s="41">
        <f>N275+IF(AND(L276="Pago",OR(E276='PC Receitas'!$O$4,E276='PC Receitas'!$O$5,E276='PC Receitas'!$O$6)),J276,IF(AND(L276="Pago",OR(E276='PC Receitas'!$O$7,E276='PC Receitas'!$O$8,E276='PC Receitas'!$O$9,E276='PC Receitas'!$O$10,E276='PC Receitas'!$O$11,E276='PC Receitas'!$O$12,E276='PC Receitas'!$O$13,E276='PC Receitas'!$O$14)),-J276,0))</f>
        <v>12927.7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IF(C277&lt;&gt;"",TEXT(C277,"00")&amp;"/06/"&amp;'Configurações Básicas'!$E$5,"")</f>
        <v/>
      </c>
      <c r="E277" s="43"/>
      <c r="F277" s="43"/>
      <c r="G277" s="43"/>
      <c r="H277" s="43"/>
      <c r="I277" s="43"/>
      <c r="J277" s="44"/>
      <c r="K277" s="142"/>
      <c r="L277" s="45"/>
      <c r="M277" s="45"/>
      <c r="N277" s="41">
        <f>N276+IF(AND(L277="Pago",OR(E277='PC Receitas'!$O$4,E277='PC Receitas'!$O$5,E277='PC Receitas'!$O$6)),J277,IF(AND(L277="Pago",OR(E277='PC Receitas'!$O$7,E277='PC Receitas'!$O$8,E277='PC Receitas'!$O$9,E277='PC Receitas'!$O$10,E277='PC Receitas'!$O$11,E277='PC Receitas'!$O$12,E277='PC Receitas'!$O$13,E277='PC Receitas'!$O$14)),-J277,0))</f>
        <v>12927.7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IF(C278&lt;&gt;"",TEXT(C278,"00")&amp;"/06/"&amp;'Configurações Básicas'!$E$5,"")</f>
        <v/>
      </c>
      <c r="E278" s="43"/>
      <c r="F278" s="43"/>
      <c r="G278" s="43"/>
      <c r="H278" s="43"/>
      <c r="I278" s="43"/>
      <c r="J278" s="44"/>
      <c r="K278" s="142"/>
      <c r="L278" s="45"/>
      <c r="M278" s="45"/>
      <c r="N278" s="41">
        <f>N277+IF(AND(L278="Pago",OR(E278='PC Receitas'!$O$4,E278='PC Receitas'!$O$5,E278='PC Receitas'!$O$6)),J278,IF(AND(L278="Pago",OR(E278='PC Receitas'!$O$7,E278='PC Receitas'!$O$8,E278='PC Receitas'!$O$9,E278='PC Receitas'!$O$10,E278='PC Receitas'!$O$11,E278='PC Receitas'!$O$12,E278='PC Receitas'!$O$13,E278='PC Receitas'!$O$14)),-J278,0))</f>
        <v>12927.7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IF(C279&lt;&gt;"",TEXT(C279,"00")&amp;"/06/"&amp;'Configurações Básicas'!$E$5,"")</f>
        <v/>
      </c>
      <c r="E279" s="43"/>
      <c r="F279" s="43"/>
      <c r="G279" s="43"/>
      <c r="H279" s="43"/>
      <c r="I279" s="43"/>
      <c r="J279" s="44"/>
      <c r="K279" s="142"/>
      <c r="L279" s="45"/>
      <c r="M279" s="45"/>
      <c r="N279" s="41">
        <f>N278+IF(AND(L279="Pago",OR(E279='PC Receitas'!$O$4,E279='PC Receitas'!$O$5,E279='PC Receitas'!$O$6)),J279,IF(AND(L279="Pago",OR(E279='PC Receitas'!$O$7,E279='PC Receitas'!$O$8,E279='PC Receitas'!$O$9,E279='PC Receitas'!$O$10,E279='PC Receitas'!$O$11,E279='PC Receitas'!$O$12,E279='PC Receitas'!$O$13,E279='PC Receitas'!$O$14)),-J279,0))</f>
        <v>12927.7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IF(C280&lt;&gt;"",TEXT(C280,"00")&amp;"/06/"&amp;'Configurações Básicas'!$E$5,"")</f>
        <v/>
      </c>
      <c r="E280" s="43"/>
      <c r="F280" s="43"/>
      <c r="G280" s="43"/>
      <c r="H280" s="43"/>
      <c r="I280" s="43"/>
      <c r="J280" s="44"/>
      <c r="K280" s="142"/>
      <c r="L280" s="45"/>
      <c r="M280" s="45"/>
      <c r="N280" s="41">
        <f>N279+IF(AND(L280="Pago",OR(E280='PC Receitas'!$O$4,E280='PC Receitas'!$O$5,E280='PC Receitas'!$O$6)),J280,IF(AND(L280="Pago",OR(E280='PC Receitas'!$O$7,E280='PC Receitas'!$O$8,E280='PC Receitas'!$O$9,E280='PC Receitas'!$O$10,E280='PC Receitas'!$O$11,E280='PC Receitas'!$O$12,E280='PC Receitas'!$O$13,E280='PC Receitas'!$O$14)),-J280,0))</f>
        <v>12927.7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IF(C281&lt;&gt;"",TEXT(C281,"00")&amp;"/06/"&amp;'Configurações Básicas'!$E$5,"")</f>
        <v/>
      </c>
      <c r="E281" s="43"/>
      <c r="F281" s="43"/>
      <c r="G281" s="43"/>
      <c r="H281" s="43"/>
      <c r="I281" s="43"/>
      <c r="J281" s="44"/>
      <c r="K281" s="142"/>
      <c r="L281" s="45"/>
      <c r="M281" s="45"/>
      <c r="N281" s="41">
        <f>N280+IF(AND(L281="Pago",OR(E281='PC Receitas'!$O$4,E281='PC Receitas'!$O$5,E281='PC Receitas'!$O$6)),J281,IF(AND(L281="Pago",OR(E281='PC Receitas'!$O$7,E281='PC Receitas'!$O$8,E281='PC Receitas'!$O$9,E281='PC Receitas'!$O$10,E281='PC Receitas'!$O$11,E281='PC Receitas'!$O$12,E281='PC Receitas'!$O$13,E281='PC Receitas'!$O$14)),-J281,0))</f>
        <v>12927.7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IF(C282&lt;&gt;"",TEXT(C282,"00")&amp;"/06/"&amp;'Configurações Básicas'!$E$5,"")</f>
        <v/>
      </c>
      <c r="E282" s="43"/>
      <c r="F282" s="43"/>
      <c r="G282" s="43"/>
      <c r="H282" s="43"/>
      <c r="I282" s="43"/>
      <c r="J282" s="44"/>
      <c r="K282" s="142"/>
      <c r="L282" s="45"/>
      <c r="M282" s="45"/>
      <c r="N282" s="41">
        <f>N281+IF(AND(L282="Pago",OR(E282='PC Receitas'!$O$4,E282='PC Receitas'!$O$5,E282='PC Receitas'!$O$6)),J282,IF(AND(L282="Pago",OR(E282='PC Receitas'!$O$7,E282='PC Receitas'!$O$8,E282='PC Receitas'!$O$9,E282='PC Receitas'!$O$10,E282='PC Receitas'!$O$11,E282='PC Receitas'!$O$12,E282='PC Receitas'!$O$13,E282='PC Receitas'!$O$14)),-J282,0))</f>
        <v>12927.7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IF(C283&lt;&gt;"",TEXT(C283,"00")&amp;"/06/"&amp;'Configurações Básicas'!$E$5,"")</f>
        <v/>
      </c>
      <c r="E283" s="43"/>
      <c r="F283" s="43"/>
      <c r="G283" s="43"/>
      <c r="H283" s="43"/>
      <c r="I283" s="43"/>
      <c r="J283" s="44"/>
      <c r="K283" s="142"/>
      <c r="L283" s="45"/>
      <c r="M283" s="45"/>
      <c r="N283" s="41">
        <f>N282+IF(AND(L283="Pago",OR(E283='PC Receitas'!$O$4,E283='PC Receitas'!$O$5,E283='PC Receitas'!$O$6)),J283,IF(AND(L283="Pago",OR(E283='PC Receitas'!$O$7,E283='PC Receitas'!$O$8,E283='PC Receitas'!$O$9,E283='PC Receitas'!$O$10,E283='PC Receitas'!$O$11,E283='PC Receitas'!$O$12,E283='PC Receitas'!$O$13,E283='PC Receitas'!$O$14)),-J283,0))</f>
        <v>12927.7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IF(C284&lt;&gt;"",TEXT(C284,"00")&amp;"/06/"&amp;'Configurações Básicas'!$E$5,"")</f>
        <v/>
      </c>
      <c r="E284" s="43"/>
      <c r="F284" s="43"/>
      <c r="G284" s="43"/>
      <c r="H284" s="43"/>
      <c r="I284" s="43"/>
      <c r="J284" s="44"/>
      <c r="K284" s="142"/>
      <c r="L284" s="45"/>
      <c r="M284" s="45"/>
      <c r="N284" s="41">
        <f>N283+IF(AND(L284="Pago",OR(E284='PC Receitas'!$O$4,E284='PC Receitas'!$O$5,E284='PC Receitas'!$O$6)),J284,IF(AND(L284="Pago",OR(E284='PC Receitas'!$O$7,E284='PC Receitas'!$O$8,E284='PC Receitas'!$O$9,E284='PC Receitas'!$O$10,E284='PC Receitas'!$O$11,E284='PC Receitas'!$O$12,E284='PC Receitas'!$O$13,E284='PC Receitas'!$O$14)),-J284,0))</f>
        <v>12927.7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IF(C285&lt;&gt;"",TEXT(C285,"00")&amp;"/06/"&amp;'Configurações Básicas'!$E$5,"")</f>
        <v/>
      </c>
      <c r="E285" s="43"/>
      <c r="F285" s="43"/>
      <c r="G285" s="43"/>
      <c r="H285" s="43"/>
      <c r="I285" s="43"/>
      <c r="J285" s="44"/>
      <c r="K285" s="142"/>
      <c r="L285" s="45"/>
      <c r="M285" s="45"/>
      <c r="N285" s="41">
        <f>N284+IF(AND(L285="Pago",OR(E285='PC Receitas'!$O$4,E285='PC Receitas'!$O$5,E285='PC Receitas'!$O$6)),J285,IF(AND(L285="Pago",OR(E285='PC Receitas'!$O$7,E285='PC Receitas'!$O$8,E285='PC Receitas'!$O$9,E285='PC Receitas'!$O$10,E285='PC Receitas'!$O$11,E285='PC Receitas'!$O$12,E285='PC Receitas'!$O$13,E285='PC Receitas'!$O$14)),-J285,0))</f>
        <v>12927.7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IF(C286&lt;&gt;"",TEXT(C286,"00")&amp;"/06/"&amp;'Configurações Básicas'!$E$5,"")</f>
        <v/>
      </c>
      <c r="E286" s="43"/>
      <c r="F286" s="43"/>
      <c r="G286" s="43"/>
      <c r="H286" s="43"/>
      <c r="I286" s="43"/>
      <c r="J286" s="44"/>
      <c r="K286" s="142"/>
      <c r="L286" s="45"/>
      <c r="M286" s="45"/>
      <c r="N286" s="41">
        <f>N285+IF(AND(L286="Pago",OR(E286='PC Receitas'!$O$4,E286='PC Receitas'!$O$5,E286='PC Receitas'!$O$6)),J286,IF(AND(L286="Pago",OR(E286='PC Receitas'!$O$7,E286='PC Receitas'!$O$8,E286='PC Receitas'!$O$9,E286='PC Receitas'!$O$10,E286='PC Receitas'!$O$11,E286='PC Receitas'!$O$12,E286='PC Receitas'!$O$13,E286='PC Receitas'!$O$14)),-J286,0))</f>
        <v>12927.7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IF(C287&lt;&gt;"",TEXT(C287,"00")&amp;"/06/"&amp;'Configurações Básicas'!$E$5,"")</f>
        <v/>
      </c>
      <c r="E287" s="43"/>
      <c r="F287" s="43"/>
      <c r="G287" s="43"/>
      <c r="H287" s="43"/>
      <c r="I287" s="43"/>
      <c r="J287" s="44"/>
      <c r="K287" s="142"/>
      <c r="L287" s="45"/>
      <c r="M287" s="45"/>
      <c r="N287" s="41">
        <f>N286+IF(AND(L287="Pago",OR(E287='PC Receitas'!$O$4,E287='PC Receitas'!$O$5,E287='PC Receitas'!$O$6)),J287,IF(AND(L287="Pago",OR(E287='PC Receitas'!$O$7,E287='PC Receitas'!$O$8,E287='PC Receitas'!$O$9,E287='PC Receitas'!$O$10,E287='PC Receitas'!$O$11,E287='PC Receitas'!$O$12,E287='PC Receitas'!$O$13,E287='PC Receitas'!$O$14)),-J287,0))</f>
        <v>12927.7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IF(C288&lt;&gt;"",TEXT(C288,"00")&amp;"/06/"&amp;'Configurações Básicas'!$E$5,"")</f>
        <v/>
      </c>
      <c r="E288" s="43"/>
      <c r="F288" s="43"/>
      <c r="G288" s="43"/>
      <c r="H288" s="43"/>
      <c r="I288" s="43"/>
      <c r="J288" s="44"/>
      <c r="K288" s="142"/>
      <c r="L288" s="45"/>
      <c r="M288" s="45"/>
      <c r="N288" s="41">
        <f>N287+IF(AND(L288="Pago",OR(E288='PC Receitas'!$O$4,E288='PC Receitas'!$O$5,E288='PC Receitas'!$O$6)),J288,IF(AND(L288="Pago",OR(E288='PC Receitas'!$O$7,E288='PC Receitas'!$O$8,E288='PC Receitas'!$O$9,E288='PC Receitas'!$O$10,E288='PC Receitas'!$O$11,E288='PC Receitas'!$O$12,E288='PC Receitas'!$O$13,E288='PC Receitas'!$O$14)),-J288,0))</f>
        <v>12927.7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IF(C289&lt;&gt;"",TEXT(C289,"00")&amp;"/06/"&amp;'Configurações Básicas'!$E$5,"")</f>
        <v/>
      </c>
      <c r="E289" s="43"/>
      <c r="F289" s="43"/>
      <c r="G289" s="43"/>
      <c r="H289" s="43"/>
      <c r="I289" s="43"/>
      <c r="J289" s="44"/>
      <c r="K289" s="142"/>
      <c r="L289" s="45"/>
      <c r="M289" s="45"/>
      <c r="N289" s="41">
        <f>N288+IF(AND(L289="Pago",OR(E289='PC Receitas'!$O$4,E289='PC Receitas'!$O$5,E289='PC Receitas'!$O$6)),J289,IF(AND(L289="Pago",OR(E289='PC Receitas'!$O$7,E289='PC Receitas'!$O$8,E289='PC Receitas'!$O$9,E289='PC Receitas'!$O$10,E289='PC Receitas'!$O$11,E289='PC Receitas'!$O$12,E289='PC Receitas'!$O$13,E289='PC Receitas'!$O$14)),-J289,0))</f>
        <v>12927.7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IF(C290&lt;&gt;"",TEXT(C290,"00")&amp;"/06/"&amp;'Configurações Básicas'!$E$5,"")</f>
        <v/>
      </c>
      <c r="E290" s="43"/>
      <c r="F290" s="43"/>
      <c r="G290" s="43"/>
      <c r="H290" s="43"/>
      <c r="I290" s="43"/>
      <c r="J290" s="44"/>
      <c r="K290" s="142"/>
      <c r="L290" s="45"/>
      <c r="M290" s="45"/>
      <c r="N290" s="41">
        <f>N289+IF(AND(L290="Pago",OR(E290='PC Receitas'!$O$4,E290='PC Receitas'!$O$5,E290='PC Receitas'!$O$6)),J290,IF(AND(L290="Pago",OR(E290='PC Receitas'!$O$7,E290='PC Receitas'!$O$8,E290='PC Receitas'!$O$9,E290='PC Receitas'!$O$10,E290='PC Receitas'!$O$11,E290='PC Receitas'!$O$12,E290='PC Receitas'!$O$13,E290='PC Receitas'!$O$14)),-J290,0))</f>
        <v>12927.7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IF(C291&lt;&gt;"",TEXT(C291,"00")&amp;"/06/"&amp;'Configurações Básicas'!$E$5,"")</f>
        <v/>
      </c>
      <c r="E291" s="43"/>
      <c r="F291" s="43"/>
      <c r="G291" s="43"/>
      <c r="H291" s="43"/>
      <c r="I291" s="43"/>
      <c r="J291" s="44"/>
      <c r="K291" s="142"/>
      <c r="L291" s="45"/>
      <c r="M291" s="45"/>
      <c r="N291" s="41">
        <f>N290+IF(AND(L291="Pago",OR(E291='PC Receitas'!$O$4,E291='PC Receitas'!$O$5,E291='PC Receitas'!$O$6)),J291,IF(AND(L291="Pago",OR(E291='PC Receitas'!$O$7,E291='PC Receitas'!$O$8,E291='PC Receitas'!$O$9,E291='PC Receitas'!$O$10,E291='PC Receitas'!$O$11,E291='PC Receitas'!$O$12,E291='PC Receitas'!$O$13,E291='PC Receitas'!$O$14)),-J291,0))</f>
        <v>12927.7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IF(C292&lt;&gt;"",TEXT(C292,"00")&amp;"/06/"&amp;'Configurações Básicas'!$E$5,"")</f>
        <v/>
      </c>
      <c r="E292" s="43"/>
      <c r="F292" s="43"/>
      <c r="G292" s="43"/>
      <c r="H292" s="43"/>
      <c r="I292" s="43"/>
      <c r="J292" s="44"/>
      <c r="K292" s="142"/>
      <c r="L292" s="45"/>
      <c r="M292" s="45"/>
      <c r="N292" s="41">
        <f>N291+IF(AND(L292="Pago",OR(E292='PC Receitas'!$O$4,E292='PC Receitas'!$O$5,E292='PC Receitas'!$O$6)),J292,IF(AND(L292="Pago",OR(E292='PC Receitas'!$O$7,E292='PC Receitas'!$O$8,E292='PC Receitas'!$O$9,E292='PC Receitas'!$O$10,E292='PC Receitas'!$O$11,E292='PC Receitas'!$O$12,E292='PC Receitas'!$O$13,E292='PC Receitas'!$O$14)),-J292,0))</f>
        <v>12927.7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IF(C293&lt;&gt;"",TEXT(C293,"00")&amp;"/06/"&amp;'Configurações Básicas'!$E$5,"")</f>
        <v/>
      </c>
      <c r="E293" s="43"/>
      <c r="F293" s="43"/>
      <c r="G293" s="43"/>
      <c r="H293" s="43"/>
      <c r="I293" s="43"/>
      <c r="J293" s="44"/>
      <c r="K293" s="142"/>
      <c r="L293" s="45"/>
      <c r="M293" s="45"/>
      <c r="N293" s="41">
        <f>N292+IF(AND(L293="Pago",OR(E293='PC Receitas'!$O$4,E293='PC Receitas'!$O$5,E293='PC Receitas'!$O$6)),J293,IF(AND(L293="Pago",OR(E293='PC Receitas'!$O$7,E293='PC Receitas'!$O$8,E293='PC Receitas'!$O$9,E293='PC Receitas'!$O$10,E293='PC Receitas'!$O$11,E293='PC Receitas'!$O$12,E293='PC Receitas'!$O$13,E293='PC Receitas'!$O$14)),-J293,0))</f>
        <v>12927.7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IF(C294&lt;&gt;"",TEXT(C294,"00")&amp;"/06/"&amp;'Configurações Básicas'!$E$5,"")</f>
        <v/>
      </c>
      <c r="E294" s="43"/>
      <c r="F294" s="43"/>
      <c r="G294" s="43"/>
      <c r="H294" s="43"/>
      <c r="I294" s="43"/>
      <c r="J294" s="44"/>
      <c r="K294" s="142"/>
      <c r="L294" s="45"/>
      <c r="M294" s="45"/>
      <c r="N294" s="41">
        <f>N293+IF(AND(L294="Pago",OR(E294='PC Receitas'!$O$4,E294='PC Receitas'!$O$5,E294='PC Receitas'!$O$6)),J294,IF(AND(L294="Pago",OR(E294='PC Receitas'!$O$7,E294='PC Receitas'!$O$8,E294='PC Receitas'!$O$9,E294='PC Receitas'!$O$10,E294='PC Receitas'!$O$11,E294='PC Receitas'!$O$12,E294='PC Receitas'!$O$13,E294='PC Receitas'!$O$14)),-J294,0))</f>
        <v>12927.7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IF(C295&lt;&gt;"",TEXT(C295,"00")&amp;"/06/"&amp;'Configurações Básicas'!$E$5,"")</f>
        <v/>
      </c>
      <c r="E295" s="43"/>
      <c r="F295" s="43"/>
      <c r="G295" s="43"/>
      <c r="H295" s="43"/>
      <c r="I295" s="43"/>
      <c r="J295" s="44"/>
      <c r="K295" s="142"/>
      <c r="L295" s="45"/>
      <c r="M295" s="45"/>
      <c r="N295" s="41">
        <f>N294+IF(AND(L295="Pago",OR(E295='PC Receitas'!$O$4,E295='PC Receitas'!$O$5,E295='PC Receitas'!$O$6)),J295,IF(AND(L295="Pago",OR(E295='PC Receitas'!$O$7,E295='PC Receitas'!$O$8,E295='PC Receitas'!$O$9,E295='PC Receitas'!$O$10,E295='PC Receitas'!$O$11,E295='PC Receitas'!$O$12,E295='PC Receitas'!$O$13,E295='PC Receitas'!$O$14)),-J295,0))</f>
        <v>12927.7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IF(C296&lt;&gt;"",TEXT(C296,"00")&amp;"/06/"&amp;'Configurações Básicas'!$E$5,"")</f>
        <v/>
      </c>
      <c r="E296" s="43"/>
      <c r="F296" s="43"/>
      <c r="G296" s="43"/>
      <c r="H296" s="43"/>
      <c r="I296" s="43"/>
      <c r="J296" s="44"/>
      <c r="K296" s="142"/>
      <c r="L296" s="45"/>
      <c r="M296" s="45"/>
      <c r="N296" s="41">
        <f>N295+IF(AND(L296="Pago",OR(E296='PC Receitas'!$O$4,E296='PC Receitas'!$O$5,E296='PC Receitas'!$O$6)),J296,IF(AND(L296="Pago",OR(E296='PC Receitas'!$O$7,E296='PC Receitas'!$O$8,E296='PC Receitas'!$O$9,E296='PC Receitas'!$O$10,E296='PC Receitas'!$O$11,E296='PC Receitas'!$O$12,E296='PC Receitas'!$O$13,E296='PC Receitas'!$O$14)),-J296,0))</f>
        <v>12927.7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IF(C297&lt;&gt;"",TEXT(C297,"00")&amp;"/06/"&amp;'Configurações Básicas'!$E$5,"")</f>
        <v/>
      </c>
      <c r="E297" s="43"/>
      <c r="F297" s="43"/>
      <c r="G297" s="43"/>
      <c r="H297" s="43"/>
      <c r="I297" s="43"/>
      <c r="J297" s="44"/>
      <c r="K297" s="142"/>
      <c r="L297" s="45"/>
      <c r="M297" s="45"/>
      <c r="N297" s="41">
        <f>N296+IF(AND(L297="Pago",OR(E297='PC Receitas'!$O$4,E297='PC Receitas'!$O$5,E297='PC Receitas'!$O$6)),J297,IF(AND(L297="Pago",OR(E297='PC Receitas'!$O$7,E297='PC Receitas'!$O$8,E297='PC Receitas'!$O$9,E297='PC Receitas'!$O$10,E297='PC Receitas'!$O$11,E297='PC Receitas'!$O$12,E297='PC Receitas'!$O$13,E297='PC Receitas'!$O$14)),-J297,0))</f>
        <v>12927.7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IF(C298&lt;&gt;"",TEXT(C298,"00")&amp;"/06/"&amp;'Configurações Básicas'!$E$5,"")</f>
        <v/>
      </c>
      <c r="E298" s="43"/>
      <c r="F298" s="43"/>
      <c r="G298" s="43"/>
      <c r="H298" s="43"/>
      <c r="I298" s="43"/>
      <c r="J298" s="44"/>
      <c r="K298" s="142"/>
      <c r="L298" s="45"/>
      <c r="M298" s="45"/>
      <c r="N298" s="41">
        <f>N297+IF(AND(L298="Pago",OR(E298='PC Receitas'!$O$4,E298='PC Receitas'!$O$5,E298='PC Receitas'!$O$6)),J298,IF(AND(L298="Pago",OR(E298='PC Receitas'!$O$7,E298='PC Receitas'!$O$8,E298='PC Receitas'!$O$9,E298='PC Receitas'!$O$10,E298='PC Receitas'!$O$11,E298='PC Receitas'!$O$12,E298='PC Receitas'!$O$13,E298='PC Receitas'!$O$14)),-J298,0))</f>
        <v>12927.7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IF(C299&lt;&gt;"",TEXT(C299,"00")&amp;"/06/"&amp;'Configurações Básicas'!$E$5,"")</f>
        <v/>
      </c>
      <c r="E299" s="43"/>
      <c r="F299" s="43"/>
      <c r="G299" s="43"/>
      <c r="H299" s="43"/>
      <c r="I299" s="43"/>
      <c r="J299" s="44"/>
      <c r="K299" s="142"/>
      <c r="L299" s="45"/>
      <c r="M299" s="45"/>
      <c r="N299" s="41">
        <f>N298+IF(AND(L299="Pago",OR(E299='PC Receitas'!$O$4,E299='PC Receitas'!$O$5,E299='PC Receitas'!$O$6)),J299,IF(AND(L299="Pago",OR(E299='PC Receitas'!$O$7,E299='PC Receitas'!$O$8,E299='PC Receitas'!$O$9,E299='PC Receitas'!$O$10,E299='PC Receitas'!$O$11,E299='PC Receitas'!$O$12,E299='PC Receitas'!$O$13,E299='PC Receitas'!$O$14)),-J299,0))</f>
        <v>12927.7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IF(C300&lt;&gt;"",TEXT(C300,"00")&amp;"/06/"&amp;'Configurações Básicas'!$E$5,"")</f>
        <v/>
      </c>
      <c r="E300" s="43"/>
      <c r="F300" s="43"/>
      <c r="G300" s="43"/>
      <c r="H300" s="43"/>
      <c r="I300" s="43"/>
      <c r="J300" s="44"/>
      <c r="K300" s="142"/>
      <c r="L300" s="45"/>
      <c r="M300" s="45"/>
      <c r="N300" s="41">
        <f>N299+IF(AND(L300="Pago",OR(E300='PC Receitas'!$O$4,E300='PC Receitas'!$O$5,E300='PC Receitas'!$O$6)),J300,IF(AND(L300="Pago",OR(E300='PC Receitas'!$O$7,E300='PC Receitas'!$O$8,E300='PC Receitas'!$O$9,E300='PC Receitas'!$O$10,E300='PC Receitas'!$O$11,E300='PC Receitas'!$O$12,E300='PC Receitas'!$O$13,E300='PC Receitas'!$O$14)),-J300,0))</f>
        <v>12927.7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IF(C301&lt;&gt;"",TEXT(C301,"00")&amp;"/06/"&amp;'Configurações Básicas'!$E$5,"")</f>
        <v/>
      </c>
      <c r="E301" s="43"/>
      <c r="F301" s="43"/>
      <c r="G301" s="43"/>
      <c r="H301" s="43"/>
      <c r="I301" s="43"/>
      <c r="J301" s="44"/>
      <c r="K301" s="142"/>
      <c r="L301" s="45"/>
      <c r="M301" s="45"/>
      <c r="N301" s="41">
        <f>N300+IF(AND(L301="Pago",OR(E301='PC Receitas'!$O$4,E301='PC Receitas'!$O$5,E301='PC Receitas'!$O$6)),J301,IF(AND(L301="Pago",OR(E301='PC Receitas'!$O$7,E301='PC Receitas'!$O$8,E301='PC Receitas'!$O$9,E301='PC Receitas'!$O$10,E301='PC Receitas'!$O$11,E301='PC Receitas'!$O$12,E301='PC Receitas'!$O$13,E301='PC Receitas'!$O$14)),-J301,0))</f>
        <v>12927.7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IF(C302&lt;&gt;"",TEXT(C302,"00")&amp;"/06/"&amp;'Configurações Básicas'!$E$5,"")</f>
        <v/>
      </c>
      <c r="E302" s="43"/>
      <c r="F302" s="43"/>
      <c r="G302" s="43"/>
      <c r="H302" s="43"/>
      <c r="I302" s="43"/>
      <c r="J302" s="44"/>
      <c r="K302" s="142"/>
      <c r="L302" s="45"/>
      <c r="M302" s="45"/>
      <c r="N302" s="41">
        <f>N301+IF(AND(L302="Pago",OR(E302='PC Receitas'!$O$4,E302='PC Receitas'!$O$5,E302='PC Receitas'!$O$6)),J302,IF(AND(L302="Pago",OR(E302='PC Receitas'!$O$7,E302='PC Receitas'!$O$8,E302='PC Receitas'!$O$9,E302='PC Receitas'!$O$10,E302='PC Receitas'!$O$11,E302='PC Receitas'!$O$12,E302='PC Receitas'!$O$13,E302='PC Receitas'!$O$14)),-J302,0))</f>
        <v>12927.7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IF(C303&lt;&gt;"",TEXT(C303,"00")&amp;"/06/"&amp;'Configurações Básicas'!$E$5,"")</f>
        <v/>
      </c>
      <c r="E303" s="43"/>
      <c r="F303" s="43"/>
      <c r="G303" s="43"/>
      <c r="H303" s="43"/>
      <c r="I303" s="43"/>
      <c r="J303" s="44"/>
      <c r="K303" s="142"/>
      <c r="L303" s="45"/>
      <c r="M303" s="45"/>
      <c r="N303" s="41">
        <f>N302+IF(AND(L303="Pago",OR(E303='PC Receitas'!$O$4,E303='PC Receitas'!$O$5,E303='PC Receitas'!$O$6)),J303,IF(AND(L303="Pago",OR(E303='PC Receitas'!$O$7,E303='PC Receitas'!$O$8,E303='PC Receitas'!$O$9,E303='PC Receitas'!$O$10,E303='PC Receitas'!$O$11,E303='PC Receitas'!$O$12,E303='PC Receitas'!$O$13,E303='PC Receitas'!$O$14)),-J303,0))</f>
        <v>12927.7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IF(C304&lt;&gt;"",TEXT(C304,"00")&amp;"/06/"&amp;'Configurações Básicas'!$E$5,"")</f>
        <v/>
      </c>
      <c r="E304" s="43"/>
      <c r="F304" s="43"/>
      <c r="G304" s="43"/>
      <c r="H304" s="43"/>
      <c r="I304" s="43"/>
      <c r="J304" s="44"/>
      <c r="K304" s="142"/>
      <c r="L304" s="45"/>
      <c r="M304" s="45"/>
      <c r="N304" s="41">
        <f>N303+IF(AND(L304="Pago",OR(E304='PC Receitas'!$O$4,E304='PC Receitas'!$O$5,E304='PC Receitas'!$O$6)),J304,IF(AND(L304="Pago",OR(E304='PC Receitas'!$O$7,E304='PC Receitas'!$O$8,E304='PC Receitas'!$O$9,E304='PC Receitas'!$O$10,E304='PC Receitas'!$O$11,E304='PC Receitas'!$O$12,E304='PC Receitas'!$O$13,E304='PC Receitas'!$O$14)),-J304,0))</f>
        <v>12927.7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IF(C305&lt;&gt;"",TEXT(C305,"00")&amp;"/06/"&amp;'Configurações Básicas'!$E$5,"")</f>
        <v/>
      </c>
      <c r="E305" s="43"/>
      <c r="F305" s="43"/>
      <c r="G305" s="43"/>
      <c r="H305" s="43"/>
      <c r="I305" s="43"/>
      <c r="J305" s="44"/>
      <c r="K305" s="142"/>
      <c r="L305" s="45"/>
      <c r="M305" s="45"/>
      <c r="N305" s="41">
        <f>N304+IF(AND(L305="Pago",OR(E305='PC Receitas'!$O$4,E305='PC Receitas'!$O$5,E305='PC Receitas'!$O$6)),J305,IF(AND(L305="Pago",OR(E305='PC Receitas'!$O$7,E305='PC Receitas'!$O$8,E305='PC Receitas'!$O$9,E305='PC Receitas'!$O$10,E305='PC Receitas'!$O$11,E305='PC Receitas'!$O$12,E305='PC Receitas'!$O$13,E305='PC Receitas'!$O$14)),-J305,0))</f>
        <v>12927.7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IF(C306&lt;&gt;"",TEXT(C306,"00")&amp;"/06/"&amp;'Configurações Básicas'!$E$5,"")</f>
        <v/>
      </c>
      <c r="E306" s="43"/>
      <c r="F306" s="43"/>
      <c r="G306" s="43"/>
      <c r="H306" s="43"/>
      <c r="I306" s="43"/>
      <c r="J306" s="44"/>
      <c r="K306" s="142"/>
      <c r="L306" s="45"/>
      <c r="M306" s="45"/>
      <c r="N306" s="41">
        <f>N305+IF(AND(L306="Pago",OR(E306='PC Receitas'!$O$4,E306='PC Receitas'!$O$5,E306='PC Receitas'!$O$6)),J306,IF(AND(L306="Pago",OR(E306='PC Receitas'!$O$7,E306='PC Receitas'!$O$8,E306='PC Receitas'!$O$9,E306='PC Receitas'!$O$10,E306='PC Receitas'!$O$11,E306='PC Receitas'!$O$12,E306='PC Receitas'!$O$13,E306='PC Receitas'!$O$14)),-J306,0))</f>
        <v>12927.7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IF(C307&lt;&gt;"",TEXT(C307,"00")&amp;"/06/"&amp;'Configurações Básicas'!$E$5,"")</f>
        <v/>
      </c>
      <c r="E307" s="43"/>
      <c r="F307" s="43"/>
      <c r="G307" s="43"/>
      <c r="H307" s="43"/>
      <c r="I307" s="43"/>
      <c r="J307" s="44"/>
      <c r="K307" s="142"/>
      <c r="L307" s="45"/>
      <c r="M307" s="45"/>
      <c r="N307" s="41">
        <f>N306+IF(AND(L307="Pago",OR(E307='PC Receitas'!$O$4,E307='PC Receitas'!$O$5,E307='PC Receitas'!$O$6)),J307,IF(AND(L307="Pago",OR(E307='PC Receitas'!$O$7,E307='PC Receitas'!$O$8,E307='PC Receitas'!$O$9,E307='PC Receitas'!$O$10,E307='PC Receitas'!$O$11,E307='PC Receitas'!$O$12,E307='PC Receitas'!$O$13,E307='PC Receitas'!$O$14)),-J307,0))</f>
        <v>12927.7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IF(C308&lt;&gt;"",TEXT(C308,"00")&amp;"/06/"&amp;'Configurações Básicas'!$E$5,"")</f>
        <v/>
      </c>
      <c r="E308" s="43"/>
      <c r="F308" s="43"/>
      <c r="G308" s="43"/>
      <c r="H308" s="43"/>
      <c r="I308" s="43"/>
      <c r="J308" s="44"/>
      <c r="K308" s="142"/>
      <c r="L308" s="45"/>
      <c r="M308" s="45"/>
      <c r="N308" s="41">
        <f>N307+IF(AND(L308="Pago",OR(E308='PC Receitas'!$O$4,E308='PC Receitas'!$O$5,E308='PC Receitas'!$O$6)),J308,IF(AND(L308="Pago",OR(E308='PC Receitas'!$O$7,E308='PC Receitas'!$O$8,E308='PC Receitas'!$O$9,E308='PC Receitas'!$O$10,E308='PC Receitas'!$O$11,E308='PC Receitas'!$O$12,E308='PC Receitas'!$O$13,E308='PC Receitas'!$O$14)),-J308,0))</f>
        <v>12927.7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IF(C309&lt;&gt;"",TEXT(C309,"00")&amp;"/06/"&amp;'Configurações Básicas'!$E$5,"")</f>
        <v/>
      </c>
      <c r="E309" s="43"/>
      <c r="F309" s="43"/>
      <c r="G309" s="43"/>
      <c r="H309" s="43"/>
      <c r="I309" s="43"/>
      <c r="J309" s="44"/>
      <c r="K309" s="142"/>
      <c r="L309" s="45"/>
      <c r="M309" s="45"/>
      <c r="N309" s="41">
        <f>N308+IF(AND(L309="Pago",OR(E309='PC Receitas'!$O$4,E309='PC Receitas'!$O$5,E309='PC Receitas'!$O$6)),J309,IF(AND(L309="Pago",OR(E309='PC Receitas'!$O$7,E309='PC Receitas'!$O$8,E309='PC Receitas'!$O$9,E309='PC Receitas'!$O$10,E309='PC Receitas'!$O$11,E309='PC Receitas'!$O$12,E309='PC Receitas'!$O$13,E309='PC Receitas'!$O$14)),-J309,0))</f>
        <v>12927.7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IF(C310&lt;&gt;"",TEXT(C310,"00")&amp;"/06/"&amp;'Configurações Básicas'!$E$5,"")</f>
        <v/>
      </c>
      <c r="E310" s="43"/>
      <c r="F310" s="43"/>
      <c r="G310" s="43"/>
      <c r="H310" s="43"/>
      <c r="I310" s="43"/>
      <c r="J310" s="44"/>
      <c r="K310" s="142"/>
      <c r="L310" s="45"/>
      <c r="M310" s="45"/>
      <c r="N310" s="41">
        <f>N309+IF(AND(L310="Pago",OR(E310='PC Receitas'!$O$4,E310='PC Receitas'!$O$5,E310='PC Receitas'!$O$6)),J310,IF(AND(L310="Pago",OR(E310='PC Receitas'!$O$7,E310='PC Receitas'!$O$8,E310='PC Receitas'!$O$9,E310='PC Receitas'!$O$10,E310='PC Receitas'!$O$11,E310='PC Receitas'!$O$12,E310='PC Receitas'!$O$13,E310='PC Receitas'!$O$14)),-J310,0))</f>
        <v>12927.7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IF(C311&lt;&gt;"",TEXT(C311,"00")&amp;"/06/"&amp;'Configurações Básicas'!$E$5,"")</f>
        <v/>
      </c>
      <c r="E311" s="43"/>
      <c r="F311" s="43"/>
      <c r="G311" s="43"/>
      <c r="H311" s="43"/>
      <c r="I311" s="43"/>
      <c r="J311" s="44"/>
      <c r="K311" s="142"/>
      <c r="L311" s="45"/>
      <c r="M311" s="45"/>
      <c r="N311" s="41">
        <f>N310+IF(AND(L311="Pago",OR(E311='PC Receitas'!$O$4,E311='PC Receitas'!$O$5,E311='PC Receitas'!$O$6)),J311,IF(AND(L311="Pago",OR(E311='PC Receitas'!$O$7,E311='PC Receitas'!$O$8,E311='PC Receitas'!$O$9,E311='PC Receitas'!$O$10,E311='PC Receitas'!$O$11,E311='PC Receitas'!$O$12,E311='PC Receitas'!$O$13,E311='PC Receitas'!$O$14)),-J311,0))</f>
        <v>12927.7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IF(C312&lt;&gt;"",TEXT(C312,"00")&amp;"/06/"&amp;'Configurações Básicas'!$E$5,"")</f>
        <v/>
      </c>
      <c r="E312" s="43"/>
      <c r="F312" s="43"/>
      <c r="G312" s="43"/>
      <c r="H312" s="43"/>
      <c r="I312" s="43"/>
      <c r="J312" s="44"/>
      <c r="K312" s="142"/>
      <c r="L312" s="45"/>
      <c r="M312" s="45"/>
      <c r="N312" s="41">
        <f>N311+IF(AND(L312="Pago",OR(E312='PC Receitas'!$O$4,E312='PC Receitas'!$O$5,E312='PC Receitas'!$O$6)),J312,IF(AND(L312="Pago",OR(E312='PC Receitas'!$O$7,E312='PC Receitas'!$O$8,E312='PC Receitas'!$O$9,E312='PC Receitas'!$O$10,E312='PC Receitas'!$O$11,E312='PC Receitas'!$O$12,E312='PC Receitas'!$O$13,E312='PC Receitas'!$O$14)),-J312,0))</f>
        <v>12927.7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IF(C313&lt;&gt;"",TEXT(C313,"00")&amp;"/06/"&amp;'Configurações Básicas'!$E$5,"")</f>
        <v/>
      </c>
      <c r="E313" s="43"/>
      <c r="F313" s="43"/>
      <c r="G313" s="43"/>
      <c r="H313" s="43"/>
      <c r="I313" s="43"/>
      <c r="J313" s="44"/>
      <c r="K313" s="142"/>
      <c r="L313" s="45"/>
      <c r="M313" s="45"/>
      <c r="N313" s="41">
        <f>N312+IF(AND(L313="Pago",OR(E313='PC Receitas'!$O$4,E313='PC Receitas'!$O$5,E313='PC Receitas'!$O$6)),J313,IF(AND(L313="Pago",OR(E313='PC Receitas'!$O$7,E313='PC Receitas'!$O$8,E313='PC Receitas'!$O$9,E313='PC Receitas'!$O$10,E313='PC Receitas'!$O$11,E313='PC Receitas'!$O$12,E313='PC Receitas'!$O$13,E313='PC Receitas'!$O$14)),-J313,0))</f>
        <v>12927.7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IF(C314&lt;&gt;"",TEXT(C314,"00")&amp;"/06/"&amp;'Configurações Básicas'!$E$5,"")</f>
        <v/>
      </c>
      <c r="E314" s="43"/>
      <c r="F314" s="43"/>
      <c r="G314" s="43"/>
      <c r="H314" s="43"/>
      <c r="I314" s="43"/>
      <c r="J314" s="44"/>
      <c r="K314" s="142"/>
      <c r="L314" s="45"/>
      <c r="M314" s="45"/>
      <c r="N314" s="41">
        <f>N313+IF(AND(L314="Pago",OR(E314='PC Receitas'!$O$4,E314='PC Receitas'!$O$5,E314='PC Receitas'!$O$6)),J314,IF(AND(L314="Pago",OR(E314='PC Receitas'!$O$7,E314='PC Receitas'!$O$8,E314='PC Receitas'!$O$9,E314='PC Receitas'!$O$10,E314='PC Receitas'!$O$11,E314='PC Receitas'!$O$12,E314='PC Receitas'!$O$13,E314='PC Receitas'!$O$14)),-J314,0))</f>
        <v>12927.7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IF(C315&lt;&gt;"",TEXT(C315,"00")&amp;"/06/"&amp;'Configurações Básicas'!$E$5,"")</f>
        <v/>
      </c>
      <c r="E315" s="43"/>
      <c r="F315" s="43"/>
      <c r="G315" s="43"/>
      <c r="H315" s="43"/>
      <c r="I315" s="43"/>
      <c r="J315" s="44"/>
      <c r="K315" s="142"/>
      <c r="L315" s="45"/>
      <c r="M315" s="45"/>
      <c r="N315" s="41">
        <f>N314+IF(AND(L315="Pago",OR(E315='PC Receitas'!$O$4,E315='PC Receitas'!$O$5,E315='PC Receitas'!$O$6)),J315,IF(AND(L315="Pago",OR(E315='PC Receitas'!$O$7,E315='PC Receitas'!$O$8,E315='PC Receitas'!$O$9,E315='PC Receitas'!$O$10,E315='PC Receitas'!$O$11,E315='PC Receitas'!$O$12,E315='PC Receitas'!$O$13,E315='PC Receitas'!$O$14)),-J315,0))</f>
        <v>12927.7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IF(C316&lt;&gt;"",TEXT(C316,"00")&amp;"/06/"&amp;'Configurações Básicas'!$E$5,"")</f>
        <v/>
      </c>
      <c r="E316" s="43"/>
      <c r="F316" s="43"/>
      <c r="G316" s="43"/>
      <c r="H316" s="43"/>
      <c r="I316" s="43"/>
      <c r="J316" s="44"/>
      <c r="K316" s="142"/>
      <c r="L316" s="45"/>
      <c r="M316" s="45"/>
      <c r="N316" s="41">
        <f>N315+IF(AND(L316="Pago",OR(E316='PC Receitas'!$O$4,E316='PC Receitas'!$O$5,E316='PC Receitas'!$O$6)),J316,IF(AND(L316="Pago",OR(E316='PC Receitas'!$O$7,E316='PC Receitas'!$O$8,E316='PC Receitas'!$O$9,E316='PC Receitas'!$O$10,E316='PC Receitas'!$O$11,E316='PC Receitas'!$O$12,E316='PC Receitas'!$O$13,E316='PC Receitas'!$O$14)),-J316,0))</f>
        <v>12927.7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IF(C317&lt;&gt;"",TEXT(C317,"00")&amp;"/06/"&amp;'Configurações Básicas'!$E$5,"")</f>
        <v/>
      </c>
      <c r="E317" s="43"/>
      <c r="F317" s="43"/>
      <c r="G317" s="43"/>
      <c r="H317" s="43"/>
      <c r="I317" s="43"/>
      <c r="J317" s="44"/>
      <c r="K317" s="142"/>
      <c r="L317" s="45"/>
      <c r="M317" s="45"/>
      <c r="N317" s="41">
        <f>N316+IF(AND(L317="Pago",OR(E317='PC Receitas'!$O$4,E317='PC Receitas'!$O$5,E317='PC Receitas'!$O$6)),J317,IF(AND(L317="Pago",OR(E317='PC Receitas'!$O$7,E317='PC Receitas'!$O$8,E317='PC Receitas'!$O$9,E317='PC Receitas'!$O$10,E317='PC Receitas'!$O$11,E317='PC Receitas'!$O$12,E317='PC Receitas'!$O$13,E317='PC Receitas'!$O$14)),-J317,0))</f>
        <v>12927.7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IF(C318&lt;&gt;"",TEXT(C318,"00")&amp;"/06/"&amp;'Configurações Básicas'!$E$5,"")</f>
        <v/>
      </c>
      <c r="E318" s="43"/>
      <c r="F318" s="43"/>
      <c r="G318" s="43"/>
      <c r="H318" s="43"/>
      <c r="I318" s="43"/>
      <c r="J318" s="44"/>
      <c r="K318" s="142"/>
      <c r="L318" s="45"/>
      <c r="M318" s="45"/>
      <c r="N318" s="41">
        <f>N317+IF(AND(L318="Pago",OR(E318='PC Receitas'!$O$4,E318='PC Receitas'!$O$5,E318='PC Receitas'!$O$6)),J318,IF(AND(L318="Pago",OR(E318='PC Receitas'!$O$7,E318='PC Receitas'!$O$8,E318='PC Receitas'!$O$9,E318='PC Receitas'!$O$10,E318='PC Receitas'!$O$11,E318='PC Receitas'!$O$12,E318='PC Receitas'!$O$13,E318='PC Receitas'!$O$14)),-J318,0))</f>
        <v>12927.7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IF(C319&lt;&gt;"",TEXT(C319,"00")&amp;"/06/"&amp;'Configurações Básicas'!$E$5,"")</f>
        <v/>
      </c>
      <c r="E319" s="43"/>
      <c r="F319" s="43"/>
      <c r="G319" s="43"/>
      <c r="H319" s="43"/>
      <c r="I319" s="43"/>
      <c r="J319" s="44"/>
      <c r="K319" s="142"/>
      <c r="L319" s="45"/>
      <c r="M319" s="45"/>
      <c r="N319" s="41">
        <f>N318+IF(AND(L319="Pago",OR(E319='PC Receitas'!$O$4,E319='PC Receitas'!$O$5,E319='PC Receitas'!$O$6)),J319,IF(AND(L319="Pago",OR(E319='PC Receitas'!$O$7,E319='PC Receitas'!$O$8,E319='PC Receitas'!$O$9,E319='PC Receitas'!$O$10,E319='PC Receitas'!$O$11,E319='PC Receitas'!$O$12,E319='PC Receitas'!$O$13,E319='PC Receitas'!$O$14)),-J319,0))</f>
        <v>12927.7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IF(C320&lt;&gt;"",TEXT(C320,"00")&amp;"/06/"&amp;'Configurações Básicas'!$E$5,"")</f>
        <v/>
      </c>
      <c r="E320" s="43"/>
      <c r="F320" s="43"/>
      <c r="G320" s="43"/>
      <c r="H320" s="43"/>
      <c r="I320" s="43"/>
      <c r="J320" s="44"/>
      <c r="K320" s="142"/>
      <c r="L320" s="45"/>
      <c r="M320" s="45"/>
      <c r="N320" s="41">
        <f>N319+IF(AND(L320="Pago",OR(E320='PC Receitas'!$O$4,E320='PC Receitas'!$O$5,E320='PC Receitas'!$O$6)),J320,IF(AND(L320="Pago",OR(E320='PC Receitas'!$O$7,E320='PC Receitas'!$O$8,E320='PC Receitas'!$O$9,E320='PC Receitas'!$O$10,E320='PC Receitas'!$O$11,E320='PC Receitas'!$O$12,E320='PC Receitas'!$O$13,E320='PC Receitas'!$O$14)),-J320,0))</f>
        <v>12927.7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IF(C321&lt;&gt;"",TEXT(C321,"00")&amp;"/06/"&amp;'Configurações Básicas'!$E$5,"")</f>
        <v/>
      </c>
      <c r="E321" s="43"/>
      <c r="F321" s="43"/>
      <c r="G321" s="43"/>
      <c r="H321" s="43"/>
      <c r="I321" s="43"/>
      <c r="J321" s="44"/>
      <c r="K321" s="142"/>
      <c r="L321" s="45"/>
      <c r="M321" s="45"/>
      <c r="N321" s="41">
        <f>N320+IF(AND(L321="Pago",OR(E321='PC Receitas'!$O$4,E321='PC Receitas'!$O$5,E321='PC Receitas'!$O$6)),J321,IF(AND(L321="Pago",OR(E321='PC Receitas'!$O$7,E321='PC Receitas'!$O$8,E321='PC Receitas'!$O$9,E321='PC Receitas'!$O$10,E321='PC Receitas'!$O$11,E321='PC Receitas'!$O$12,E321='PC Receitas'!$O$13,E321='PC Receitas'!$O$14)),-J321,0))</f>
        <v>12927.7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IF(C322&lt;&gt;"",TEXT(C322,"00")&amp;"/06/"&amp;'Configurações Básicas'!$E$5,"")</f>
        <v/>
      </c>
      <c r="E322" s="43"/>
      <c r="F322" s="43"/>
      <c r="G322" s="43"/>
      <c r="H322" s="43"/>
      <c r="I322" s="43"/>
      <c r="J322" s="44"/>
      <c r="K322" s="142"/>
      <c r="L322" s="45"/>
      <c r="M322" s="45"/>
      <c r="N322" s="41">
        <f>N321+IF(AND(L322="Pago",OR(E322='PC Receitas'!$O$4,E322='PC Receitas'!$O$5,E322='PC Receitas'!$O$6)),J322,IF(AND(L322="Pago",OR(E322='PC Receitas'!$O$7,E322='PC Receitas'!$O$8,E322='PC Receitas'!$O$9,E322='PC Receitas'!$O$10,E322='PC Receitas'!$O$11,E322='PC Receitas'!$O$12,E322='PC Receitas'!$O$13,E322='PC Receitas'!$O$14)),-J322,0))</f>
        <v>12927.7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IF(C323&lt;&gt;"",TEXT(C323,"00")&amp;"/06/"&amp;'Configurações Básicas'!$E$5,"")</f>
        <v/>
      </c>
      <c r="E323" s="43"/>
      <c r="F323" s="43"/>
      <c r="G323" s="43"/>
      <c r="H323" s="43"/>
      <c r="I323" s="43"/>
      <c r="J323" s="44"/>
      <c r="K323" s="142"/>
      <c r="L323" s="45"/>
      <c r="M323" s="45"/>
      <c r="N323" s="41">
        <f>N322+IF(AND(L323="Pago",OR(E323='PC Receitas'!$O$4,E323='PC Receitas'!$O$5,E323='PC Receitas'!$O$6)),J323,IF(AND(L323="Pago",OR(E323='PC Receitas'!$O$7,E323='PC Receitas'!$O$8,E323='PC Receitas'!$O$9,E323='PC Receitas'!$O$10,E323='PC Receitas'!$O$11,E323='PC Receitas'!$O$12,E323='PC Receitas'!$O$13,E323='PC Receitas'!$O$14)),-J323,0))</f>
        <v>12927.7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IF(C324&lt;&gt;"",TEXT(C324,"00")&amp;"/06/"&amp;'Configurações Básicas'!$E$5,"")</f>
        <v/>
      </c>
      <c r="E324" s="43"/>
      <c r="F324" s="43"/>
      <c r="G324" s="43"/>
      <c r="H324" s="43"/>
      <c r="I324" s="43"/>
      <c r="J324" s="44"/>
      <c r="K324" s="142"/>
      <c r="L324" s="45"/>
      <c r="M324" s="45"/>
      <c r="N324" s="41">
        <f>N323+IF(AND(L324="Pago",OR(E324='PC Receitas'!$O$4,E324='PC Receitas'!$O$5,E324='PC Receitas'!$O$6)),J324,IF(AND(L324="Pago",OR(E324='PC Receitas'!$O$7,E324='PC Receitas'!$O$8,E324='PC Receitas'!$O$9,E324='PC Receitas'!$O$10,E324='PC Receitas'!$O$11,E324='PC Receitas'!$O$12,E324='PC Receitas'!$O$13,E324='PC Receitas'!$O$14)),-J324,0))</f>
        <v>12927.7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IF(C325&lt;&gt;"",TEXT(C325,"00")&amp;"/06/"&amp;'Configurações Básicas'!$E$5,"")</f>
        <v/>
      </c>
      <c r="E325" s="43"/>
      <c r="F325" s="43"/>
      <c r="G325" s="43"/>
      <c r="H325" s="43"/>
      <c r="I325" s="43"/>
      <c r="J325" s="44"/>
      <c r="K325" s="142"/>
      <c r="L325" s="45"/>
      <c r="M325" s="45"/>
      <c r="N325" s="41">
        <f>N324+IF(AND(L325="Pago",OR(E325='PC Receitas'!$O$4,E325='PC Receitas'!$O$5,E325='PC Receitas'!$O$6)),J325,IF(AND(L325="Pago",OR(E325='PC Receitas'!$O$7,E325='PC Receitas'!$O$8,E325='PC Receitas'!$O$9,E325='PC Receitas'!$O$10,E325='PC Receitas'!$O$11,E325='PC Receitas'!$O$12,E325='PC Receitas'!$O$13,E325='PC Receitas'!$O$14)),-J325,0))</f>
        <v>12927.7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IF(C326&lt;&gt;"",TEXT(C326,"00")&amp;"/06/"&amp;'Configurações Básicas'!$E$5,"")</f>
        <v/>
      </c>
      <c r="E326" s="43"/>
      <c r="F326" s="43"/>
      <c r="G326" s="43"/>
      <c r="H326" s="43"/>
      <c r="I326" s="43"/>
      <c r="J326" s="44"/>
      <c r="K326" s="142"/>
      <c r="L326" s="45"/>
      <c r="M326" s="45"/>
      <c r="N326" s="41">
        <f>N325+IF(AND(L326="Pago",OR(E326='PC Receitas'!$O$4,E326='PC Receitas'!$O$5,E326='PC Receitas'!$O$6)),J326,IF(AND(L326="Pago",OR(E326='PC Receitas'!$O$7,E326='PC Receitas'!$O$8,E326='PC Receitas'!$O$9,E326='PC Receitas'!$O$10,E326='PC Receitas'!$O$11,E326='PC Receitas'!$O$12,E326='PC Receitas'!$O$13,E326='PC Receitas'!$O$14)),-J326,0))</f>
        <v>12927.7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IF(C327&lt;&gt;"",TEXT(C327,"00")&amp;"/06/"&amp;'Configurações Básicas'!$E$5,"")</f>
        <v/>
      </c>
      <c r="E327" s="43"/>
      <c r="F327" s="43"/>
      <c r="G327" s="43"/>
      <c r="H327" s="43"/>
      <c r="I327" s="43"/>
      <c r="J327" s="44"/>
      <c r="K327" s="142"/>
      <c r="L327" s="45"/>
      <c r="M327" s="45"/>
      <c r="N327" s="41">
        <f>N326+IF(AND(L327="Pago",OR(E327='PC Receitas'!$O$4,E327='PC Receitas'!$O$5,E327='PC Receitas'!$O$6)),J327,IF(AND(L327="Pago",OR(E327='PC Receitas'!$O$7,E327='PC Receitas'!$O$8,E327='PC Receitas'!$O$9,E327='PC Receitas'!$O$10,E327='PC Receitas'!$O$11,E327='PC Receitas'!$O$12,E327='PC Receitas'!$O$13,E327='PC Receitas'!$O$14)),-J327,0))</f>
        <v>12927.7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IF(C328&lt;&gt;"",TEXT(C328,"00")&amp;"/06/"&amp;'Configurações Básicas'!$E$5,"")</f>
        <v/>
      </c>
      <c r="E328" s="43"/>
      <c r="F328" s="43"/>
      <c r="G328" s="43"/>
      <c r="H328" s="43"/>
      <c r="I328" s="43"/>
      <c r="J328" s="44"/>
      <c r="K328" s="142"/>
      <c r="L328" s="45"/>
      <c r="M328" s="45"/>
      <c r="N328" s="41">
        <f>N327+IF(AND(L328="Pago",OR(E328='PC Receitas'!$O$4,E328='PC Receitas'!$O$5,E328='PC Receitas'!$O$6)),J328,IF(AND(L328="Pago",OR(E328='PC Receitas'!$O$7,E328='PC Receitas'!$O$8,E328='PC Receitas'!$O$9,E328='PC Receitas'!$O$10,E328='PC Receitas'!$O$11,E328='PC Receitas'!$O$12,E328='PC Receitas'!$O$13,E328='PC Receitas'!$O$14)),-J328,0))</f>
        <v>12927.7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IF(C329&lt;&gt;"",TEXT(C329,"00")&amp;"/06/"&amp;'Configurações Básicas'!$E$5,"")</f>
        <v/>
      </c>
      <c r="E329" s="43"/>
      <c r="F329" s="43"/>
      <c r="G329" s="43"/>
      <c r="H329" s="43"/>
      <c r="I329" s="43"/>
      <c r="J329" s="44"/>
      <c r="K329" s="142"/>
      <c r="L329" s="45"/>
      <c r="M329" s="45"/>
      <c r="N329" s="41">
        <f>N328+IF(AND(L329="Pago",OR(E329='PC Receitas'!$O$4,E329='PC Receitas'!$O$5,E329='PC Receitas'!$O$6)),J329,IF(AND(L329="Pago",OR(E329='PC Receitas'!$O$7,E329='PC Receitas'!$O$8,E329='PC Receitas'!$O$9,E329='PC Receitas'!$O$10,E329='PC Receitas'!$O$11,E329='PC Receitas'!$O$12,E329='PC Receitas'!$O$13,E329='PC Receitas'!$O$14)),-J329,0))</f>
        <v>12927.7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IF(C330&lt;&gt;"",TEXT(C330,"00")&amp;"/06/"&amp;'Configurações Básicas'!$E$5,"")</f>
        <v/>
      </c>
      <c r="E330" s="43"/>
      <c r="F330" s="43"/>
      <c r="G330" s="43"/>
      <c r="H330" s="43"/>
      <c r="I330" s="43"/>
      <c r="J330" s="44"/>
      <c r="K330" s="142"/>
      <c r="L330" s="45"/>
      <c r="M330" s="45"/>
      <c r="N330" s="41">
        <f>N329+IF(AND(L330="Pago",OR(E330='PC Receitas'!$O$4,E330='PC Receitas'!$O$5,E330='PC Receitas'!$O$6)),J330,IF(AND(L330="Pago",OR(E330='PC Receitas'!$O$7,E330='PC Receitas'!$O$8,E330='PC Receitas'!$O$9,E330='PC Receitas'!$O$10,E330='PC Receitas'!$O$11,E330='PC Receitas'!$O$12,E330='PC Receitas'!$O$13,E330='PC Receitas'!$O$14)),-J330,0))</f>
        <v>12927.7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IF(C331&lt;&gt;"",TEXT(C331,"00")&amp;"/06/"&amp;'Configurações Básicas'!$E$5,"")</f>
        <v/>
      </c>
      <c r="E331" s="43"/>
      <c r="F331" s="43"/>
      <c r="G331" s="43"/>
      <c r="H331" s="43"/>
      <c r="I331" s="43"/>
      <c r="J331" s="44"/>
      <c r="K331" s="142"/>
      <c r="L331" s="45"/>
      <c r="M331" s="45"/>
      <c r="N331" s="41">
        <f>N330+IF(AND(L331="Pago",OR(E331='PC Receitas'!$O$4,E331='PC Receitas'!$O$5,E331='PC Receitas'!$O$6)),J331,IF(AND(L331="Pago",OR(E331='PC Receitas'!$O$7,E331='PC Receitas'!$O$8,E331='PC Receitas'!$O$9,E331='PC Receitas'!$O$10,E331='PC Receitas'!$O$11,E331='PC Receitas'!$O$12,E331='PC Receitas'!$O$13,E331='PC Receitas'!$O$14)),-J331,0))</f>
        <v>12927.7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IF(C332&lt;&gt;"",TEXT(C332,"00")&amp;"/06/"&amp;'Configurações Básicas'!$E$5,"")</f>
        <v/>
      </c>
      <c r="E332" s="43"/>
      <c r="F332" s="43"/>
      <c r="G332" s="43"/>
      <c r="H332" s="43"/>
      <c r="I332" s="43"/>
      <c r="J332" s="44"/>
      <c r="K332" s="142"/>
      <c r="L332" s="45"/>
      <c r="M332" s="45"/>
      <c r="N332" s="41">
        <f>N331+IF(AND(L332="Pago",OR(E332='PC Receitas'!$O$4,E332='PC Receitas'!$O$5,E332='PC Receitas'!$O$6)),J332,IF(AND(L332="Pago",OR(E332='PC Receitas'!$O$7,E332='PC Receitas'!$O$8,E332='PC Receitas'!$O$9,E332='PC Receitas'!$O$10,E332='PC Receitas'!$O$11,E332='PC Receitas'!$O$12,E332='PC Receitas'!$O$13,E332='PC Receitas'!$O$14)),-J332,0))</f>
        <v>12927.7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IF(C333&lt;&gt;"",TEXT(C333,"00")&amp;"/06/"&amp;'Configurações Básicas'!$E$5,"")</f>
        <v/>
      </c>
      <c r="E333" s="43"/>
      <c r="F333" s="43"/>
      <c r="G333" s="43"/>
      <c r="H333" s="43"/>
      <c r="I333" s="43"/>
      <c r="J333" s="44"/>
      <c r="K333" s="142"/>
      <c r="L333" s="45"/>
      <c r="M333" s="45"/>
      <c r="N333" s="41">
        <f>N332+IF(AND(L333="Pago",OR(E333='PC Receitas'!$O$4,E333='PC Receitas'!$O$5,E333='PC Receitas'!$O$6)),J333,IF(AND(L333="Pago",OR(E333='PC Receitas'!$O$7,E333='PC Receitas'!$O$8,E333='PC Receitas'!$O$9,E333='PC Receitas'!$O$10,E333='PC Receitas'!$O$11,E333='PC Receitas'!$O$12,E333='PC Receitas'!$O$13,E333='PC Receitas'!$O$14)),-J333,0))</f>
        <v>12927.7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IF(C334&lt;&gt;"",TEXT(C334,"00")&amp;"/06/"&amp;'Configurações Básicas'!$E$5,"")</f>
        <v/>
      </c>
      <c r="E334" s="43"/>
      <c r="F334" s="43"/>
      <c r="G334" s="43"/>
      <c r="H334" s="43"/>
      <c r="I334" s="43"/>
      <c r="J334" s="44"/>
      <c r="K334" s="142"/>
      <c r="L334" s="45"/>
      <c r="M334" s="45"/>
      <c r="N334" s="41">
        <f>N333+IF(AND(L334="Pago",OR(E334='PC Receitas'!$O$4,E334='PC Receitas'!$O$5,E334='PC Receitas'!$O$6)),J334,IF(AND(L334="Pago",OR(E334='PC Receitas'!$O$7,E334='PC Receitas'!$O$8,E334='PC Receitas'!$O$9,E334='PC Receitas'!$O$10,E334='PC Receitas'!$O$11,E334='PC Receitas'!$O$12,E334='PC Receitas'!$O$13,E334='PC Receitas'!$O$14)),-J334,0))</f>
        <v>12927.7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IF(C335&lt;&gt;"",TEXT(C335,"00")&amp;"/06/"&amp;'Configurações Básicas'!$E$5,"")</f>
        <v/>
      </c>
      <c r="E335" s="43"/>
      <c r="F335" s="43"/>
      <c r="G335" s="43"/>
      <c r="H335" s="43"/>
      <c r="I335" s="43"/>
      <c r="J335" s="44"/>
      <c r="K335" s="142"/>
      <c r="L335" s="45"/>
      <c r="M335" s="45"/>
      <c r="N335" s="41">
        <f>N334+IF(AND(L335="Pago",OR(E335='PC Receitas'!$O$4,E335='PC Receitas'!$O$5,E335='PC Receitas'!$O$6)),J335,IF(AND(L335="Pago",OR(E335='PC Receitas'!$O$7,E335='PC Receitas'!$O$8,E335='PC Receitas'!$O$9,E335='PC Receitas'!$O$10,E335='PC Receitas'!$O$11,E335='PC Receitas'!$O$12,E335='PC Receitas'!$O$13,E335='PC Receitas'!$O$14)),-J335,0))</f>
        <v>12927.7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IF(C336&lt;&gt;"",TEXT(C336,"00")&amp;"/06/"&amp;'Configurações Básicas'!$E$5,"")</f>
        <v/>
      </c>
      <c r="E336" s="43"/>
      <c r="F336" s="43"/>
      <c r="G336" s="43"/>
      <c r="H336" s="43"/>
      <c r="I336" s="43"/>
      <c r="J336" s="44"/>
      <c r="K336" s="142"/>
      <c r="L336" s="45"/>
      <c r="M336" s="45"/>
      <c r="N336" s="41">
        <f>N335+IF(AND(L336="Pago",OR(E336='PC Receitas'!$O$4,E336='PC Receitas'!$O$5,E336='PC Receitas'!$O$6)),J336,IF(AND(L336="Pago",OR(E336='PC Receitas'!$O$7,E336='PC Receitas'!$O$8,E336='PC Receitas'!$O$9,E336='PC Receitas'!$O$10,E336='PC Receitas'!$O$11,E336='PC Receitas'!$O$12,E336='PC Receitas'!$O$13,E336='PC Receitas'!$O$14)),-J336,0))</f>
        <v>12927.7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IF(C337&lt;&gt;"",TEXT(C337,"00")&amp;"/06/"&amp;'Configurações Básicas'!$E$5,"")</f>
        <v/>
      </c>
      <c r="E337" s="43"/>
      <c r="F337" s="43"/>
      <c r="G337" s="43"/>
      <c r="H337" s="43"/>
      <c r="I337" s="43"/>
      <c r="J337" s="44"/>
      <c r="K337" s="142"/>
      <c r="L337" s="45"/>
      <c r="M337" s="45"/>
      <c r="N337" s="41">
        <f>N336+IF(AND(L337="Pago",OR(E337='PC Receitas'!$O$4,E337='PC Receitas'!$O$5,E337='PC Receitas'!$O$6)),J337,IF(AND(L337="Pago",OR(E337='PC Receitas'!$O$7,E337='PC Receitas'!$O$8,E337='PC Receitas'!$O$9,E337='PC Receitas'!$O$10,E337='PC Receitas'!$O$11,E337='PC Receitas'!$O$12,E337='PC Receitas'!$O$13,E337='PC Receitas'!$O$14)),-J337,0))</f>
        <v>12927.7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IF(C338&lt;&gt;"",TEXT(C338,"00")&amp;"/06/"&amp;'Configurações Básicas'!$E$5,"")</f>
        <v/>
      </c>
      <c r="E338" s="43"/>
      <c r="F338" s="43"/>
      <c r="G338" s="43"/>
      <c r="H338" s="43"/>
      <c r="I338" s="43"/>
      <c r="J338" s="44"/>
      <c r="K338" s="142"/>
      <c r="L338" s="45"/>
      <c r="M338" s="45"/>
      <c r="N338" s="41">
        <f>N337+IF(AND(L338="Pago",OR(E338='PC Receitas'!$O$4,E338='PC Receitas'!$O$5,E338='PC Receitas'!$O$6)),J338,IF(AND(L338="Pago",OR(E338='PC Receitas'!$O$7,E338='PC Receitas'!$O$8,E338='PC Receitas'!$O$9,E338='PC Receitas'!$O$10,E338='PC Receitas'!$O$11,E338='PC Receitas'!$O$12,E338='PC Receitas'!$O$13,E338='PC Receitas'!$O$14)),-J338,0))</f>
        <v>12927.7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IF(C339&lt;&gt;"",TEXT(C339,"00")&amp;"/06/"&amp;'Configurações Básicas'!$E$5,"")</f>
        <v/>
      </c>
      <c r="E339" s="43"/>
      <c r="F339" s="43"/>
      <c r="G339" s="43"/>
      <c r="H339" s="43"/>
      <c r="I339" s="43"/>
      <c r="J339" s="44"/>
      <c r="K339" s="142"/>
      <c r="L339" s="45"/>
      <c r="M339" s="45"/>
      <c r="N339" s="41">
        <f>N338+IF(AND(L339="Pago",OR(E339='PC Receitas'!$O$4,E339='PC Receitas'!$O$5,E339='PC Receitas'!$O$6)),J339,IF(AND(L339="Pago",OR(E339='PC Receitas'!$O$7,E339='PC Receitas'!$O$8,E339='PC Receitas'!$O$9,E339='PC Receitas'!$O$10,E339='PC Receitas'!$O$11,E339='PC Receitas'!$O$12,E339='PC Receitas'!$O$13,E339='PC Receitas'!$O$14)),-J339,0))</f>
        <v>12927.7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IF(C340&lt;&gt;"",TEXT(C340,"00")&amp;"/06/"&amp;'Configurações Básicas'!$E$5,"")</f>
        <v/>
      </c>
      <c r="E340" s="43"/>
      <c r="F340" s="43"/>
      <c r="G340" s="43"/>
      <c r="H340" s="43"/>
      <c r="I340" s="43"/>
      <c r="J340" s="44"/>
      <c r="K340" s="142"/>
      <c r="L340" s="45"/>
      <c r="M340" s="45"/>
      <c r="N340" s="41">
        <f>N339+IF(AND(L340="Pago",OR(E340='PC Receitas'!$O$4,E340='PC Receitas'!$O$5,E340='PC Receitas'!$O$6)),J340,IF(AND(L340="Pago",OR(E340='PC Receitas'!$O$7,E340='PC Receitas'!$O$8,E340='PC Receitas'!$O$9,E340='PC Receitas'!$O$10,E340='PC Receitas'!$O$11,E340='PC Receitas'!$O$12,E340='PC Receitas'!$O$13,E340='PC Receitas'!$O$14)),-J340,0))</f>
        <v>12927.7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IF(C341&lt;&gt;"",TEXT(C341,"00")&amp;"/06/"&amp;'Configurações Básicas'!$E$5,"")</f>
        <v/>
      </c>
      <c r="E341" s="43"/>
      <c r="F341" s="43"/>
      <c r="G341" s="43"/>
      <c r="H341" s="43"/>
      <c r="I341" s="43"/>
      <c r="J341" s="44"/>
      <c r="K341" s="142"/>
      <c r="L341" s="45"/>
      <c r="M341" s="45"/>
      <c r="N341" s="41">
        <f>N340+IF(AND(L341="Pago",OR(E341='PC Receitas'!$O$4,E341='PC Receitas'!$O$5,E341='PC Receitas'!$O$6)),J341,IF(AND(L341="Pago",OR(E341='PC Receitas'!$O$7,E341='PC Receitas'!$O$8,E341='PC Receitas'!$O$9,E341='PC Receitas'!$O$10,E341='PC Receitas'!$O$11,E341='PC Receitas'!$O$12,E341='PC Receitas'!$O$13,E341='PC Receitas'!$O$14)),-J341,0))</f>
        <v>12927.7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IF(C342&lt;&gt;"",TEXT(C342,"00")&amp;"/06/"&amp;'Configurações Básicas'!$E$5,"")</f>
        <v/>
      </c>
      <c r="E342" s="43"/>
      <c r="F342" s="43"/>
      <c r="G342" s="43"/>
      <c r="H342" s="43"/>
      <c r="I342" s="43"/>
      <c r="J342" s="44"/>
      <c r="K342" s="142"/>
      <c r="L342" s="45"/>
      <c r="M342" s="45"/>
      <c r="N342" s="41">
        <f>N341+IF(AND(L342="Pago",OR(E342='PC Receitas'!$O$4,E342='PC Receitas'!$O$5,E342='PC Receitas'!$O$6)),J342,IF(AND(L342="Pago",OR(E342='PC Receitas'!$O$7,E342='PC Receitas'!$O$8,E342='PC Receitas'!$O$9,E342='PC Receitas'!$O$10,E342='PC Receitas'!$O$11,E342='PC Receitas'!$O$12,E342='PC Receitas'!$O$13,E342='PC Receitas'!$O$14)),-J342,0))</f>
        <v>12927.7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IF(C343&lt;&gt;"",TEXT(C343,"00")&amp;"/06/"&amp;'Configurações Básicas'!$E$5,"")</f>
        <v/>
      </c>
      <c r="E343" s="43"/>
      <c r="F343" s="43"/>
      <c r="G343" s="43"/>
      <c r="H343" s="43"/>
      <c r="I343" s="43"/>
      <c r="J343" s="44"/>
      <c r="K343" s="142"/>
      <c r="L343" s="45"/>
      <c r="M343" s="45"/>
      <c r="N343" s="41">
        <f>N342+IF(AND(L343="Pago",OR(E343='PC Receitas'!$O$4,E343='PC Receitas'!$O$5,E343='PC Receitas'!$O$6)),J343,IF(AND(L343="Pago",OR(E343='PC Receitas'!$O$7,E343='PC Receitas'!$O$8,E343='PC Receitas'!$O$9,E343='PC Receitas'!$O$10,E343='PC Receitas'!$O$11,E343='PC Receitas'!$O$12,E343='PC Receitas'!$O$13,E343='PC Receitas'!$O$14)),-J343,0))</f>
        <v>12927.7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IF(C344&lt;&gt;"",TEXT(C344,"00")&amp;"/06/"&amp;'Configurações Básicas'!$E$5,"")</f>
        <v/>
      </c>
      <c r="E344" s="43"/>
      <c r="F344" s="43"/>
      <c r="G344" s="43"/>
      <c r="H344" s="43"/>
      <c r="I344" s="43"/>
      <c r="J344" s="44"/>
      <c r="K344" s="142"/>
      <c r="L344" s="45"/>
      <c r="M344" s="45"/>
      <c r="N344" s="41">
        <f>N343+IF(AND(L344="Pago",OR(E344='PC Receitas'!$O$4,E344='PC Receitas'!$O$5,E344='PC Receitas'!$O$6)),J344,IF(AND(L344="Pago",OR(E344='PC Receitas'!$O$7,E344='PC Receitas'!$O$8,E344='PC Receitas'!$O$9,E344='PC Receitas'!$O$10,E344='PC Receitas'!$O$11,E344='PC Receitas'!$O$12,E344='PC Receitas'!$O$13,E344='PC Receitas'!$O$14)),-J344,0))</f>
        <v>12927.7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IF(C345&lt;&gt;"",TEXT(C345,"00")&amp;"/06/"&amp;'Configurações Básicas'!$E$5,"")</f>
        <v/>
      </c>
      <c r="E345" s="43"/>
      <c r="F345" s="43"/>
      <c r="G345" s="43"/>
      <c r="H345" s="43"/>
      <c r="I345" s="43"/>
      <c r="J345" s="44"/>
      <c r="K345" s="142"/>
      <c r="L345" s="45"/>
      <c r="M345" s="45"/>
      <c r="N345" s="41">
        <f>N344+IF(AND(L345="Pago",OR(E345='PC Receitas'!$O$4,E345='PC Receitas'!$O$5,E345='PC Receitas'!$O$6)),J345,IF(AND(L345="Pago",OR(E345='PC Receitas'!$O$7,E345='PC Receitas'!$O$8,E345='PC Receitas'!$O$9,E345='PC Receitas'!$O$10,E345='PC Receitas'!$O$11,E345='PC Receitas'!$O$12,E345='PC Receitas'!$O$13,E345='PC Receitas'!$O$14)),-J345,0))</f>
        <v>12927.7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IF(C346&lt;&gt;"",TEXT(C346,"00")&amp;"/06/"&amp;'Configurações Básicas'!$E$5,"")</f>
        <v/>
      </c>
      <c r="E346" s="43"/>
      <c r="F346" s="43"/>
      <c r="G346" s="43"/>
      <c r="H346" s="43"/>
      <c r="I346" s="43"/>
      <c r="J346" s="44"/>
      <c r="K346" s="142"/>
      <c r="L346" s="45"/>
      <c r="M346" s="45"/>
      <c r="N346" s="41">
        <f>N345+IF(AND(L346="Pago",OR(E346='PC Receitas'!$O$4,E346='PC Receitas'!$O$5,E346='PC Receitas'!$O$6)),J346,IF(AND(L346="Pago",OR(E346='PC Receitas'!$O$7,E346='PC Receitas'!$O$8,E346='PC Receitas'!$O$9,E346='PC Receitas'!$O$10,E346='PC Receitas'!$O$11,E346='PC Receitas'!$O$12,E346='PC Receitas'!$O$13,E346='PC Receitas'!$O$14)),-J346,0))</f>
        <v>12927.7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IF(C347&lt;&gt;"",TEXT(C347,"00")&amp;"/06/"&amp;'Configurações Básicas'!$E$5,"")</f>
        <v/>
      </c>
      <c r="E347" s="43"/>
      <c r="F347" s="43"/>
      <c r="G347" s="43"/>
      <c r="H347" s="43"/>
      <c r="I347" s="43"/>
      <c r="J347" s="44"/>
      <c r="K347" s="142"/>
      <c r="L347" s="45"/>
      <c r="M347" s="45"/>
      <c r="N347" s="41">
        <f>N346+IF(AND(L347="Pago",OR(E347='PC Receitas'!$O$4,E347='PC Receitas'!$O$5,E347='PC Receitas'!$O$6)),J347,IF(AND(L347="Pago",OR(E347='PC Receitas'!$O$7,E347='PC Receitas'!$O$8,E347='PC Receitas'!$O$9,E347='PC Receitas'!$O$10,E347='PC Receitas'!$O$11,E347='PC Receitas'!$O$12,E347='PC Receitas'!$O$13,E347='PC Receitas'!$O$14)),-J347,0))</f>
        <v>12927.7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IF(C348&lt;&gt;"",TEXT(C348,"00")&amp;"/06/"&amp;'Configurações Básicas'!$E$5,"")</f>
        <v/>
      </c>
      <c r="E348" s="43"/>
      <c r="F348" s="43"/>
      <c r="G348" s="43"/>
      <c r="H348" s="43"/>
      <c r="I348" s="43"/>
      <c r="J348" s="44"/>
      <c r="K348" s="142"/>
      <c r="L348" s="45"/>
      <c r="M348" s="45"/>
      <c r="N348" s="41">
        <f>N347+IF(AND(L348="Pago",OR(E348='PC Receitas'!$O$4,E348='PC Receitas'!$O$5,E348='PC Receitas'!$O$6)),J348,IF(AND(L348="Pago",OR(E348='PC Receitas'!$O$7,E348='PC Receitas'!$O$8,E348='PC Receitas'!$O$9,E348='PC Receitas'!$O$10,E348='PC Receitas'!$O$11,E348='PC Receitas'!$O$12,E348='PC Receitas'!$O$13,E348='PC Receitas'!$O$14)),-J348,0))</f>
        <v>12927.7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IF(C349&lt;&gt;"",TEXT(C349,"00")&amp;"/06/"&amp;'Configurações Básicas'!$E$5,"")</f>
        <v/>
      </c>
      <c r="E349" s="43"/>
      <c r="F349" s="43"/>
      <c r="G349" s="43"/>
      <c r="H349" s="43"/>
      <c r="I349" s="43"/>
      <c r="J349" s="44"/>
      <c r="K349" s="142"/>
      <c r="L349" s="45"/>
      <c r="M349" s="45"/>
      <c r="N349" s="41">
        <f>N348+IF(AND(L349="Pago",OR(E349='PC Receitas'!$O$4,E349='PC Receitas'!$O$5,E349='PC Receitas'!$O$6)),J349,IF(AND(L349="Pago",OR(E349='PC Receitas'!$O$7,E349='PC Receitas'!$O$8,E349='PC Receitas'!$O$9,E349='PC Receitas'!$O$10,E349='PC Receitas'!$O$11,E349='PC Receitas'!$O$12,E349='PC Receitas'!$O$13,E349='PC Receitas'!$O$14)),-J349,0))</f>
        <v>12927.7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IF(C350&lt;&gt;"",TEXT(C350,"00")&amp;"/06/"&amp;'Configurações Básicas'!$E$5,"")</f>
        <v/>
      </c>
      <c r="E350" s="43"/>
      <c r="F350" s="43"/>
      <c r="G350" s="43"/>
      <c r="H350" s="43"/>
      <c r="I350" s="43"/>
      <c r="J350" s="44"/>
      <c r="K350" s="142"/>
      <c r="L350" s="45"/>
      <c r="M350" s="45"/>
      <c r="N350" s="41">
        <f>N349+IF(AND(L350="Pago",OR(E350='PC Receitas'!$O$4,E350='PC Receitas'!$O$5,E350='PC Receitas'!$O$6)),J350,IF(AND(L350="Pago",OR(E350='PC Receitas'!$O$7,E350='PC Receitas'!$O$8,E350='PC Receitas'!$O$9,E350='PC Receitas'!$O$10,E350='PC Receitas'!$O$11,E350='PC Receitas'!$O$12,E350='PC Receitas'!$O$13,E350='PC Receitas'!$O$14)),-J350,0))</f>
        <v>12927.7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IF(C351&lt;&gt;"",TEXT(C351,"00")&amp;"/06/"&amp;'Configurações Básicas'!$E$5,"")</f>
        <v/>
      </c>
      <c r="E351" s="43"/>
      <c r="F351" s="43"/>
      <c r="G351" s="43"/>
      <c r="H351" s="43"/>
      <c r="I351" s="43"/>
      <c r="J351" s="44"/>
      <c r="K351" s="142"/>
      <c r="L351" s="45"/>
      <c r="M351" s="45"/>
      <c r="N351" s="41">
        <f>N350+IF(AND(L351="Pago",OR(E351='PC Receitas'!$O$4,E351='PC Receitas'!$O$5,E351='PC Receitas'!$O$6)),J351,IF(AND(L351="Pago",OR(E351='PC Receitas'!$O$7,E351='PC Receitas'!$O$8,E351='PC Receitas'!$O$9,E351='PC Receitas'!$O$10,E351='PC Receitas'!$O$11,E351='PC Receitas'!$O$12,E351='PC Receitas'!$O$13,E351='PC Receitas'!$O$14)),-J351,0))</f>
        <v>12927.7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IF(C352&lt;&gt;"",TEXT(C352,"00")&amp;"/06/"&amp;'Configurações Básicas'!$E$5,"")</f>
        <v/>
      </c>
      <c r="E352" s="43"/>
      <c r="F352" s="43"/>
      <c r="G352" s="43"/>
      <c r="H352" s="43"/>
      <c r="I352" s="43"/>
      <c r="J352" s="44"/>
      <c r="K352" s="142"/>
      <c r="L352" s="45"/>
      <c r="M352" s="45"/>
      <c r="N352" s="41">
        <f>N351+IF(AND(L352="Pago",OR(E352='PC Receitas'!$O$4,E352='PC Receitas'!$O$5,E352='PC Receitas'!$O$6)),J352,IF(AND(L352="Pago",OR(E352='PC Receitas'!$O$7,E352='PC Receitas'!$O$8,E352='PC Receitas'!$O$9,E352='PC Receitas'!$O$10,E352='PC Receitas'!$O$11,E352='PC Receitas'!$O$12,E352='PC Receitas'!$O$13,E352='PC Receitas'!$O$14)),-J352,0))</f>
        <v>12927.7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IF(C353&lt;&gt;"",TEXT(C353,"00")&amp;"/06/"&amp;'Configurações Básicas'!$E$5,"")</f>
        <v/>
      </c>
      <c r="E353" s="43"/>
      <c r="F353" s="43"/>
      <c r="G353" s="43"/>
      <c r="H353" s="43"/>
      <c r="I353" s="43"/>
      <c r="J353" s="44"/>
      <c r="K353" s="142"/>
      <c r="L353" s="45"/>
      <c r="M353" s="45"/>
      <c r="N353" s="41">
        <f>N352+IF(AND(L353="Pago",OR(E353='PC Receitas'!$O$4,E353='PC Receitas'!$O$5,E353='PC Receitas'!$O$6)),J353,IF(AND(L353="Pago",OR(E353='PC Receitas'!$O$7,E353='PC Receitas'!$O$8,E353='PC Receitas'!$O$9,E353='PC Receitas'!$O$10,E353='PC Receitas'!$O$11,E353='PC Receitas'!$O$12,E353='PC Receitas'!$O$13,E353='PC Receitas'!$O$14)),-J353,0))</f>
        <v>12927.7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IF(C354&lt;&gt;"",TEXT(C354,"00")&amp;"/06/"&amp;'Configurações Básicas'!$E$5,"")</f>
        <v/>
      </c>
      <c r="E354" s="43"/>
      <c r="F354" s="43"/>
      <c r="G354" s="43"/>
      <c r="H354" s="43"/>
      <c r="I354" s="43"/>
      <c r="J354" s="44"/>
      <c r="K354" s="142"/>
      <c r="L354" s="45"/>
      <c r="M354" s="45"/>
      <c r="N354" s="41">
        <f>N353+IF(AND(L354="Pago",OR(E354='PC Receitas'!$O$4,E354='PC Receitas'!$O$5,E354='PC Receitas'!$O$6)),J354,IF(AND(L354="Pago",OR(E354='PC Receitas'!$O$7,E354='PC Receitas'!$O$8,E354='PC Receitas'!$O$9,E354='PC Receitas'!$O$10,E354='PC Receitas'!$O$11,E354='PC Receitas'!$O$12,E354='PC Receitas'!$O$13,E354='PC Receitas'!$O$14)),-J354,0))</f>
        <v>12927.7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IF(C355&lt;&gt;"",TEXT(C355,"00")&amp;"/06/"&amp;'Configurações Básicas'!$E$5,"")</f>
        <v/>
      </c>
      <c r="E355" s="43"/>
      <c r="F355" s="43"/>
      <c r="G355" s="43"/>
      <c r="H355" s="43"/>
      <c r="I355" s="43"/>
      <c r="J355" s="44"/>
      <c r="K355" s="142"/>
      <c r="L355" s="45"/>
      <c r="M355" s="45"/>
      <c r="N355" s="41">
        <f>N354+IF(AND(L355="Pago",OR(E355='PC Receitas'!$O$4,E355='PC Receitas'!$O$5,E355='PC Receitas'!$O$6)),J355,IF(AND(L355="Pago",OR(E355='PC Receitas'!$O$7,E355='PC Receitas'!$O$8,E355='PC Receitas'!$O$9,E355='PC Receitas'!$O$10,E355='PC Receitas'!$O$11,E355='PC Receitas'!$O$12,E355='PC Receitas'!$O$13,E355='PC Receitas'!$O$14)),-J355,0))</f>
        <v>12927.7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IF(C356&lt;&gt;"",TEXT(C356,"00")&amp;"/06/"&amp;'Configurações Básicas'!$E$5,"")</f>
        <v/>
      </c>
      <c r="E356" s="43"/>
      <c r="F356" s="43"/>
      <c r="G356" s="43"/>
      <c r="H356" s="43"/>
      <c r="I356" s="43"/>
      <c r="J356" s="44"/>
      <c r="K356" s="142"/>
      <c r="L356" s="45"/>
      <c r="M356" s="45"/>
      <c r="N356" s="41">
        <f>N355+IF(AND(L356="Pago",OR(E356='PC Receitas'!$O$4,E356='PC Receitas'!$O$5,E356='PC Receitas'!$O$6)),J356,IF(AND(L356="Pago",OR(E356='PC Receitas'!$O$7,E356='PC Receitas'!$O$8,E356='PC Receitas'!$O$9,E356='PC Receitas'!$O$10,E356='PC Receitas'!$O$11,E356='PC Receitas'!$O$12,E356='PC Receitas'!$O$13,E356='PC Receitas'!$O$14)),-J356,0))</f>
        <v>12927.7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IF(C357&lt;&gt;"",TEXT(C357,"00")&amp;"/06/"&amp;'Configurações Básicas'!$E$5,"")</f>
        <v/>
      </c>
      <c r="E357" s="43"/>
      <c r="F357" s="43"/>
      <c r="G357" s="43"/>
      <c r="H357" s="43"/>
      <c r="I357" s="43"/>
      <c r="J357" s="44"/>
      <c r="K357" s="142"/>
      <c r="L357" s="45"/>
      <c r="M357" s="45"/>
      <c r="N357" s="41">
        <f>N356+IF(AND(L357="Pago",OR(E357='PC Receitas'!$O$4,E357='PC Receitas'!$O$5,E357='PC Receitas'!$O$6)),J357,IF(AND(L357="Pago",OR(E357='PC Receitas'!$O$7,E357='PC Receitas'!$O$8,E357='PC Receitas'!$O$9,E357='PC Receitas'!$O$10,E357='PC Receitas'!$O$11,E357='PC Receitas'!$O$12,E357='PC Receitas'!$O$13,E357='PC Receitas'!$O$14)),-J357,0))</f>
        <v>12927.7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IF(C358&lt;&gt;"",TEXT(C358,"00")&amp;"/06/"&amp;'Configurações Básicas'!$E$5,"")</f>
        <v/>
      </c>
      <c r="E358" s="43"/>
      <c r="F358" s="43"/>
      <c r="G358" s="43"/>
      <c r="H358" s="43"/>
      <c r="I358" s="43"/>
      <c r="J358" s="44"/>
      <c r="K358" s="142"/>
      <c r="L358" s="45"/>
      <c r="M358" s="45"/>
      <c r="N358" s="41">
        <f>N357+IF(AND(L358="Pago",OR(E358='PC Receitas'!$O$4,E358='PC Receitas'!$O$5,E358='PC Receitas'!$O$6)),J358,IF(AND(L358="Pago",OR(E358='PC Receitas'!$O$7,E358='PC Receitas'!$O$8,E358='PC Receitas'!$O$9,E358='PC Receitas'!$O$10,E358='PC Receitas'!$O$11,E358='PC Receitas'!$O$12,E358='PC Receitas'!$O$13,E358='PC Receitas'!$O$14)),-J358,0))</f>
        <v>12927.7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IF(C359&lt;&gt;"",TEXT(C359,"00")&amp;"/06/"&amp;'Configurações Básicas'!$E$5,"")</f>
        <v/>
      </c>
      <c r="E359" s="43"/>
      <c r="F359" s="43"/>
      <c r="G359" s="43"/>
      <c r="H359" s="43"/>
      <c r="I359" s="43"/>
      <c r="J359" s="44"/>
      <c r="K359" s="142"/>
      <c r="L359" s="45"/>
      <c r="M359" s="45"/>
      <c r="N359" s="41">
        <f>N358+IF(AND(L359="Pago",OR(E359='PC Receitas'!$O$4,E359='PC Receitas'!$O$5,E359='PC Receitas'!$O$6)),J359,IF(AND(L359="Pago",OR(E359='PC Receitas'!$O$7,E359='PC Receitas'!$O$8,E359='PC Receitas'!$O$9,E359='PC Receitas'!$O$10,E359='PC Receitas'!$O$11,E359='PC Receitas'!$O$12,E359='PC Receitas'!$O$13,E359='PC Receitas'!$O$14)),-J359,0))</f>
        <v>12927.7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IF(C360&lt;&gt;"",TEXT(C360,"00")&amp;"/06/"&amp;'Configurações Básicas'!$E$5,"")</f>
        <v/>
      </c>
      <c r="E360" s="43"/>
      <c r="F360" s="43"/>
      <c r="G360" s="43"/>
      <c r="H360" s="43"/>
      <c r="I360" s="43"/>
      <c r="J360" s="44"/>
      <c r="K360" s="142"/>
      <c r="L360" s="45"/>
      <c r="M360" s="45"/>
      <c r="N360" s="41">
        <f>N359+IF(AND(L360="Pago",OR(E360='PC Receitas'!$O$4,E360='PC Receitas'!$O$5,E360='PC Receitas'!$O$6)),J360,IF(AND(L360="Pago",OR(E360='PC Receitas'!$O$7,E360='PC Receitas'!$O$8,E360='PC Receitas'!$O$9,E360='PC Receitas'!$O$10,E360='PC Receitas'!$O$11,E360='PC Receitas'!$O$12,E360='PC Receitas'!$O$13,E360='PC Receitas'!$O$14)),-J360,0))</f>
        <v>12927.7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IF(C361&lt;&gt;"",TEXT(C361,"00")&amp;"/06/"&amp;'Configurações Básicas'!$E$5,"")</f>
        <v/>
      </c>
      <c r="E361" s="43"/>
      <c r="F361" s="43"/>
      <c r="G361" s="43"/>
      <c r="H361" s="43"/>
      <c r="I361" s="43"/>
      <c r="J361" s="44"/>
      <c r="K361" s="142"/>
      <c r="L361" s="45"/>
      <c r="M361" s="45"/>
      <c r="N361" s="41">
        <f>N360+IF(AND(L361="Pago",OR(E361='PC Receitas'!$O$4,E361='PC Receitas'!$O$5,E361='PC Receitas'!$O$6)),J361,IF(AND(L361="Pago",OR(E361='PC Receitas'!$O$7,E361='PC Receitas'!$O$8,E361='PC Receitas'!$O$9,E361='PC Receitas'!$O$10,E361='PC Receitas'!$O$11,E361='PC Receitas'!$O$12,E361='PC Receitas'!$O$13,E361='PC Receitas'!$O$14)),-J361,0))</f>
        <v>12927.7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IF(C362&lt;&gt;"",TEXT(C362,"00")&amp;"/06/"&amp;'Configurações Básicas'!$E$5,"")</f>
        <v/>
      </c>
      <c r="E362" s="43"/>
      <c r="F362" s="43"/>
      <c r="G362" s="43"/>
      <c r="H362" s="43"/>
      <c r="I362" s="43"/>
      <c r="J362" s="44"/>
      <c r="K362" s="142"/>
      <c r="L362" s="45"/>
      <c r="M362" s="45"/>
      <c r="N362" s="41">
        <f>N361+IF(AND(L362="Pago",OR(E362='PC Receitas'!$O$4,E362='PC Receitas'!$O$5,E362='PC Receitas'!$O$6)),J362,IF(AND(L362="Pago",OR(E362='PC Receitas'!$O$7,E362='PC Receitas'!$O$8,E362='PC Receitas'!$O$9,E362='PC Receitas'!$O$10,E362='PC Receitas'!$O$11,E362='PC Receitas'!$O$12,E362='PC Receitas'!$O$13,E362='PC Receitas'!$O$14)),-J362,0))</f>
        <v>12927.7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IF(C363&lt;&gt;"",TEXT(C363,"00")&amp;"/06/"&amp;'Configurações Básicas'!$E$5,"")</f>
        <v/>
      </c>
      <c r="E363" s="43"/>
      <c r="F363" s="43"/>
      <c r="G363" s="43"/>
      <c r="H363" s="43"/>
      <c r="I363" s="43"/>
      <c r="J363" s="44"/>
      <c r="K363" s="142"/>
      <c r="L363" s="45"/>
      <c r="M363" s="45"/>
      <c r="N363" s="41">
        <f>N362+IF(AND(L363="Pago",OR(E363='PC Receitas'!$O$4,E363='PC Receitas'!$O$5,E363='PC Receitas'!$O$6)),J363,IF(AND(L363="Pago",OR(E363='PC Receitas'!$O$7,E363='PC Receitas'!$O$8,E363='PC Receitas'!$O$9,E363='PC Receitas'!$O$10,E363='PC Receitas'!$O$11,E363='PC Receitas'!$O$12,E363='PC Receitas'!$O$13,E363='PC Receitas'!$O$14)),-J363,0))</f>
        <v>12927.7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IF(C364&lt;&gt;"",TEXT(C364,"00")&amp;"/06/"&amp;'Configurações Básicas'!$E$5,"")</f>
        <v/>
      </c>
      <c r="E364" s="43"/>
      <c r="F364" s="43"/>
      <c r="G364" s="43"/>
      <c r="H364" s="43"/>
      <c r="I364" s="43"/>
      <c r="J364" s="44"/>
      <c r="K364" s="142"/>
      <c r="L364" s="45"/>
      <c r="M364" s="45"/>
      <c r="N364" s="41">
        <f>N363+IF(AND(L364="Pago",OR(E364='PC Receitas'!$O$4,E364='PC Receitas'!$O$5,E364='PC Receitas'!$O$6)),J364,IF(AND(L364="Pago",OR(E364='PC Receitas'!$O$7,E364='PC Receitas'!$O$8,E364='PC Receitas'!$O$9,E364='PC Receitas'!$O$10,E364='PC Receitas'!$O$11,E364='PC Receitas'!$O$12,E364='PC Receitas'!$O$13,E364='PC Receitas'!$O$14)),-J364,0))</f>
        <v>12927.7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IF(C365&lt;&gt;"",TEXT(C365,"00")&amp;"/06/"&amp;'Configurações Básicas'!$E$5,"")</f>
        <v/>
      </c>
      <c r="E365" s="43"/>
      <c r="F365" s="43"/>
      <c r="G365" s="43"/>
      <c r="H365" s="43"/>
      <c r="I365" s="43"/>
      <c r="J365" s="44"/>
      <c r="K365" s="142"/>
      <c r="L365" s="45"/>
      <c r="M365" s="45"/>
      <c r="N365" s="41">
        <f>N364+IF(AND(L365="Pago",OR(E365='PC Receitas'!$O$4,E365='PC Receitas'!$O$5,E365='PC Receitas'!$O$6)),J365,IF(AND(L365="Pago",OR(E365='PC Receitas'!$O$7,E365='PC Receitas'!$O$8,E365='PC Receitas'!$O$9,E365='PC Receitas'!$O$10,E365='PC Receitas'!$O$11,E365='PC Receitas'!$O$12,E365='PC Receitas'!$O$13,E365='PC Receitas'!$O$14)),-J365,0))</f>
        <v>12927.7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IF(C366&lt;&gt;"",TEXT(C366,"00")&amp;"/06/"&amp;'Configurações Básicas'!$E$5,"")</f>
        <v/>
      </c>
      <c r="E366" s="43"/>
      <c r="F366" s="43"/>
      <c r="G366" s="43"/>
      <c r="H366" s="43"/>
      <c r="I366" s="43"/>
      <c r="J366" s="44"/>
      <c r="K366" s="142"/>
      <c r="L366" s="45"/>
      <c r="M366" s="45"/>
      <c r="N366" s="41">
        <f>N365+IF(AND(L366="Pago",OR(E366='PC Receitas'!$O$4,E366='PC Receitas'!$O$5,E366='PC Receitas'!$O$6)),J366,IF(AND(L366="Pago",OR(E366='PC Receitas'!$O$7,E366='PC Receitas'!$O$8,E366='PC Receitas'!$O$9,E366='PC Receitas'!$O$10,E366='PC Receitas'!$O$11,E366='PC Receitas'!$O$12,E366='PC Receitas'!$O$13,E366='PC Receitas'!$O$14)),-J366,0))</f>
        <v>12927.7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IF(C367&lt;&gt;"",TEXT(C367,"00")&amp;"/06/"&amp;'Configurações Básicas'!$E$5,"")</f>
        <v/>
      </c>
      <c r="E367" s="43"/>
      <c r="F367" s="43"/>
      <c r="G367" s="43"/>
      <c r="H367" s="43"/>
      <c r="I367" s="43"/>
      <c r="J367" s="44"/>
      <c r="K367" s="142"/>
      <c r="L367" s="45"/>
      <c r="M367" s="45"/>
      <c r="N367" s="41">
        <f>N366+IF(AND(L367="Pago",OR(E367='PC Receitas'!$O$4,E367='PC Receitas'!$O$5,E367='PC Receitas'!$O$6)),J367,IF(AND(L367="Pago",OR(E367='PC Receitas'!$O$7,E367='PC Receitas'!$O$8,E367='PC Receitas'!$O$9,E367='PC Receitas'!$O$10,E367='PC Receitas'!$O$11,E367='PC Receitas'!$O$12,E367='PC Receitas'!$O$13,E367='PC Receitas'!$O$14)),-J367,0))</f>
        <v>12927.7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IF(C368&lt;&gt;"",TEXT(C368,"00")&amp;"/06/"&amp;'Configurações Básicas'!$E$5,"")</f>
        <v/>
      </c>
      <c r="E368" s="43"/>
      <c r="F368" s="43"/>
      <c r="G368" s="43"/>
      <c r="H368" s="43"/>
      <c r="I368" s="43"/>
      <c r="J368" s="44"/>
      <c r="K368" s="142"/>
      <c r="L368" s="45"/>
      <c r="M368" s="45"/>
      <c r="N368" s="41">
        <f>N367+IF(AND(L368="Pago",OR(E368='PC Receitas'!$O$4,E368='PC Receitas'!$O$5,E368='PC Receitas'!$O$6)),J368,IF(AND(L368="Pago",OR(E368='PC Receitas'!$O$7,E368='PC Receitas'!$O$8,E368='PC Receitas'!$O$9,E368='PC Receitas'!$O$10,E368='PC Receitas'!$O$11,E368='PC Receitas'!$O$12,E368='PC Receitas'!$O$13,E368='PC Receitas'!$O$14)),-J368,0))</f>
        <v>12927.7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IF(C369&lt;&gt;"",TEXT(C369,"00")&amp;"/06/"&amp;'Configurações Básicas'!$E$5,"")</f>
        <v/>
      </c>
      <c r="E369" s="43"/>
      <c r="F369" s="43"/>
      <c r="G369" s="43"/>
      <c r="H369" s="43"/>
      <c r="I369" s="43"/>
      <c r="J369" s="44"/>
      <c r="K369" s="142"/>
      <c r="L369" s="45"/>
      <c r="M369" s="45"/>
      <c r="N369" s="41">
        <f>N368+IF(AND(L369="Pago",OR(E369='PC Receitas'!$O$4,E369='PC Receitas'!$O$5,E369='PC Receitas'!$O$6)),J369,IF(AND(L369="Pago",OR(E369='PC Receitas'!$O$7,E369='PC Receitas'!$O$8,E369='PC Receitas'!$O$9,E369='PC Receitas'!$O$10,E369='PC Receitas'!$O$11,E369='PC Receitas'!$O$12,E369='PC Receitas'!$O$13,E369='PC Receitas'!$O$14)),-J369,0))</f>
        <v>12927.7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IF(C370&lt;&gt;"",TEXT(C370,"00")&amp;"/06/"&amp;'Configurações Básicas'!$E$5,"")</f>
        <v/>
      </c>
      <c r="E370" s="43"/>
      <c r="F370" s="43"/>
      <c r="G370" s="43"/>
      <c r="H370" s="43"/>
      <c r="I370" s="43"/>
      <c r="J370" s="44"/>
      <c r="K370" s="142"/>
      <c r="L370" s="45"/>
      <c r="M370" s="45"/>
      <c r="N370" s="41">
        <f>N369+IF(AND(L370="Pago",OR(E370='PC Receitas'!$O$4,E370='PC Receitas'!$O$5,E370='PC Receitas'!$O$6)),J370,IF(AND(L370="Pago",OR(E370='PC Receitas'!$O$7,E370='PC Receitas'!$O$8,E370='PC Receitas'!$O$9,E370='PC Receitas'!$O$10,E370='PC Receitas'!$O$11,E370='PC Receitas'!$O$12,E370='PC Receitas'!$O$13,E370='PC Receitas'!$O$14)),-J370,0))</f>
        <v>12927.7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IF(C371&lt;&gt;"",TEXT(C371,"00")&amp;"/06/"&amp;'Configurações Básicas'!$E$5,"")</f>
        <v/>
      </c>
      <c r="E371" s="43"/>
      <c r="F371" s="43"/>
      <c r="G371" s="43"/>
      <c r="H371" s="43"/>
      <c r="I371" s="43"/>
      <c r="J371" s="44"/>
      <c r="K371" s="142"/>
      <c r="L371" s="45"/>
      <c r="M371" s="45"/>
      <c r="N371" s="41">
        <f>N370+IF(AND(L371="Pago",OR(E371='PC Receitas'!$O$4,E371='PC Receitas'!$O$5,E371='PC Receitas'!$O$6)),J371,IF(AND(L371="Pago",OR(E371='PC Receitas'!$O$7,E371='PC Receitas'!$O$8,E371='PC Receitas'!$O$9,E371='PC Receitas'!$O$10,E371='PC Receitas'!$O$11,E371='PC Receitas'!$O$12,E371='PC Receitas'!$O$13,E371='PC Receitas'!$O$14)),-J371,0))</f>
        <v>12927.7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IF(C372&lt;&gt;"",TEXT(C372,"00")&amp;"/06/"&amp;'Configurações Básicas'!$E$5,"")</f>
        <v/>
      </c>
      <c r="E372" s="43"/>
      <c r="F372" s="43"/>
      <c r="G372" s="43"/>
      <c r="H372" s="43"/>
      <c r="I372" s="43"/>
      <c r="J372" s="44"/>
      <c r="K372" s="142"/>
      <c r="L372" s="45"/>
      <c r="M372" s="45"/>
      <c r="N372" s="41">
        <f>N371+IF(AND(L372="Pago",OR(E372='PC Receitas'!$O$4,E372='PC Receitas'!$O$5,E372='PC Receitas'!$O$6)),J372,IF(AND(L372="Pago",OR(E372='PC Receitas'!$O$7,E372='PC Receitas'!$O$8,E372='PC Receitas'!$O$9,E372='PC Receitas'!$O$10,E372='PC Receitas'!$O$11,E372='PC Receitas'!$O$12,E372='PC Receitas'!$O$13,E372='PC Receitas'!$O$14)),-J372,0))</f>
        <v>12927.7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IF(C373&lt;&gt;"",TEXT(C373,"00")&amp;"/06/"&amp;'Configurações Básicas'!$E$5,"")</f>
        <v/>
      </c>
      <c r="E373" s="43"/>
      <c r="F373" s="43"/>
      <c r="G373" s="43"/>
      <c r="H373" s="43"/>
      <c r="I373" s="43"/>
      <c r="J373" s="44"/>
      <c r="K373" s="142"/>
      <c r="L373" s="45"/>
      <c r="M373" s="45"/>
      <c r="N373" s="41">
        <f>N372+IF(AND(L373="Pago",OR(E373='PC Receitas'!$O$4,E373='PC Receitas'!$O$5,E373='PC Receitas'!$O$6)),J373,IF(AND(L373="Pago",OR(E373='PC Receitas'!$O$7,E373='PC Receitas'!$O$8,E373='PC Receitas'!$O$9,E373='PC Receitas'!$O$10,E373='PC Receitas'!$O$11,E373='PC Receitas'!$O$12,E373='PC Receitas'!$O$13,E373='PC Receitas'!$O$14)),-J373,0))</f>
        <v>12927.7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IF(C374&lt;&gt;"",TEXT(C374,"00")&amp;"/06/"&amp;'Configurações Básicas'!$E$5,"")</f>
        <v/>
      </c>
      <c r="E374" s="43"/>
      <c r="F374" s="43"/>
      <c r="G374" s="43"/>
      <c r="H374" s="43"/>
      <c r="I374" s="43"/>
      <c r="J374" s="44"/>
      <c r="K374" s="142"/>
      <c r="L374" s="45"/>
      <c r="M374" s="45"/>
      <c r="N374" s="41">
        <f>N373+IF(AND(L374="Pago",OR(E374='PC Receitas'!$O$4,E374='PC Receitas'!$O$5,E374='PC Receitas'!$O$6)),J374,IF(AND(L374="Pago",OR(E374='PC Receitas'!$O$7,E374='PC Receitas'!$O$8,E374='PC Receitas'!$O$9,E374='PC Receitas'!$O$10,E374='PC Receitas'!$O$11,E374='PC Receitas'!$O$12,E374='PC Receitas'!$O$13,E374='PC Receitas'!$O$14)),-J374,0))</f>
        <v>12927.7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IF(C375&lt;&gt;"",TEXT(C375,"00")&amp;"/06/"&amp;'Configurações Básicas'!$E$5,"")</f>
        <v/>
      </c>
      <c r="E375" s="43"/>
      <c r="F375" s="43"/>
      <c r="G375" s="43"/>
      <c r="H375" s="43"/>
      <c r="I375" s="43"/>
      <c r="J375" s="44"/>
      <c r="K375" s="142"/>
      <c r="L375" s="45"/>
      <c r="M375" s="45"/>
      <c r="N375" s="41">
        <f>N374+IF(AND(L375="Pago",OR(E375='PC Receitas'!$O$4,E375='PC Receitas'!$O$5,E375='PC Receitas'!$O$6)),J375,IF(AND(L375="Pago",OR(E375='PC Receitas'!$O$7,E375='PC Receitas'!$O$8,E375='PC Receitas'!$O$9,E375='PC Receitas'!$O$10,E375='PC Receitas'!$O$11,E375='PC Receitas'!$O$12,E375='PC Receitas'!$O$13,E375='PC Receitas'!$O$14)),-J375,0))</f>
        <v>12927.7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IF(C376&lt;&gt;"",TEXT(C376,"00")&amp;"/06/"&amp;'Configurações Básicas'!$E$5,"")</f>
        <v/>
      </c>
      <c r="E376" s="43"/>
      <c r="F376" s="43"/>
      <c r="G376" s="43"/>
      <c r="H376" s="43"/>
      <c r="I376" s="43"/>
      <c r="J376" s="44"/>
      <c r="K376" s="142"/>
      <c r="L376" s="45"/>
      <c r="M376" s="45"/>
      <c r="N376" s="41">
        <f>N375+IF(AND(L376="Pago",OR(E376='PC Receitas'!$O$4,E376='PC Receitas'!$O$5,E376='PC Receitas'!$O$6)),J376,IF(AND(L376="Pago",OR(E376='PC Receitas'!$O$7,E376='PC Receitas'!$O$8,E376='PC Receitas'!$O$9,E376='PC Receitas'!$O$10,E376='PC Receitas'!$O$11,E376='PC Receitas'!$O$12,E376='PC Receitas'!$O$13,E376='PC Receitas'!$O$14)),-J376,0))</f>
        <v>12927.7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IF(C377&lt;&gt;"",TEXT(C377,"00")&amp;"/06/"&amp;'Configurações Básicas'!$E$5,"")</f>
        <v/>
      </c>
      <c r="E377" s="43"/>
      <c r="F377" s="43"/>
      <c r="G377" s="43"/>
      <c r="H377" s="43"/>
      <c r="I377" s="43"/>
      <c r="J377" s="44"/>
      <c r="K377" s="142"/>
      <c r="L377" s="45"/>
      <c r="M377" s="45"/>
      <c r="N377" s="41">
        <f>N376+IF(AND(L377="Pago",OR(E377='PC Receitas'!$O$4,E377='PC Receitas'!$O$5,E377='PC Receitas'!$O$6)),J377,IF(AND(L377="Pago",OR(E377='PC Receitas'!$O$7,E377='PC Receitas'!$O$8,E377='PC Receitas'!$O$9,E377='PC Receitas'!$O$10,E377='PC Receitas'!$O$11,E377='PC Receitas'!$O$12,E377='PC Receitas'!$O$13,E377='PC Receitas'!$O$14)),-J377,0))</f>
        <v>12927.7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IF(C378&lt;&gt;"",TEXT(C378,"00")&amp;"/06/"&amp;'Configurações Básicas'!$E$5,"")</f>
        <v/>
      </c>
      <c r="E378" s="43"/>
      <c r="F378" s="43"/>
      <c r="G378" s="43"/>
      <c r="H378" s="43"/>
      <c r="I378" s="43"/>
      <c r="J378" s="44"/>
      <c r="K378" s="142"/>
      <c r="L378" s="45"/>
      <c r="M378" s="45"/>
      <c r="N378" s="41">
        <f>N377+IF(AND(L378="Pago",OR(E378='PC Receitas'!$O$4,E378='PC Receitas'!$O$5,E378='PC Receitas'!$O$6)),J378,IF(AND(L378="Pago",OR(E378='PC Receitas'!$O$7,E378='PC Receitas'!$O$8,E378='PC Receitas'!$O$9,E378='PC Receitas'!$O$10,E378='PC Receitas'!$O$11,E378='PC Receitas'!$O$12,E378='PC Receitas'!$O$13,E378='PC Receitas'!$O$14)),-J378,0))</f>
        <v>12927.7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IF(C379&lt;&gt;"",TEXT(C379,"00")&amp;"/06/"&amp;'Configurações Básicas'!$E$5,"")</f>
        <v/>
      </c>
      <c r="E379" s="43"/>
      <c r="F379" s="43"/>
      <c r="G379" s="43"/>
      <c r="H379" s="43"/>
      <c r="I379" s="43"/>
      <c r="J379" s="44"/>
      <c r="K379" s="142"/>
      <c r="L379" s="45"/>
      <c r="M379" s="45"/>
      <c r="N379" s="41">
        <f>N378+IF(AND(L379="Pago",OR(E379='PC Receitas'!$O$4,E379='PC Receitas'!$O$5,E379='PC Receitas'!$O$6)),J379,IF(AND(L379="Pago",OR(E379='PC Receitas'!$O$7,E379='PC Receitas'!$O$8,E379='PC Receitas'!$O$9,E379='PC Receitas'!$O$10,E379='PC Receitas'!$O$11,E379='PC Receitas'!$O$12,E379='PC Receitas'!$O$13,E379='PC Receitas'!$O$14)),-J379,0))</f>
        <v>12927.7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IF(C380&lt;&gt;"",TEXT(C380,"00")&amp;"/06/"&amp;'Configurações Básicas'!$E$5,"")</f>
        <v/>
      </c>
      <c r="E380" s="43"/>
      <c r="F380" s="43"/>
      <c r="G380" s="43"/>
      <c r="H380" s="43"/>
      <c r="I380" s="43"/>
      <c r="J380" s="44"/>
      <c r="K380" s="142"/>
      <c r="L380" s="45"/>
      <c r="M380" s="45"/>
      <c r="N380" s="41">
        <f>N379+IF(AND(L380="Pago",OR(E380='PC Receitas'!$O$4,E380='PC Receitas'!$O$5,E380='PC Receitas'!$O$6)),J380,IF(AND(L380="Pago",OR(E380='PC Receitas'!$O$7,E380='PC Receitas'!$O$8,E380='PC Receitas'!$O$9,E380='PC Receitas'!$O$10,E380='PC Receitas'!$O$11,E380='PC Receitas'!$O$12,E380='PC Receitas'!$O$13,E380='PC Receitas'!$O$14)),-J380,0))</f>
        <v>12927.7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IF(C381&lt;&gt;"",TEXT(C381,"00")&amp;"/06/"&amp;'Configurações Básicas'!$E$5,"")</f>
        <v/>
      </c>
      <c r="E381" s="43"/>
      <c r="F381" s="43"/>
      <c r="G381" s="43"/>
      <c r="H381" s="43"/>
      <c r="I381" s="43"/>
      <c r="J381" s="44"/>
      <c r="K381" s="142"/>
      <c r="L381" s="45"/>
      <c r="M381" s="45"/>
      <c r="N381" s="41">
        <f>N380+IF(AND(L381="Pago",OR(E381='PC Receitas'!$O$4,E381='PC Receitas'!$O$5,E381='PC Receitas'!$O$6)),J381,IF(AND(L381="Pago",OR(E381='PC Receitas'!$O$7,E381='PC Receitas'!$O$8,E381='PC Receitas'!$O$9,E381='PC Receitas'!$O$10,E381='PC Receitas'!$O$11,E381='PC Receitas'!$O$12,E381='PC Receitas'!$O$13,E381='PC Receitas'!$O$14)),-J381,0))</f>
        <v>12927.7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IF(C382&lt;&gt;"",TEXT(C382,"00")&amp;"/06/"&amp;'Configurações Básicas'!$E$5,"")</f>
        <v/>
      </c>
      <c r="E382" s="43"/>
      <c r="F382" s="43"/>
      <c r="G382" s="43"/>
      <c r="H382" s="43"/>
      <c r="I382" s="43"/>
      <c r="J382" s="44"/>
      <c r="K382" s="142"/>
      <c r="L382" s="45"/>
      <c r="M382" s="45"/>
      <c r="N382" s="41">
        <f>N381+IF(AND(L382="Pago",OR(E382='PC Receitas'!$O$4,E382='PC Receitas'!$O$5,E382='PC Receitas'!$O$6)),J382,IF(AND(L382="Pago",OR(E382='PC Receitas'!$O$7,E382='PC Receitas'!$O$8,E382='PC Receitas'!$O$9,E382='PC Receitas'!$O$10,E382='PC Receitas'!$O$11,E382='PC Receitas'!$O$12,E382='PC Receitas'!$O$13,E382='PC Receitas'!$O$14)),-J382,0))</f>
        <v>12927.7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IF(C383&lt;&gt;"",TEXT(C383,"00")&amp;"/06/"&amp;'Configurações Básicas'!$E$5,"")</f>
        <v/>
      </c>
      <c r="E383" s="43"/>
      <c r="F383" s="43"/>
      <c r="G383" s="43"/>
      <c r="H383" s="43"/>
      <c r="I383" s="43"/>
      <c r="J383" s="44"/>
      <c r="K383" s="142"/>
      <c r="L383" s="45"/>
      <c r="M383" s="45"/>
      <c r="N383" s="41">
        <f>N382+IF(AND(L383="Pago",OR(E383='PC Receitas'!$O$4,E383='PC Receitas'!$O$5,E383='PC Receitas'!$O$6)),J383,IF(AND(L383="Pago",OR(E383='PC Receitas'!$O$7,E383='PC Receitas'!$O$8,E383='PC Receitas'!$O$9,E383='PC Receitas'!$O$10,E383='PC Receitas'!$O$11,E383='PC Receitas'!$O$12,E383='PC Receitas'!$O$13,E383='PC Receitas'!$O$14)),-J383,0))</f>
        <v>12927.7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IF(C384&lt;&gt;"",TEXT(C384,"00")&amp;"/06/"&amp;'Configurações Básicas'!$E$5,"")</f>
        <v/>
      </c>
      <c r="E384" s="43"/>
      <c r="F384" s="43"/>
      <c r="G384" s="43"/>
      <c r="H384" s="43"/>
      <c r="I384" s="43"/>
      <c r="J384" s="44"/>
      <c r="K384" s="142"/>
      <c r="L384" s="45"/>
      <c r="M384" s="45"/>
      <c r="N384" s="41">
        <f>N383+IF(AND(L384="Pago",OR(E384='PC Receitas'!$O$4,E384='PC Receitas'!$O$5,E384='PC Receitas'!$O$6)),J384,IF(AND(L384="Pago",OR(E384='PC Receitas'!$O$7,E384='PC Receitas'!$O$8,E384='PC Receitas'!$O$9,E384='PC Receitas'!$O$10,E384='PC Receitas'!$O$11,E384='PC Receitas'!$O$12,E384='PC Receitas'!$O$13,E384='PC Receitas'!$O$14)),-J384,0))</f>
        <v>12927.7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IF(C385&lt;&gt;"",TEXT(C385,"00")&amp;"/06/"&amp;'Configurações Básicas'!$E$5,"")</f>
        <v/>
      </c>
      <c r="E385" s="43"/>
      <c r="F385" s="43"/>
      <c r="G385" s="43"/>
      <c r="H385" s="43"/>
      <c r="I385" s="43"/>
      <c r="J385" s="44"/>
      <c r="K385" s="142"/>
      <c r="L385" s="45"/>
      <c r="M385" s="45"/>
      <c r="N385" s="41">
        <f>N384+IF(AND(L385="Pago",OR(E385='PC Receitas'!$O$4,E385='PC Receitas'!$O$5,E385='PC Receitas'!$O$6)),J385,IF(AND(L385="Pago",OR(E385='PC Receitas'!$O$7,E385='PC Receitas'!$O$8,E385='PC Receitas'!$O$9,E385='PC Receitas'!$O$10,E385='PC Receitas'!$O$11,E385='PC Receitas'!$O$12,E385='PC Receitas'!$O$13,E385='PC Receitas'!$O$14)),-J385,0))</f>
        <v>12927.7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IF(C386&lt;&gt;"",TEXT(C386,"00")&amp;"/06/"&amp;'Configurações Básicas'!$E$5,"")</f>
        <v/>
      </c>
      <c r="E386" s="43"/>
      <c r="F386" s="43"/>
      <c r="G386" s="43"/>
      <c r="H386" s="43"/>
      <c r="I386" s="43"/>
      <c r="J386" s="44"/>
      <c r="K386" s="142"/>
      <c r="L386" s="45"/>
      <c r="M386" s="45"/>
      <c r="N386" s="41">
        <f>N385+IF(AND(L386="Pago",OR(E386='PC Receitas'!$O$4,E386='PC Receitas'!$O$5,E386='PC Receitas'!$O$6)),J386,IF(AND(L386="Pago",OR(E386='PC Receitas'!$O$7,E386='PC Receitas'!$O$8,E386='PC Receitas'!$O$9,E386='PC Receitas'!$O$10,E386='PC Receitas'!$O$11,E386='PC Receitas'!$O$12,E386='PC Receitas'!$O$13,E386='PC Receitas'!$O$14)),-J386,0))</f>
        <v>12927.7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IF(C387&lt;&gt;"",TEXT(C387,"00")&amp;"/06/"&amp;'Configurações Básicas'!$E$5,"")</f>
        <v/>
      </c>
      <c r="E387" s="43"/>
      <c r="F387" s="43"/>
      <c r="G387" s="43"/>
      <c r="H387" s="43"/>
      <c r="I387" s="43"/>
      <c r="J387" s="44"/>
      <c r="K387" s="142"/>
      <c r="L387" s="45"/>
      <c r="M387" s="45"/>
      <c r="N387" s="41">
        <f>N386+IF(AND(L387="Pago",OR(E387='PC Receitas'!$O$4,E387='PC Receitas'!$O$5,E387='PC Receitas'!$O$6)),J387,IF(AND(L387="Pago",OR(E387='PC Receitas'!$O$7,E387='PC Receitas'!$O$8,E387='PC Receitas'!$O$9,E387='PC Receitas'!$O$10,E387='PC Receitas'!$O$11,E387='PC Receitas'!$O$12,E387='PC Receitas'!$O$13,E387='PC Receitas'!$O$14)),-J387,0))</f>
        <v>12927.7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IF(C388&lt;&gt;"",TEXT(C388,"00")&amp;"/06/"&amp;'Configurações Básicas'!$E$5,"")</f>
        <v/>
      </c>
      <c r="E388" s="43"/>
      <c r="F388" s="43"/>
      <c r="G388" s="43"/>
      <c r="H388" s="43"/>
      <c r="I388" s="43"/>
      <c r="J388" s="44"/>
      <c r="K388" s="142"/>
      <c r="L388" s="45"/>
      <c r="M388" s="45"/>
      <c r="N388" s="41">
        <f>N387+IF(AND(L388="Pago",OR(E388='PC Receitas'!$O$4,E388='PC Receitas'!$O$5,E388='PC Receitas'!$O$6)),J388,IF(AND(L388="Pago",OR(E388='PC Receitas'!$O$7,E388='PC Receitas'!$O$8,E388='PC Receitas'!$O$9,E388='PC Receitas'!$O$10,E388='PC Receitas'!$O$11,E388='PC Receitas'!$O$12,E388='PC Receitas'!$O$13,E388='PC Receitas'!$O$14)),-J388,0))</f>
        <v>12927.7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IF(C389&lt;&gt;"",TEXT(C389,"00")&amp;"/06/"&amp;'Configurações Básicas'!$E$5,"")</f>
        <v/>
      </c>
      <c r="E389" s="43"/>
      <c r="F389" s="43"/>
      <c r="G389" s="43"/>
      <c r="H389" s="43"/>
      <c r="I389" s="43"/>
      <c r="J389" s="44"/>
      <c r="K389" s="142"/>
      <c r="L389" s="45"/>
      <c r="M389" s="45"/>
      <c r="N389" s="41">
        <f>N388+IF(AND(L389="Pago",OR(E389='PC Receitas'!$O$4,E389='PC Receitas'!$O$5,E389='PC Receitas'!$O$6)),J389,IF(AND(L389="Pago",OR(E389='PC Receitas'!$O$7,E389='PC Receitas'!$O$8,E389='PC Receitas'!$O$9,E389='PC Receitas'!$O$10,E389='PC Receitas'!$O$11,E389='PC Receitas'!$O$12,E389='PC Receitas'!$O$13,E389='PC Receitas'!$O$14)),-J389,0))</f>
        <v>12927.7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IF(C390&lt;&gt;"",TEXT(C390,"00")&amp;"/06/"&amp;'Configurações Básicas'!$E$5,"")</f>
        <v/>
      </c>
      <c r="E390" s="43"/>
      <c r="F390" s="43"/>
      <c r="G390" s="43"/>
      <c r="H390" s="43"/>
      <c r="I390" s="43"/>
      <c r="J390" s="44"/>
      <c r="K390" s="142"/>
      <c r="L390" s="45"/>
      <c r="M390" s="45"/>
      <c r="N390" s="41">
        <f>N389+IF(AND(L390="Pago",OR(E390='PC Receitas'!$O$4,E390='PC Receitas'!$O$5,E390='PC Receitas'!$O$6)),J390,IF(AND(L390="Pago",OR(E390='PC Receitas'!$O$7,E390='PC Receitas'!$O$8,E390='PC Receitas'!$O$9,E390='PC Receitas'!$O$10,E390='PC Receitas'!$O$11,E390='PC Receitas'!$O$12,E390='PC Receitas'!$O$13,E390='PC Receitas'!$O$14)),-J390,0))</f>
        <v>12927.7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IF(C391&lt;&gt;"",TEXT(C391,"00")&amp;"/06/"&amp;'Configurações Básicas'!$E$5,"")</f>
        <v/>
      </c>
      <c r="E391" s="43"/>
      <c r="F391" s="43"/>
      <c r="G391" s="43"/>
      <c r="H391" s="43"/>
      <c r="I391" s="43"/>
      <c r="J391" s="44"/>
      <c r="K391" s="142"/>
      <c r="L391" s="45"/>
      <c r="M391" s="45"/>
      <c r="N391" s="41">
        <f>N390+IF(AND(L391="Pago",OR(E391='PC Receitas'!$O$4,E391='PC Receitas'!$O$5,E391='PC Receitas'!$O$6)),J391,IF(AND(L391="Pago",OR(E391='PC Receitas'!$O$7,E391='PC Receitas'!$O$8,E391='PC Receitas'!$O$9,E391='PC Receitas'!$O$10,E391='PC Receitas'!$O$11,E391='PC Receitas'!$O$12,E391='PC Receitas'!$O$13,E391='PC Receitas'!$O$14)),-J391,0))</f>
        <v>12927.7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IF(C392&lt;&gt;"",TEXT(C392,"00")&amp;"/06/"&amp;'Configurações Básicas'!$E$5,"")</f>
        <v/>
      </c>
      <c r="E392" s="43"/>
      <c r="F392" s="43"/>
      <c r="G392" s="43"/>
      <c r="H392" s="43"/>
      <c r="I392" s="43"/>
      <c r="J392" s="44"/>
      <c r="K392" s="142"/>
      <c r="L392" s="45"/>
      <c r="M392" s="45"/>
      <c r="N392" s="41">
        <f>N391+IF(AND(L392="Pago",OR(E392='PC Receitas'!$O$4,E392='PC Receitas'!$O$5,E392='PC Receitas'!$O$6)),J392,IF(AND(L392="Pago",OR(E392='PC Receitas'!$O$7,E392='PC Receitas'!$O$8,E392='PC Receitas'!$O$9,E392='PC Receitas'!$O$10,E392='PC Receitas'!$O$11,E392='PC Receitas'!$O$12,E392='PC Receitas'!$O$13,E392='PC Receitas'!$O$14)),-J392,0))</f>
        <v>12927.7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IF(C393&lt;&gt;"",TEXT(C393,"00")&amp;"/06/"&amp;'Configurações Básicas'!$E$5,"")</f>
        <v/>
      </c>
      <c r="E393" s="43"/>
      <c r="F393" s="43"/>
      <c r="G393" s="43"/>
      <c r="H393" s="43"/>
      <c r="I393" s="43"/>
      <c r="J393" s="44"/>
      <c r="K393" s="142"/>
      <c r="L393" s="45"/>
      <c r="M393" s="45"/>
      <c r="N393" s="41">
        <f>N392+IF(AND(L393="Pago",OR(E393='PC Receitas'!$O$4,E393='PC Receitas'!$O$5,E393='PC Receitas'!$O$6)),J393,IF(AND(L393="Pago",OR(E393='PC Receitas'!$O$7,E393='PC Receitas'!$O$8,E393='PC Receitas'!$O$9,E393='PC Receitas'!$O$10,E393='PC Receitas'!$O$11,E393='PC Receitas'!$O$12,E393='PC Receitas'!$O$13,E393='PC Receitas'!$O$14)),-J393,0))</f>
        <v>12927.7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IF(C394&lt;&gt;"",TEXT(C394,"00")&amp;"/06/"&amp;'Configurações Básicas'!$E$5,"")</f>
        <v/>
      </c>
      <c r="E394" s="43"/>
      <c r="F394" s="43"/>
      <c r="G394" s="43"/>
      <c r="H394" s="43"/>
      <c r="I394" s="43"/>
      <c r="J394" s="44"/>
      <c r="K394" s="142"/>
      <c r="L394" s="45"/>
      <c r="M394" s="45"/>
      <c r="N394" s="41">
        <f>N393+IF(AND(L394="Pago",OR(E394='PC Receitas'!$O$4,E394='PC Receitas'!$O$5,E394='PC Receitas'!$O$6)),J394,IF(AND(L394="Pago",OR(E394='PC Receitas'!$O$7,E394='PC Receitas'!$O$8,E394='PC Receitas'!$O$9,E394='PC Receitas'!$O$10,E394='PC Receitas'!$O$11,E394='PC Receitas'!$O$12,E394='PC Receitas'!$O$13,E394='PC Receitas'!$O$14)),-J394,0))</f>
        <v>12927.7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IF(C395&lt;&gt;"",TEXT(C395,"00")&amp;"/06/"&amp;'Configurações Básicas'!$E$5,"")</f>
        <v/>
      </c>
      <c r="E395" s="43"/>
      <c r="F395" s="43"/>
      <c r="G395" s="43"/>
      <c r="H395" s="43"/>
      <c r="I395" s="43"/>
      <c r="J395" s="44"/>
      <c r="K395" s="142"/>
      <c r="L395" s="45"/>
      <c r="M395" s="45"/>
      <c r="N395" s="41">
        <f>N394+IF(AND(L395="Pago",OR(E395='PC Receitas'!$O$4,E395='PC Receitas'!$O$5,E395='PC Receitas'!$O$6)),J395,IF(AND(L395="Pago",OR(E395='PC Receitas'!$O$7,E395='PC Receitas'!$O$8,E395='PC Receitas'!$O$9,E395='PC Receitas'!$O$10,E395='PC Receitas'!$O$11,E395='PC Receitas'!$O$12,E395='PC Receitas'!$O$13,E395='PC Receitas'!$O$14)),-J395,0))</f>
        <v>12927.7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IF(C396&lt;&gt;"",TEXT(C396,"00")&amp;"/06/"&amp;'Configurações Básicas'!$E$5,"")</f>
        <v/>
      </c>
      <c r="E396" s="43"/>
      <c r="F396" s="43"/>
      <c r="G396" s="43"/>
      <c r="H396" s="43"/>
      <c r="I396" s="43"/>
      <c r="J396" s="44"/>
      <c r="K396" s="142"/>
      <c r="L396" s="45"/>
      <c r="M396" s="45"/>
      <c r="N396" s="41">
        <f>N395+IF(AND(L396="Pago",OR(E396='PC Receitas'!$O$4,E396='PC Receitas'!$O$5,E396='PC Receitas'!$O$6)),J396,IF(AND(L396="Pago",OR(E396='PC Receitas'!$O$7,E396='PC Receitas'!$O$8,E396='PC Receitas'!$O$9,E396='PC Receitas'!$O$10,E396='PC Receitas'!$O$11,E396='PC Receitas'!$O$12,E396='PC Receitas'!$O$13,E396='PC Receitas'!$O$14)),-J396,0))</f>
        <v>12927.7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IF(C397&lt;&gt;"",TEXT(C397,"00")&amp;"/06/"&amp;'Configurações Básicas'!$E$5,"")</f>
        <v/>
      </c>
      <c r="E397" s="43"/>
      <c r="F397" s="43"/>
      <c r="G397" s="43"/>
      <c r="H397" s="43"/>
      <c r="I397" s="43"/>
      <c r="J397" s="44"/>
      <c r="K397" s="142"/>
      <c r="L397" s="45"/>
      <c r="M397" s="45"/>
      <c r="N397" s="41">
        <f>N396+IF(AND(L397="Pago",OR(E397='PC Receitas'!$O$4,E397='PC Receitas'!$O$5,E397='PC Receitas'!$O$6)),J397,IF(AND(L397="Pago",OR(E397='PC Receitas'!$O$7,E397='PC Receitas'!$O$8,E397='PC Receitas'!$O$9,E397='PC Receitas'!$O$10,E397='PC Receitas'!$O$11,E397='PC Receitas'!$O$12,E397='PC Receitas'!$O$13,E397='PC Receitas'!$O$14)),-J397,0))</f>
        <v>12927.7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IF(C398&lt;&gt;"",TEXT(C398,"00")&amp;"/06/"&amp;'Configurações Básicas'!$E$5,"")</f>
        <v/>
      </c>
      <c r="E398" s="43"/>
      <c r="F398" s="43"/>
      <c r="G398" s="43"/>
      <c r="H398" s="43"/>
      <c r="I398" s="43"/>
      <c r="J398" s="44"/>
      <c r="K398" s="142"/>
      <c r="L398" s="45"/>
      <c r="M398" s="45"/>
      <c r="N398" s="41">
        <f>N397+IF(AND(L398="Pago",OR(E398='PC Receitas'!$O$4,E398='PC Receitas'!$O$5,E398='PC Receitas'!$O$6)),J398,IF(AND(L398="Pago",OR(E398='PC Receitas'!$O$7,E398='PC Receitas'!$O$8,E398='PC Receitas'!$O$9,E398='PC Receitas'!$O$10,E398='PC Receitas'!$O$11,E398='PC Receitas'!$O$12,E398='PC Receitas'!$O$13,E398='PC Receitas'!$O$14)),-J398,0))</f>
        <v>12927.7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IF(C399&lt;&gt;"",TEXT(C399,"00")&amp;"/06/"&amp;'Configurações Básicas'!$E$5,"")</f>
        <v/>
      </c>
      <c r="E399" s="43"/>
      <c r="F399" s="43"/>
      <c r="G399" s="43"/>
      <c r="H399" s="43"/>
      <c r="I399" s="43"/>
      <c r="J399" s="44"/>
      <c r="K399" s="142"/>
      <c r="L399" s="45"/>
      <c r="M399" s="45"/>
      <c r="N399" s="41">
        <f>N398+IF(AND(L399="Pago",OR(E399='PC Receitas'!$O$4,E399='PC Receitas'!$O$5,E399='PC Receitas'!$O$6)),J399,IF(AND(L399="Pago",OR(E399='PC Receitas'!$O$7,E399='PC Receitas'!$O$8,E399='PC Receitas'!$O$9,E399='PC Receitas'!$O$10,E399='PC Receitas'!$O$11,E399='PC Receitas'!$O$12,E399='PC Receitas'!$O$13,E399='PC Receitas'!$O$14)),-J399,0))</f>
        <v>12927.7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IF(C400&lt;&gt;"",TEXT(C400,"00")&amp;"/06/"&amp;'Configurações Básicas'!$E$5,"")</f>
        <v/>
      </c>
      <c r="E400" s="43"/>
      <c r="F400" s="43"/>
      <c r="G400" s="43"/>
      <c r="H400" s="43"/>
      <c r="I400" s="43"/>
      <c r="J400" s="44"/>
      <c r="K400" s="142"/>
      <c r="L400" s="45"/>
      <c r="M400" s="45"/>
      <c r="N400" s="41">
        <f>N399+IF(AND(L400="Pago",OR(E400='PC Receitas'!$O$4,E400='PC Receitas'!$O$5,E400='PC Receitas'!$O$6)),J400,IF(AND(L400="Pago",OR(E400='PC Receitas'!$O$7,E400='PC Receitas'!$O$8,E400='PC Receitas'!$O$9,E400='PC Receitas'!$O$10,E400='PC Receitas'!$O$11,E400='PC Receitas'!$O$12,E400='PC Receitas'!$O$13,E400='PC Receitas'!$O$14)),-J400,0))</f>
        <v>12927.7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IF(C401&lt;&gt;"",TEXT(C401,"00")&amp;"/06/"&amp;'Configurações Básicas'!$E$5,"")</f>
        <v/>
      </c>
      <c r="E401" s="43"/>
      <c r="F401" s="43"/>
      <c r="G401" s="43"/>
      <c r="H401" s="43"/>
      <c r="I401" s="43"/>
      <c r="J401" s="44"/>
      <c r="K401" s="142"/>
      <c r="L401" s="45"/>
      <c r="M401" s="45"/>
      <c r="N401" s="41">
        <f>N400+IF(AND(L401="Pago",OR(E401='PC Receitas'!$O$4,E401='PC Receitas'!$O$5,E401='PC Receitas'!$O$6)),J401,IF(AND(L401="Pago",OR(E401='PC Receitas'!$O$7,E401='PC Receitas'!$O$8,E401='PC Receitas'!$O$9,E401='PC Receitas'!$O$10,E401='PC Receitas'!$O$11,E401='PC Receitas'!$O$12,E401='PC Receitas'!$O$13,E401='PC Receitas'!$O$14)),-J401,0))</f>
        <v>12927.7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IF(C402&lt;&gt;"",TEXT(C402,"00")&amp;"/06/"&amp;'Configurações Básicas'!$E$5,"")</f>
        <v/>
      </c>
      <c r="E402" s="43"/>
      <c r="F402" s="43"/>
      <c r="G402" s="43"/>
      <c r="H402" s="43"/>
      <c r="I402" s="43"/>
      <c r="J402" s="44"/>
      <c r="K402" s="142"/>
      <c r="L402" s="45"/>
      <c r="M402" s="45"/>
      <c r="N402" s="41">
        <f>N401+IF(AND(L402="Pago",OR(E402='PC Receitas'!$O$4,E402='PC Receitas'!$O$5,E402='PC Receitas'!$O$6)),J402,IF(AND(L402="Pago",OR(E402='PC Receitas'!$O$7,E402='PC Receitas'!$O$8,E402='PC Receitas'!$O$9,E402='PC Receitas'!$O$10,E402='PC Receitas'!$O$11,E402='PC Receitas'!$O$12,E402='PC Receitas'!$O$13,E402='PC Receitas'!$O$14)),-J402,0))</f>
        <v>12927.7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IF(C403&lt;&gt;"",TEXT(C403,"00")&amp;"/06/"&amp;'Configurações Básicas'!$E$5,"")</f>
        <v/>
      </c>
      <c r="E403" s="43"/>
      <c r="F403" s="43"/>
      <c r="G403" s="43"/>
      <c r="H403" s="43"/>
      <c r="I403" s="43"/>
      <c r="J403" s="44"/>
      <c r="K403" s="142"/>
      <c r="L403" s="45"/>
      <c r="M403" s="45"/>
      <c r="N403" s="41">
        <f>N402+IF(AND(L403="Pago",OR(E403='PC Receitas'!$O$4,E403='PC Receitas'!$O$5,E403='PC Receitas'!$O$6)),J403,IF(AND(L403="Pago",OR(E403='PC Receitas'!$O$7,E403='PC Receitas'!$O$8,E403='PC Receitas'!$O$9,E403='PC Receitas'!$O$10,E403='PC Receitas'!$O$11,E403='PC Receitas'!$O$12,E403='PC Receitas'!$O$13,E403='PC Receitas'!$O$14)),-J403,0))</f>
        <v>12927.7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IF(C404&lt;&gt;"",TEXT(C404,"00")&amp;"/06/"&amp;'Configurações Básicas'!$E$5,"")</f>
        <v/>
      </c>
      <c r="E404" s="43"/>
      <c r="F404" s="43"/>
      <c r="G404" s="43"/>
      <c r="H404" s="43"/>
      <c r="I404" s="43"/>
      <c r="J404" s="44"/>
      <c r="K404" s="142"/>
      <c r="L404" s="45"/>
      <c r="M404" s="45"/>
      <c r="N404" s="41">
        <f>N403+IF(AND(L404="Pago",OR(E404='PC Receitas'!$O$4,E404='PC Receitas'!$O$5,E404='PC Receitas'!$O$6)),J404,IF(AND(L404="Pago",OR(E404='PC Receitas'!$O$7,E404='PC Receitas'!$O$8,E404='PC Receitas'!$O$9,E404='PC Receitas'!$O$10,E404='PC Receitas'!$O$11,E404='PC Receitas'!$O$12,E404='PC Receitas'!$O$13,E404='PC Receitas'!$O$14)),-J404,0))</f>
        <v>12927.7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IF(C405&lt;&gt;"",TEXT(C405,"00")&amp;"/06/"&amp;'Configurações Básicas'!$E$5,"")</f>
        <v/>
      </c>
      <c r="E405" s="43"/>
      <c r="F405" s="43"/>
      <c r="G405" s="43"/>
      <c r="H405" s="43"/>
      <c r="I405" s="43"/>
      <c r="J405" s="44"/>
      <c r="K405" s="142"/>
      <c r="L405" s="45"/>
      <c r="M405" s="45"/>
      <c r="N405" s="41">
        <f>N404+IF(AND(L405="Pago",OR(E405='PC Receitas'!$O$4,E405='PC Receitas'!$O$5,E405='PC Receitas'!$O$6)),J405,IF(AND(L405="Pago",OR(E405='PC Receitas'!$O$7,E405='PC Receitas'!$O$8,E405='PC Receitas'!$O$9,E405='PC Receitas'!$O$10,E405='PC Receitas'!$O$11,E405='PC Receitas'!$O$12,E405='PC Receitas'!$O$13,E405='PC Receitas'!$O$14)),-J405,0))</f>
        <v>12927.7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IF(C406&lt;&gt;"",TEXT(C406,"00")&amp;"/06/"&amp;'Configurações Básicas'!$E$5,"")</f>
        <v/>
      </c>
      <c r="E406" s="43"/>
      <c r="F406" s="43"/>
      <c r="G406" s="43"/>
      <c r="H406" s="43"/>
      <c r="I406" s="43"/>
      <c r="J406" s="44"/>
      <c r="K406" s="142"/>
      <c r="L406" s="45"/>
      <c r="M406" s="45"/>
      <c r="N406" s="41">
        <f>N405+IF(AND(L406="Pago",OR(E406='PC Receitas'!$O$4,E406='PC Receitas'!$O$5,E406='PC Receitas'!$O$6)),J406,IF(AND(L406="Pago",OR(E406='PC Receitas'!$O$7,E406='PC Receitas'!$O$8,E406='PC Receitas'!$O$9,E406='PC Receitas'!$O$10,E406='PC Receitas'!$O$11,E406='PC Receitas'!$O$12,E406='PC Receitas'!$O$13,E406='PC Receitas'!$O$14)),-J406,0))</f>
        <v>12927.7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IF(C407&lt;&gt;"",TEXT(C407,"00")&amp;"/06/"&amp;'Configurações Básicas'!$E$5,"")</f>
        <v/>
      </c>
      <c r="E407" s="43"/>
      <c r="F407" s="43"/>
      <c r="G407" s="43"/>
      <c r="H407" s="43"/>
      <c r="I407" s="43"/>
      <c r="J407" s="44"/>
      <c r="K407" s="142"/>
      <c r="L407" s="45"/>
      <c r="M407" s="45"/>
      <c r="N407" s="41">
        <f>N406+IF(AND(L407="Pago",OR(E407='PC Receitas'!$O$4,E407='PC Receitas'!$O$5,E407='PC Receitas'!$O$6)),J407,IF(AND(L407="Pago",OR(E407='PC Receitas'!$O$7,E407='PC Receitas'!$O$8,E407='PC Receitas'!$O$9,E407='PC Receitas'!$O$10,E407='PC Receitas'!$O$11,E407='PC Receitas'!$O$12,E407='PC Receitas'!$O$13,E407='PC Receitas'!$O$14)),-J407,0))</f>
        <v>12927.7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IF(C408&lt;&gt;"",TEXT(C408,"00")&amp;"/06/"&amp;'Configurações Básicas'!$E$5,"")</f>
        <v/>
      </c>
      <c r="E408" s="43"/>
      <c r="F408" s="43"/>
      <c r="G408" s="43"/>
      <c r="H408" s="43"/>
      <c r="I408" s="43"/>
      <c r="J408" s="44"/>
      <c r="K408" s="142"/>
      <c r="L408" s="45"/>
      <c r="M408" s="45"/>
      <c r="N408" s="41">
        <f>N407+IF(AND(L408="Pago",OR(E408='PC Receitas'!$O$4,E408='PC Receitas'!$O$5,E408='PC Receitas'!$O$6)),J408,IF(AND(L408="Pago",OR(E408='PC Receitas'!$O$7,E408='PC Receitas'!$O$8,E408='PC Receitas'!$O$9,E408='PC Receitas'!$O$10,E408='PC Receitas'!$O$11,E408='PC Receitas'!$O$12,E408='PC Receitas'!$O$13,E408='PC Receitas'!$O$14)),-J408,0))</f>
        <v>12927.7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IF(C409&lt;&gt;"",TEXT(C409,"00")&amp;"/06/"&amp;'Configurações Básicas'!$E$5,"")</f>
        <v/>
      </c>
      <c r="E409" s="43"/>
      <c r="F409" s="43"/>
      <c r="G409" s="43"/>
      <c r="H409" s="43"/>
      <c r="I409" s="43"/>
      <c r="J409" s="44"/>
      <c r="K409" s="142"/>
      <c r="L409" s="45"/>
      <c r="M409" s="45"/>
      <c r="N409" s="41">
        <f>N408+IF(AND(L409="Pago",OR(E409='PC Receitas'!$O$4,E409='PC Receitas'!$O$5,E409='PC Receitas'!$O$6)),J409,IF(AND(L409="Pago",OR(E409='PC Receitas'!$O$7,E409='PC Receitas'!$O$8,E409='PC Receitas'!$O$9,E409='PC Receitas'!$O$10,E409='PC Receitas'!$O$11,E409='PC Receitas'!$O$12,E409='PC Receitas'!$O$13,E409='PC Receitas'!$O$14)),-J409,0))</f>
        <v>12927.7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IF(C410&lt;&gt;"",TEXT(C410,"00")&amp;"/06/"&amp;'Configurações Básicas'!$E$5,"")</f>
        <v/>
      </c>
      <c r="E410" s="43"/>
      <c r="F410" s="43"/>
      <c r="G410" s="43"/>
      <c r="H410" s="43"/>
      <c r="I410" s="43"/>
      <c r="J410" s="44"/>
      <c r="K410" s="142"/>
      <c r="L410" s="45"/>
      <c r="M410" s="45"/>
      <c r="N410" s="41">
        <f>N409+IF(AND(L410="Pago",OR(E410='PC Receitas'!$O$4,E410='PC Receitas'!$O$5,E410='PC Receitas'!$O$6)),J410,IF(AND(L410="Pago",OR(E410='PC Receitas'!$O$7,E410='PC Receitas'!$O$8,E410='PC Receitas'!$O$9,E410='PC Receitas'!$O$10,E410='PC Receitas'!$O$11,E410='PC Receitas'!$O$12,E410='PC Receitas'!$O$13,E410='PC Receitas'!$O$14)),-J410,0))</f>
        <v>12927.7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IF(C411&lt;&gt;"",TEXT(C411,"00")&amp;"/06/"&amp;'Configurações Básicas'!$E$5,"")</f>
        <v/>
      </c>
      <c r="E411" s="43"/>
      <c r="F411" s="43"/>
      <c r="G411" s="43"/>
      <c r="H411" s="43"/>
      <c r="I411" s="43"/>
      <c r="J411" s="44"/>
      <c r="K411" s="142"/>
      <c r="L411" s="45"/>
      <c r="M411" s="45"/>
      <c r="N411" s="41">
        <f>N410+IF(AND(L411="Pago",OR(E411='PC Receitas'!$O$4,E411='PC Receitas'!$O$5,E411='PC Receitas'!$O$6)),J411,IF(AND(L411="Pago",OR(E411='PC Receitas'!$O$7,E411='PC Receitas'!$O$8,E411='PC Receitas'!$O$9,E411='PC Receitas'!$O$10,E411='PC Receitas'!$O$11,E411='PC Receitas'!$O$12,E411='PC Receitas'!$O$13,E411='PC Receitas'!$O$14)),-J411,0))</f>
        <v>12927.7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IF(C412&lt;&gt;"",TEXT(C412,"00")&amp;"/06/"&amp;'Configurações Básicas'!$E$5,"")</f>
        <v/>
      </c>
      <c r="E412" s="43"/>
      <c r="F412" s="43"/>
      <c r="G412" s="43"/>
      <c r="H412" s="43"/>
      <c r="I412" s="43"/>
      <c r="J412" s="44"/>
      <c r="K412" s="142"/>
      <c r="L412" s="45"/>
      <c r="M412" s="45"/>
      <c r="N412" s="41">
        <f>N411+IF(AND(L412="Pago",OR(E412='PC Receitas'!$O$4,E412='PC Receitas'!$O$5,E412='PC Receitas'!$O$6)),J412,IF(AND(L412="Pago",OR(E412='PC Receitas'!$O$7,E412='PC Receitas'!$O$8,E412='PC Receitas'!$O$9,E412='PC Receitas'!$O$10,E412='PC Receitas'!$O$11,E412='PC Receitas'!$O$12,E412='PC Receitas'!$O$13,E412='PC Receitas'!$O$14)),-J412,0))</f>
        <v>12927.7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IF(C413&lt;&gt;"",TEXT(C413,"00")&amp;"/06/"&amp;'Configurações Básicas'!$E$5,"")</f>
        <v/>
      </c>
      <c r="E413" s="43"/>
      <c r="F413" s="43"/>
      <c r="G413" s="43"/>
      <c r="H413" s="43"/>
      <c r="I413" s="43"/>
      <c r="J413" s="44"/>
      <c r="K413" s="142"/>
      <c r="L413" s="45"/>
      <c r="M413" s="45"/>
      <c r="N413" s="41">
        <f>N412+IF(AND(L413="Pago",OR(E413='PC Receitas'!$O$4,E413='PC Receitas'!$O$5,E413='PC Receitas'!$O$6)),J413,IF(AND(L413="Pago",OR(E413='PC Receitas'!$O$7,E413='PC Receitas'!$O$8,E413='PC Receitas'!$O$9,E413='PC Receitas'!$O$10,E413='PC Receitas'!$O$11,E413='PC Receitas'!$O$12,E413='PC Receitas'!$O$13,E413='PC Receitas'!$O$14)),-J413,0))</f>
        <v>12927.7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IF(C414&lt;&gt;"",TEXT(C414,"00")&amp;"/06/"&amp;'Configurações Básicas'!$E$5,"")</f>
        <v/>
      </c>
      <c r="E414" s="43"/>
      <c r="F414" s="43"/>
      <c r="G414" s="43"/>
      <c r="H414" s="43"/>
      <c r="I414" s="43"/>
      <c r="J414" s="44"/>
      <c r="K414" s="142"/>
      <c r="L414" s="45"/>
      <c r="M414" s="45"/>
      <c r="N414" s="41">
        <f>N413+IF(AND(L414="Pago",OR(E414='PC Receitas'!$O$4,E414='PC Receitas'!$O$5,E414='PC Receitas'!$O$6)),J414,IF(AND(L414="Pago",OR(E414='PC Receitas'!$O$7,E414='PC Receitas'!$O$8,E414='PC Receitas'!$O$9,E414='PC Receitas'!$O$10,E414='PC Receitas'!$O$11,E414='PC Receitas'!$O$12,E414='PC Receitas'!$O$13,E414='PC Receitas'!$O$14)),-J414,0))</f>
        <v>12927.7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IF(C415&lt;&gt;"",TEXT(C415,"00")&amp;"/06/"&amp;'Configurações Básicas'!$E$5,"")</f>
        <v/>
      </c>
      <c r="E415" s="43"/>
      <c r="F415" s="43"/>
      <c r="G415" s="43"/>
      <c r="H415" s="43"/>
      <c r="I415" s="43"/>
      <c r="J415" s="44"/>
      <c r="K415" s="142"/>
      <c r="L415" s="45"/>
      <c r="M415" s="45"/>
      <c r="N415" s="41">
        <f>N414+IF(AND(L415="Pago",OR(E415='PC Receitas'!$O$4,E415='PC Receitas'!$O$5,E415='PC Receitas'!$O$6)),J415,IF(AND(L415="Pago",OR(E415='PC Receitas'!$O$7,E415='PC Receitas'!$O$8,E415='PC Receitas'!$O$9,E415='PC Receitas'!$O$10,E415='PC Receitas'!$O$11,E415='PC Receitas'!$O$12,E415='PC Receitas'!$O$13,E415='PC Receitas'!$O$14)),-J415,0))</f>
        <v>12927.7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IF(C416&lt;&gt;"",TEXT(C416,"00")&amp;"/06/"&amp;'Configurações Básicas'!$E$5,"")</f>
        <v/>
      </c>
      <c r="E416" s="43"/>
      <c r="F416" s="43"/>
      <c r="G416" s="43"/>
      <c r="H416" s="43"/>
      <c r="I416" s="43"/>
      <c r="J416" s="44"/>
      <c r="K416" s="142"/>
      <c r="L416" s="45"/>
      <c r="M416" s="45"/>
      <c r="N416" s="41">
        <f>N415+IF(AND(L416="Pago",OR(E416='PC Receitas'!$O$4,E416='PC Receitas'!$O$5,E416='PC Receitas'!$O$6)),J416,IF(AND(L416="Pago",OR(E416='PC Receitas'!$O$7,E416='PC Receitas'!$O$8,E416='PC Receitas'!$O$9,E416='PC Receitas'!$O$10,E416='PC Receitas'!$O$11,E416='PC Receitas'!$O$12,E416='PC Receitas'!$O$13,E416='PC Receitas'!$O$14)),-J416,0))</f>
        <v>12927.7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IF(C417&lt;&gt;"",TEXT(C417,"00")&amp;"/06/"&amp;'Configurações Básicas'!$E$5,"")</f>
        <v/>
      </c>
      <c r="E417" s="43"/>
      <c r="F417" s="43"/>
      <c r="G417" s="43"/>
      <c r="H417" s="43"/>
      <c r="I417" s="43"/>
      <c r="J417" s="44"/>
      <c r="K417" s="142"/>
      <c r="L417" s="45"/>
      <c r="M417" s="45"/>
      <c r="N417" s="41">
        <f>N416+IF(AND(L417="Pago",OR(E417='PC Receitas'!$O$4,E417='PC Receitas'!$O$5,E417='PC Receitas'!$O$6)),J417,IF(AND(L417="Pago",OR(E417='PC Receitas'!$O$7,E417='PC Receitas'!$O$8,E417='PC Receitas'!$O$9,E417='PC Receitas'!$O$10,E417='PC Receitas'!$O$11,E417='PC Receitas'!$O$12,E417='PC Receitas'!$O$13,E417='PC Receitas'!$O$14)),-J417,0))</f>
        <v>12927.7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IF(C418&lt;&gt;"",TEXT(C418,"00")&amp;"/06/"&amp;'Configurações Básicas'!$E$5,"")</f>
        <v/>
      </c>
      <c r="E418" s="43"/>
      <c r="F418" s="43"/>
      <c r="G418" s="43"/>
      <c r="H418" s="43"/>
      <c r="I418" s="43"/>
      <c r="J418" s="44"/>
      <c r="K418" s="142"/>
      <c r="L418" s="45"/>
      <c r="M418" s="45"/>
      <c r="N418" s="41">
        <f>N417+IF(AND(L418="Pago",OR(E418='PC Receitas'!$O$4,E418='PC Receitas'!$O$5,E418='PC Receitas'!$O$6)),J418,IF(AND(L418="Pago",OR(E418='PC Receitas'!$O$7,E418='PC Receitas'!$O$8,E418='PC Receitas'!$O$9,E418='PC Receitas'!$O$10,E418='PC Receitas'!$O$11,E418='PC Receitas'!$O$12,E418='PC Receitas'!$O$13,E418='PC Receitas'!$O$14)),-J418,0))</f>
        <v>12927.7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IF(C419&lt;&gt;"",TEXT(C419,"00")&amp;"/06/"&amp;'Configurações Básicas'!$E$5,"")</f>
        <v/>
      </c>
      <c r="E419" s="43"/>
      <c r="F419" s="43"/>
      <c r="G419" s="43"/>
      <c r="H419" s="43"/>
      <c r="I419" s="43"/>
      <c r="J419" s="44"/>
      <c r="K419" s="142"/>
      <c r="L419" s="45"/>
      <c r="M419" s="45"/>
      <c r="N419" s="41">
        <f>N418+IF(AND(L419="Pago",OR(E419='PC Receitas'!$O$4,E419='PC Receitas'!$O$5,E419='PC Receitas'!$O$6)),J419,IF(AND(L419="Pago",OR(E419='PC Receitas'!$O$7,E419='PC Receitas'!$O$8,E419='PC Receitas'!$O$9,E419='PC Receitas'!$O$10,E419='PC Receitas'!$O$11,E419='PC Receitas'!$O$12,E419='PC Receitas'!$O$13,E419='PC Receitas'!$O$14)),-J419,0))</f>
        <v>12927.7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IF(C420&lt;&gt;"",TEXT(C420,"00")&amp;"/06/"&amp;'Configurações Básicas'!$E$5,"")</f>
        <v/>
      </c>
      <c r="E420" s="43"/>
      <c r="F420" s="43"/>
      <c r="G420" s="43"/>
      <c r="H420" s="43"/>
      <c r="I420" s="43"/>
      <c r="J420" s="44"/>
      <c r="K420" s="142"/>
      <c r="L420" s="45"/>
      <c r="M420" s="45"/>
      <c r="N420" s="41">
        <f>N419+IF(AND(L420="Pago",OR(E420='PC Receitas'!$O$4,E420='PC Receitas'!$O$5,E420='PC Receitas'!$O$6)),J420,IF(AND(L420="Pago",OR(E420='PC Receitas'!$O$7,E420='PC Receitas'!$O$8,E420='PC Receitas'!$O$9,E420='PC Receitas'!$O$10,E420='PC Receitas'!$O$11,E420='PC Receitas'!$O$12,E420='PC Receitas'!$O$13,E420='PC Receitas'!$O$14)),-J420,0))</f>
        <v>12927.7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IF(C421&lt;&gt;"",TEXT(C421,"00")&amp;"/06/"&amp;'Configurações Básicas'!$E$5,"")</f>
        <v/>
      </c>
      <c r="E421" s="43"/>
      <c r="F421" s="43"/>
      <c r="G421" s="43"/>
      <c r="H421" s="43"/>
      <c r="I421" s="43"/>
      <c r="J421" s="44"/>
      <c r="K421" s="142"/>
      <c r="L421" s="45"/>
      <c r="M421" s="45"/>
      <c r="N421" s="41">
        <f>N420+IF(AND(L421="Pago",OR(E421='PC Receitas'!$O$4,E421='PC Receitas'!$O$5,E421='PC Receitas'!$O$6)),J421,IF(AND(L421="Pago",OR(E421='PC Receitas'!$O$7,E421='PC Receitas'!$O$8,E421='PC Receitas'!$O$9,E421='PC Receitas'!$O$10,E421='PC Receitas'!$O$11,E421='PC Receitas'!$O$12,E421='PC Receitas'!$O$13,E421='PC Receitas'!$O$14)),-J421,0))</f>
        <v>12927.7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IF(C422&lt;&gt;"",TEXT(C422,"00")&amp;"/06/"&amp;'Configurações Básicas'!$E$5,"")</f>
        <v/>
      </c>
      <c r="E422" s="43"/>
      <c r="F422" s="43"/>
      <c r="G422" s="43"/>
      <c r="H422" s="43"/>
      <c r="I422" s="43"/>
      <c r="J422" s="44"/>
      <c r="K422" s="142"/>
      <c r="L422" s="45"/>
      <c r="M422" s="45"/>
      <c r="N422" s="41">
        <f>N421+IF(AND(L422="Pago",OR(E422='PC Receitas'!$O$4,E422='PC Receitas'!$O$5,E422='PC Receitas'!$O$6)),J422,IF(AND(L422="Pago",OR(E422='PC Receitas'!$O$7,E422='PC Receitas'!$O$8,E422='PC Receitas'!$O$9,E422='PC Receitas'!$O$10,E422='PC Receitas'!$O$11,E422='PC Receitas'!$O$12,E422='PC Receitas'!$O$13,E422='PC Receitas'!$O$14)),-J422,0))</f>
        <v>12927.7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IF(C423&lt;&gt;"",TEXT(C423,"00")&amp;"/06/"&amp;'Configurações Básicas'!$E$5,"")</f>
        <v/>
      </c>
      <c r="E423" s="43"/>
      <c r="F423" s="43"/>
      <c r="G423" s="43"/>
      <c r="H423" s="43"/>
      <c r="I423" s="43"/>
      <c r="J423" s="44"/>
      <c r="K423" s="142"/>
      <c r="L423" s="45"/>
      <c r="M423" s="45"/>
      <c r="N423" s="41">
        <f>N422+IF(AND(L423="Pago",OR(E423='PC Receitas'!$O$4,E423='PC Receitas'!$O$5,E423='PC Receitas'!$O$6)),J423,IF(AND(L423="Pago",OR(E423='PC Receitas'!$O$7,E423='PC Receitas'!$O$8,E423='PC Receitas'!$O$9,E423='PC Receitas'!$O$10,E423='PC Receitas'!$O$11,E423='PC Receitas'!$O$12,E423='PC Receitas'!$O$13,E423='PC Receitas'!$O$14)),-J423,0))</f>
        <v>12927.7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IF(C424&lt;&gt;"",TEXT(C424,"00")&amp;"/06/"&amp;'Configurações Básicas'!$E$5,"")</f>
        <v/>
      </c>
      <c r="E424" s="43"/>
      <c r="F424" s="43"/>
      <c r="G424" s="43"/>
      <c r="H424" s="43"/>
      <c r="I424" s="43"/>
      <c r="J424" s="44"/>
      <c r="K424" s="142"/>
      <c r="L424" s="45"/>
      <c r="M424" s="45"/>
      <c r="N424" s="41">
        <f>N423+IF(AND(L424="Pago",OR(E424='PC Receitas'!$O$4,E424='PC Receitas'!$O$5,E424='PC Receitas'!$O$6)),J424,IF(AND(L424="Pago",OR(E424='PC Receitas'!$O$7,E424='PC Receitas'!$O$8,E424='PC Receitas'!$O$9,E424='PC Receitas'!$O$10,E424='PC Receitas'!$O$11,E424='PC Receitas'!$O$12,E424='PC Receitas'!$O$13,E424='PC Receitas'!$O$14)),-J424,0))</f>
        <v>12927.7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IF(C425&lt;&gt;"",TEXT(C425,"00")&amp;"/06/"&amp;'Configurações Básicas'!$E$5,"")</f>
        <v/>
      </c>
      <c r="E425" s="43"/>
      <c r="F425" s="43"/>
      <c r="G425" s="43"/>
      <c r="H425" s="43"/>
      <c r="I425" s="43"/>
      <c r="J425" s="44"/>
      <c r="K425" s="142"/>
      <c r="L425" s="45"/>
      <c r="M425" s="45"/>
      <c r="N425" s="41">
        <f>N424+IF(AND(L425="Pago",OR(E425='PC Receitas'!$O$4,E425='PC Receitas'!$O$5,E425='PC Receitas'!$O$6)),J425,IF(AND(L425="Pago",OR(E425='PC Receitas'!$O$7,E425='PC Receitas'!$O$8,E425='PC Receitas'!$O$9,E425='PC Receitas'!$O$10,E425='PC Receitas'!$O$11,E425='PC Receitas'!$O$12,E425='PC Receitas'!$O$13,E425='PC Receitas'!$O$14)),-J425,0))</f>
        <v>12927.7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IF(C426&lt;&gt;"",TEXT(C426,"00")&amp;"/06/"&amp;'Configurações Básicas'!$E$5,"")</f>
        <v/>
      </c>
      <c r="E426" s="43"/>
      <c r="F426" s="43"/>
      <c r="G426" s="43"/>
      <c r="H426" s="43"/>
      <c r="I426" s="43"/>
      <c r="J426" s="44"/>
      <c r="K426" s="142"/>
      <c r="L426" s="45"/>
      <c r="M426" s="45"/>
      <c r="N426" s="41">
        <f>N425+IF(AND(L426="Pago",OR(E426='PC Receitas'!$O$4,E426='PC Receitas'!$O$5,E426='PC Receitas'!$O$6)),J426,IF(AND(L426="Pago",OR(E426='PC Receitas'!$O$7,E426='PC Receitas'!$O$8,E426='PC Receitas'!$O$9,E426='PC Receitas'!$O$10,E426='PC Receitas'!$O$11,E426='PC Receitas'!$O$12,E426='PC Receitas'!$O$13,E426='PC Receitas'!$O$14)),-J426,0))</f>
        <v>12927.7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IF(C427&lt;&gt;"",TEXT(C427,"00")&amp;"/06/"&amp;'Configurações Básicas'!$E$5,"")</f>
        <v/>
      </c>
      <c r="E427" s="43"/>
      <c r="F427" s="43"/>
      <c r="G427" s="43"/>
      <c r="H427" s="43"/>
      <c r="I427" s="43"/>
      <c r="J427" s="44"/>
      <c r="K427" s="142"/>
      <c r="L427" s="45"/>
      <c r="M427" s="45"/>
      <c r="N427" s="41">
        <f>N426+IF(AND(L427="Pago",OR(E427='PC Receitas'!$O$4,E427='PC Receitas'!$O$5,E427='PC Receitas'!$O$6)),J427,IF(AND(L427="Pago",OR(E427='PC Receitas'!$O$7,E427='PC Receitas'!$O$8,E427='PC Receitas'!$O$9,E427='PC Receitas'!$O$10,E427='PC Receitas'!$O$11,E427='PC Receitas'!$O$12,E427='PC Receitas'!$O$13,E427='PC Receitas'!$O$14)),-J427,0))</f>
        <v>12927.7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IF(C428&lt;&gt;"",TEXT(C428,"00")&amp;"/06/"&amp;'Configurações Básicas'!$E$5,"")</f>
        <v/>
      </c>
      <c r="E428" s="43"/>
      <c r="F428" s="43"/>
      <c r="G428" s="43"/>
      <c r="H428" s="43"/>
      <c r="I428" s="43"/>
      <c r="J428" s="44"/>
      <c r="K428" s="142"/>
      <c r="L428" s="45"/>
      <c r="M428" s="45"/>
      <c r="N428" s="41">
        <f>N427+IF(AND(L428="Pago",OR(E428='PC Receitas'!$O$4,E428='PC Receitas'!$O$5,E428='PC Receitas'!$O$6)),J428,IF(AND(L428="Pago",OR(E428='PC Receitas'!$O$7,E428='PC Receitas'!$O$8,E428='PC Receitas'!$O$9,E428='PC Receitas'!$O$10,E428='PC Receitas'!$O$11,E428='PC Receitas'!$O$12,E428='PC Receitas'!$O$13,E428='PC Receitas'!$O$14)),-J428,0))</f>
        <v>12927.7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IF(C429&lt;&gt;"",TEXT(C429,"00")&amp;"/06/"&amp;'Configurações Básicas'!$E$5,"")</f>
        <v/>
      </c>
      <c r="E429" s="43"/>
      <c r="F429" s="43"/>
      <c r="G429" s="43"/>
      <c r="H429" s="43"/>
      <c r="I429" s="43"/>
      <c r="J429" s="44"/>
      <c r="K429" s="142"/>
      <c r="L429" s="45"/>
      <c r="M429" s="45"/>
      <c r="N429" s="41">
        <f>N428+IF(AND(L429="Pago",OR(E429='PC Receitas'!$O$4,E429='PC Receitas'!$O$5,E429='PC Receitas'!$O$6)),J429,IF(AND(L429="Pago",OR(E429='PC Receitas'!$O$7,E429='PC Receitas'!$O$8,E429='PC Receitas'!$O$9,E429='PC Receitas'!$O$10,E429='PC Receitas'!$O$11,E429='PC Receitas'!$O$12,E429='PC Receitas'!$O$13,E429='PC Receitas'!$O$14)),-J429,0))</f>
        <v>12927.7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IF(C430&lt;&gt;"",TEXT(C430,"00")&amp;"/06/"&amp;'Configurações Básicas'!$E$5,"")</f>
        <v/>
      </c>
      <c r="E430" s="43"/>
      <c r="F430" s="43"/>
      <c r="G430" s="43"/>
      <c r="H430" s="43"/>
      <c r="I430" s="43"/>
      <c r="J430" s="44"/>
      <c r="K430" s="142"/>
      <c r="L430" s="45"/>
      <c r="M430" s="45"/>
      <c r="N430" s="41">
        <f>N429+IF(AND(L430="Pago",OR(E430='PC Receitas'!$O$4,E430='PC Receitas'!$O$5,E430='PC Receitas'!$O$6)),J430,IF(AND(L430="Pago",OR(E430='PC Receitas'!$O$7,E430='PC Receitas'!$O$8,E430='PC Receitas'!$O$9,E430='PC Receitas'!$O$10,E430='PC Receitas'!$O$11,E430='PC Receitas'!$O$12,E430='PC Receitas'!$O$13,E430='PC Receitas'!$O$14)),-J430,0))</f>
        <v>12927.7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IF(C431&lt;&gt;"",TEXT(C431,"00")&amp;"/06/"&amp;'Configurações Básicas'!$E$5,"")</f>
        <v/>
      </c>
      <c r="E431" s="43"/>
      <c r="F431" s="43"/>
      <c r="G431" s="43"/>
      <c r="H431" s="43"/>
      <c r="I431" s="43"/>
      <c r="J431" s="44"/>
      <c r="K431" s="142"/>
      <c r="L431" s="45"/>
      <c r="M431" s="45"/>
      <c r="N431" s="41">
        <f>N430+IF(AND(L431="Pago",OR(E431='PC Receitas'!$O$4,E431='PC Receitas'!$O$5,E431='PC Receitas'!$O$6)),J431,IF(AND(L431="Pago",OR(E431='PC Receitas'!$O$7,E431='PC Receitas'!$O$8,E431='PC Receitas'!$O$9,E431='PC Receitas'!$O$10,E431='PC Receitas'!$O$11,E431='PC Receitas'!$O$12,E431='PC Receitas'!$O$13,E431='PC Receitas'!$O$14)),-J431,0))</f>
        <v>12927.7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IF(C432&lt;&gt;"",TEXT(C432,"00")&amp;"/06/"&amp;'Configurações Básicas'!$E$5,"")</f>
        <v/>
      </c>
      <c r="E432" s="43"/>
      <c r="F432" s="43"/>
      <c r="G432" s="43"/>
      <c r="H432" s="43"/>
      <c r="I432" s="43"/>
      <c r="J432" s="44"/>
      <c r="K432" s="142"/>
      <c r="L432" s="45"/>
      <c r="M432" s="45"/>
      <c r="N432" s="41">
        <f>N431+IF(AND(L432="Pago",OR(E432='PC Receitas'!$O$4,E432='PC Receitas'!$O$5,E432='PC Receitas'!$O$6)),J432,IF(AND(L432="Pago",OR(E432='PC Receitas'!$O$7,E432='PC Receitas'!$O$8,E432='PC Receitas'!$O$9,E432='PC Receitas'!$O$10,E432='PC Receitas'!$O$11,E432='PC Receitas'!$O$12,E432='PC Receitas'!$O$13,E432='PC Receitas'!$O$14)),-J432,0))</f>
        <v>12927.7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IF(C433&lt;&gt;"",TEXT(C433,"00")&amp;"/06/"&amp;'Configurações Básicas'!$E$5,"")</f>
        <v/>
      </c>
      <c r="E433" s="43"/>
      <c r="F433" s="43"/>
      <c r="G433" s="43"/>
      <c r="H433" s="43"/>
      <c r="I433" s="43"/>
      <c r="J433" s="44"/>
      <c r="K433" s="142"/>
      <c r="L433" s="45"/>
      <c r="M433" s="45"/>
      <c r="N433" s="41">
        <f>N432+IF(AND(L433="Pago",OR(E433='PC Receitas'!$O$4,E433='PC Receitas'!$O$5,E433='PC Receitas'!$O$6)),J433,IF(AND(L433="Pago",OR(E433='PC Receitas'!$O$7,E433='PC Receitas'!$O$8,E433='PC Receitas'!$O$9,E433='PC Receitas'!$O$10,E433='PC Receitas'!$O$11,E433='PC Receitas'!$O$12,E433='PC Receitas'!$O$13,E433='PC Receitas'!$O$14)),-J433,0))</f>
        <v>12927.7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IF(C434&lt;&gt;"",TEXT(C434,"00")&amp;"/06/"&amp;'Configurações Básicas'!$E$5,"")</f>
        <v/>
      </c>
      <c r="E434" s="43"/>
      <c r="F434" s="43"/>
      <c r="G434" s="43"/>
      <c r="H434" s="43"/>
      <c r="I434" s="43"/>
      <c r="J434" s="44"/>
      <c r="K434" s="142"/>
      <c r="L434" s="45"/>
      <c r="M434" s="45"/>
      <c r="N434" s="41">
        <f>N433+IF(AND(L434="Pago",OR(E434='PC Receitas'!$O$4,E434='PC Receitas'!$O$5,E434='PC Receitas'!$O$6)),J434,IF(AND(L434="Pago",OR(E434='PC Receitas'!$O$7,E434='PC Receitas'!$O$8,E434='PC Receitas'!$O$9,E434='PC Receitas'!$O$10,E434='PC Receitas'!$O$11,E434='PC Receitas'!$O$12,E434='PC Receitas'!$O$13,E434='PC Receitas'!$O$14)),-J434,0))</f>
        <v>12927.7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IF(C435&lt;&gt;"",TEXT(C435,"00")&amp;"/06/"&amp;'Configurações Básicas'!$E$5,"")</f>
        <v/>
      </c>
      <c r="E435" s="43"/>
      <c r="F435" s="43"/>
      <c r="G435" s="43"/>
      <c r="H435" s="43"/>
      <c r="I435" s="43"/>
      <c r="J435" s="44"/>
      <c r="K435" s="142"/>
      <c r="L435" s="45"/>
      <c r="M435" s="45"/>
      <c r="N435" s="41">
        <f>N434+IF(AND(L435="Pago",OR(E435='PC Receitas'!$O$4,E435='PC Receitas'!$O$5,E435='PC Receitas'!$O$6)),J435,IF(AND(L435="Pago",OR(E435='PC Receitas'!$O$7,E435='PC Receitas'!$O$8,E435='PC Receitas'!$O$9,E435='PC Receitas'!$O$10,E435='PC Receitas'!$O$11,E435='PC Receitas'!$O$12,E435='PC Receitas'!$O$13,E435='PC Receitas'!$O$14)),-J435,0))</f>
        <v>12927.7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IF(C436&lt;&gt;"",TEXT(C436,"00")&amp;"/06/"&amp;'Configurações Básicas'!$E$5,"")</f>
        <v/>
      </c>
      <c r="E436" s="43"/>
      <c r="F436" s="43"/>
      <c r="G436" s="43"/>
      <c r="H436" s="43"/>
      <c r="I436" s="43"/>
      <c r="J436" s="44"/>
      <c r="K436" s="142"/>
      <c r="L436" s="45"/>
      <c r="M436" s="45"/>
      <c r="N436" s="41">
        <f>N435+IF(AND(L436="Pago",OR(E436='PC Receitas'!$O$4,E436='PC Receitas'!$O$5,E436='PC Receitas'!$O$6)),J436,IF(AND(L436="Pago",OR(E436='PC Receitas'!$O$7,E436='PC Receitas'!$O$8,E436='PC Receitas'!$O$9,E436='PC Receitas'!$O$10,E436='PC Receitas'!$O$11,E436='PC Receitas'!$O$12,E436='PC Receitas'!$O$13,E436='PC Receitas'!$O$14)),-J436,0))</f>
        <v>12927.7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IF(C437&lt;&gt;"",TEXT(C437,"00")&amp;"/06/"&amp;'Configurações Básicas'!$E$5,"")</f>
        <v/>
      </c>
      <c r="E437" s="43"/>
      <c r="F437" s="43"/>
      <c r="G437" s="43"/>
      <c r="H437" s="43"/>
      <c r="I437" s="43"/>
      <c r="J437" s="44"/>
      <c r="K437" s="142"/>
      <c r="L437" s="45"/>
      <c r="M437" s="45"/>
      <c r="N437" s="41">
        <f>N436+IF(AND(L437="Pago",OR(E437='PC Receitas'!$O$4,E437='PC Receitas'!$O$5,E437='PC Receitas'!$O$6)),J437,IF(AND(L437="Pago",OR(E437='PC Receitas'!$O$7,E437='PC Receitas'!$O$8,E437='PC Receitas'!$O$9,E437='PC Receitas'!$O$10,E437='PC Receitas'!$O$11,E437='PC Receitas'!$O$12,E437='PC Receitas'!$O$13,E437='PC Receitas'!$O$14)),-J437,0))</f>
        <v>12927.7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IF(C438&lt;&gt;"",TEXT(C438,"00")&amp;"/06/"&amp;'Configurações Básicas'!$E$5,"")</f>
        <v/>
      </c>
      <c r="E438" s="43"/>
      <c r="F438" s="43"/>
      <c r="G438" s="43"/>
      <c r="H438" s="43"/>
      <c r="I438" s="43"/>
      <c r="J438" s="44"/>
      <c r="K438" s="142"/>
      <c r="L438" s="45"/>
      <c r="M438" s="45"/>
      <c r="N438" s="41">
        <f>N437+IF(AND(L438="Pago",OR(E438='PC Receitas'!$O$4,E438='PC Receitas'!$O$5,E438='PC Receitas'!$O$6)),J438,IF(AND(L438="Pago",OR(E438='PC Receitas'!$O$7,E438='PC Receitas'!$O$8,E438='PC Receitas'!$O$9,E438='PC Receitas'!$O$10,E438='PC Receitas'!$O$11,E438='PC Receitas'!$O$12,E438='PC Receitas'!$O$13,E438='PC Receitas'!$O$14)),-J438,0))</f>
        <v>12927.7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IF(C439&lt;&gt;"",TEXT(C439,"00")&amp;"/06/"&amp;'Configurações Básicas'!$E$5,"")</f>
        <v/>
      </c>
      <c r="E439" s="43"/>
      <c r="F439" s="43"/>
      <c r="G439" s="43"/>
      <c r="H439" s="43"/>
      <c r="I439" s="43"/>
      <c r="J439" s="44"/>
      <c r="K439" s="142"/>
      <c r="L439" s="45"/>
      <c r="M439" s="45"/>
      <c r="N439" s="41">
        <f>N438+IF(AND(L439="Pago",OR(E439='PC Receitas'!$O$4,E439='PC Receitas'!$O$5,E439='PC Receitas'!$O$6)),J439,IF(AND(L439="Pago",OR(E439='PC Receitas'!$O$7,E439='PC Receitas'!$O$8,E439='PC Receitas'!$O$9,E439='PC Receitas'!$O$10,E439='PC Receitas'!$O$11,E439='PC Receitas'!$O$12,E439='PC Receitas'!$O$13,E439='PC Receitas'!$O$14)),-J439,0))</f>
        <v>12927.7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IF(C440&lt;&gt;"",TEXT(C440,"00")&amp;"/06/"&amp;'Configurações Básicas'!$E$5,"")</f>
        <v/>
      </c>
      <c r="E440" s="43"/>
      <c r="F440" s="43"/>
      <c r="G440" s="43"/>
      <c r="H440" s="43"/>
      <c r="I440" s="43"/>
      <c r="J440" s="44"/>
      <c r="K440" s="142"/>
      <c r="L440" s="45"/>
      <c r="M440" s="45"/>
      <c r="N440" s="41">
        <f>N439+IF(AND(L440="Pago",OR(E440='PC Receitas'!$O$4,E440='PC Receitas'!$O$5,E440='PC Receitas'!$O$6)),J440,IF(AND(L440="Pago",OR(E440='PC Receitas'!$O$7,E440='PC Receitas'!$O$8,E440='PC Receitas'!$O$9,E440='PC Receitas'!$O$10,E440='PC Receitas'!$O$11,E440='PC Receitas'!$O$12,E440='PC Receitas'!$O$13,E440='PC Receitas'!$O$14)),-J440,0))</f>
        <v>12927.7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IF(C441&lt;&gt;"",TEXT(C441,"00")&amp;"/06/"&amp;'Configurações Básicas'!$E$5,"")</f>
        <v/>
      </c>
      <c r="E441" s="43"/>
      <c r="F441" s="43"/>
      <c r="G441" s="43"/>
      <c r="H441" s="43"/>
      <c r="I441" s="43"/>
      <c r="J441" s="44"/>
      <c r="K441" s="142"/>
      <c r="L441" s="45"/>
      <c r="M441" s="45"/>
      <c r="N441" s="41">
        <f>N440+IF(AND(L441="Pago",OR(E441='PC Receitas'!$O$4,E441='PC Receitas'!$O$5,E441='PC Receitas'!$O$6)),J441,IF(AND(L441="Pago",OR(E441='PC Receitas'!$O$7,E441='PC Receitas'!$O$8,E441='PC Receitas'!$O$9,E441='PC Receitas'!$O$10,E441='PC Receitas'!$O$11,E441='PC Receitas'!$O$12,E441='PC Receitas'!$O$13,E441='PC Receitas'!$O$14)),-J441,0))</f>
        <v>12927.7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IF(C442&lt;&gt;"",TEXT(C442,"00")&amp;"/06/"&amp;'Configurações Básicas'!$E$5,"")</f>
        <v/>
      </c>
      <c r="E442" s="43"/>
      <c r="F442" s="43"/>
      <c r="G442" s="43"/>
      <c r="H442" s="43"/>
      <c r="I442" s="43"/>
      <c r="J442" s="44"/>
      <c r="K442" s="142"/>
      <c r="L442" s="45"/>
      <c r="M442" s="45"/>
      <c r="N442" s="41">
        <f>N441+IF(AND(L442="Pago",OR(E442='PC Receitas'!$O$4,E442='PC Receitas'!$O$5,E442='PC Receitas'!$O$6)),J442,IF(AND(L442="Pago",OR(E442='PC Receitas'!$O$7,E442='PC Receitas'!$O$8,E442='PC Receitas'!$O$9,E442='PC Receitas'!$O$10,E442='PC Receitas'!$O$11,E442='PC Receitas'!$O$12,E442='PC Receitas'!$O$13,E442='PC Receitas'!$O$14)),-J442,0))</f>
        <v>12927.7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IF(C443&lt;&gt;"",TEXT(C443,"00")&amp;"/06/"&amp;'Configurações Básicas'!$E$5,"")</f>
        <v/>
      </c>
      <c r="E443" s="43"/>
      <c r="F443" s="43"/>
      <c r="G443" s="43"/>
      <c r="H443" s="43"/>
      <c r="I443" s="43"/>
      <c r="J443" s="44"/>
      <c r="K443" s="142"/>
      <c r="L443" s="45"/>
      <c r="M443" s="45"/>
      <c r="N443" s="41">
        <f>N442+IF(AND(L443="Pago",OR(E443='PC Receitas'!$O$4,E443='PC Receitas'!$O$5,E443='PC Receitas'!$O$6)),J443,IF(AND(L443="Pago",OR(E443='PC Receitas'!$O$7,E443='PC Receitas'!$O$8,E443='PC Receitas'!$O$9,E443='PC Receitas'!$O$10,E443='PC Receitas'!$O$11,E443='PC Receitas'!$O$12,E443='PC Receitas'!$O$13,E443='PC Receitas'!$O$14)),-J443,0))</f>
        <v>12927.7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IF(C444&lt;&gt;"",TEXT(C444,"00")&amp;"/06/"&amp;'Configurações Básicas'!$E$5,"")</f>
        <v/>
      </c>
      <c r="E444" s="43"/>
      <c r="F444" s="43"/>
      <c r="G444" s="43"/>
      <c r="H444" s="43"/>
      <c r="I444" s="43"/>
      <c r="J444" s="44"/>
      <c r="K444" s="142"/>
      <c r="L444" s="45"/>
      <c r="M444" s="45"/>
      <c r="N444" s="41">
        <f>N443+IF(AND(L444="Pago",OR(E444='PC Receitas'!$O$4,E444='PC Receitas'!$O$5,E444='PC Receitas'!$O$6)),J444,IF(AND(L444="Pago",OR(E444='PC Receitas'!$O$7,E444='PC Receitas'!$O$8,E444='PC Receitas'!$O$9,E444='PC Receitas'!$O$10,E444='PC Receitas'!$O$11,E444='PC Receitas'!$O$12,E444='PC Receitas'!$O$13,E444='PC Receitas'!$O$14)),-J444,0))</f>
        <v>12927.7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IF(C445&lt;&gt;"",TEXT(C445,"00")&amp;"/06/"&amp;'Configurações Básicas'!$E$5,"")</f>
        <v/>
      </c>
      <c r="E445" s="43"/>
      <c r="F445" s="43"/>
      <c r="G445" s="43"/>
      <c r="H445" s="43"/>
      <c r="I445" s="43"/>
      <c r="J445" s="44"/>
      <c r="K445" s="142"/>
      <c r="L445" s="45"/>
      <c r="M445" s="45"/>
      <c r="N445" s="41">
        <f>N444+IF(AND(L445="Pago",OR(E445='PC Receitas'!$O$4,E445='PC Receitas'!$O$5,E445='PC Receitas'!$O$6)),J445,IF(AND(L445="Pago",OR(E445='PC Receitas'!$O$7,E445='PC Receitas'!$O$8,E445='PC Receitas'!$O$9,E445='PC Receitas'!$O$10,E445='PC Receitas'!$O$11,E445='PC Receitas'!$O$12,E445='PC Receitas'!$O$13,E445='PC Receitas'!$O$14)),-J445,0))</f>
        <v>12927.7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IF(C446&lt;&gt;"",TEXT(C446,"00")&amp;"/06/"&amp;'Configurações Básicas'!$E$5,"")</f>
        <v/>
      </c>
      <c r="E446" s="43"/>
      <c r="F446" s="43"/>
      <c r="G446" s="43"/>
      <c r="H446" s="43"/>
      <c r="I446" s="43"/>
      <c r="J446" s="44"/>
      <c r="K446" s="142"/>
      <c r="L446" s="45"/>
      <c r="M446" s="45"/>
      <c r="N446" s="41">
        <f>N445+IF(AND(L446="Pago",OR(E446='PC Receitas'!$O$4,E446='PC Receitas'!$O$5,E446='PC Receitas'!$O$6)),J446,IF(AND(L446="Pago",OR(E446='PC Receitas'!$O$7,E446='PC Receitas'!$O$8,E446='PC Receitas'!$O$9,E446='PC Receitas'!$O$10,E446='PC Receitas'!$O$11,E446='PC Receitas'!$O$12,E446='PC Receitas'!$O$13,E446='PC Receitas'!$O$14)),-J446,0))</f>
        <v>12927.7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IF(C447&lt;&gt;"",TEXT(C447,"00")&amp;"/06/"&amp;'Configurações Básicas'!$E$5,"")</f>
        <v/>
      </c>
      <c r="E447" s="43"/>
      <c r="F447" s="43"/>
      <c r="G447" s="43"/>
      <c r="H447" s="43"/>
      <c r="I447" s="43"/>
      <c r="J447" s="44"/>
      <c r="K447" s="142"/>
      <c r="L447" s="45"/>
      <c r="M447" s="45"/>
      <c r="N447" s="41">
        <f>N446+IF(AND(L447="Pago",OR(E447='PC Receitas'!$O$4,E447='PC Receitas'!$O$5,E447='PC Receitas'!$O$6)),J447,IF(AND(L447="Pago",OR(E447='PC Receitas'!$O$7,E447='PC Receitas'!$O$8,E447='PC Receitas'!$O$9,E447='PC Receitas'!$O$10,E447='PC Receitas'!$O$11,E447='PC Receitas'!$O$12,E447='PC Receitas'!$O$13,E447='PC Receitas'!$O$14)),-J447,0))</f>
        <v>12927.7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IF(C448&lt;&gt;"",TEXT(C448,"00")&amp;"/06/"&amp;'Configurações Básicas'!$E$5,"")</f>
        <v/>
      </c>
      <c r="E448" s="43"/>
      <c r="F448" s="43"/>
      <c r="G448" s="43"/>
      <c r="H448" s="43"/>
      <c r="I448" s="43"/>
      <c r="J448" s="44"/>
      <c r="K448" s="142"/>
      <c r="L448" s="45"/>
      <c r="M448" s="45"/>
      <c r="N448" s="41">
        <f>N447+IF(AND(L448="Pago",OR(E448='PC Receitas'!$O$4,E448='PC Receitas'!$O$5,E448='PC Receitas'!$O$6)),J448,IF(AND(L448="Pago",OR(E448='PC Receitas'!$O$7,E448='PC Receitas'!$O$8,E448='PC Receitas'!$O$9,E448='PC Receitas'!$O$10,E448='PC Receitas'!$O$11,E448='PC Receitas'!$O$12,E448='PC Receitas'!$O$13,E448='PC Receitas'!$O$14)),-J448,0))</f>
        <v>12927.7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IF(C449&lt;&gt;"",TEXT(C449,"00")&amp;"/06/"&amp;'Configurações Básicas'!$E$5,"")</f>
        <v/>
      </c>
      <c r="E449" s="43"/>
      <c r="F449" s="43"/>
      <c r="G449" s="43"/>
      <c r="H449" s="43"/>
      <c r="I449" s="43"/>
      <c r="J449" s="44"/>
      <c r="K449" s="142"/>
      <c r="L449" s="45"/>
      <c r="M449" s="45"/>
      <c r="N449" s="41">
        <f>N448+IF(AND(L449="Pago",OR(E449='PC Receitas'!$O$4,E449='PC Receitas'!$O$5,E449='PC Receitas'!$O$6)),J449,IF(AND(L449="Pago",OR(E449='PC Receitas'!$O$7,E449='PC Receitas'!$O$8,E449='PC Receitas'!$O$9,E449='PC Receitas'!$O$10,E449='PC Receitas'!$O$11,E449='PC Receitas'!$O$12,E449='PC Receitas'!$O$13,E449='PC Receitas'!$O$14)),-J449,0))</f>
        <v>12927.7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IF(C450&lt;&gt;"",TEXT(C450,"00")&amp;"/06/"&amp;'Configurações Básicas'!$E$5,"")</f>
        <v/>
      </c>
      <c r="E450" s="43"/>
      <c r="F450" s="43"/>
      <c r="G450" s="43"/>
      <c r="H450" s="43"/>
      <c r="I450" s="43"/>
      <c r="J450" s="44"/>
      <c r="K450" s="142"/>
      <c r="L450" s="45"/>
      <c r="M450" s="45"/>
      <c r="N450" s="41">
        <f>N449+IF(AND(L450="Pago",OR(E450='PC Receitas'!$O$4,E450='PC Receitas'!$O$5,E450='PC Receitas'!$O$6)),J450,IF(AND(L450="Pago",OR(E450='PC Receitas'!$O$7,E450='PC Receitas'!$O$8,E450='PC Receitas'!$O$9,E450='PC Receitas'!$O$10,E450='PC Receitas'!$O$11,E450='PC Receitas'!$O$12,E450='PC Receitas'!$O$13,E450='PC Receitas'!$O$14)),-J450,0))</f>
        <v>12927.7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IF(C451&lt;&gt;"",TEXT(C451,"00")&amp;"/06/"&amp;'Configurações Básicas'!$E$5,"")</f>
        <v/>
      </c>
      <c r="E451" s="43"/>
      <c r="F451" s="43"/>
      <c r="G451" s="43"/>
      <c r="H451" s="43"/>
      <c r="I451" s="43"/>
      <c r="J451" s="44"/>
      <c r="K451" s="142"/>
      <c r="L451" s="45"/>
      <c r="M451" s="45"/>
      <c r="N451" s="41">
        <f>N450+IF(AND(L451="Pago",OR(E451='PC Receitas'!$O$4,E451='PC Receitas'!$O$5,E451='PC Receitas'!$O$6)),J451,IF(AND(L451="Pago",OR(E451='PC Receitas'!$O$7,E451='PC Receitas'!$O$8,E451='PC Receitas'!$O$9,E451='PC Receitas'!$O$10,E451='PC Receitas'!$O$11,E451='PC Receitas'!$O$12,E451='PC Receitas'!$O$13,E451='PC Receitas'!$O$14)),-J451,0))</f>
        <v>12927.7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IF(C452&lt;&gt;"",TEXT(C452,"00")&amp;"/06/"&amp;'Configurações Básicas'!$E$5,"")</f>
        <v/>
      </c>
      <c r="E452" s="43"/>
      <c r="F452" s="43"/>
      <c r="G452" s="43"/>
      <c r="H452" s="43"/>
      <c r="I452" s="43"/>
      <c r="J452" s="44"/>
      <c r="K452" s="142"/>
      <c r="L452" s="45"/>
      <c r="M452" s="45"/>
      <c r="N452" s="41">
        <f>N451+IF(AND(L452="Pago",OR(E452='PC Receitas'!$O$4,E452='PC Receitas'!$O$5,E452='PC Receitas'!$O$6)),J452,IF(AND(L452="Pago",OR(E452='PC Receitas'!$O$7,E452='PC Receitas'!$O$8,E452='PC Receitas'!$O$9,E452='PC Receitas'!$O$10,E452='PC Receitas'!$O$11,E452='PC Receitas'!$O$12,E452='PC Receitas'!$O$13,E452='PC Receitas'!$O$14)),-J452,0))</f>
        <v>12927.7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IF(C453&lt;&gt;"",TEXT(C453,"00")&amp;"/06/"&amp;'Configurações Básicas'!$E$5,"")</f>
        <v/>
      </c>
      <c r="E453" s="43"/>
      <c r="F453" s="43"/>
      <c r="G453" s="43"/>
      <c r="H453" s="43"/>
      <c r="I453" s="43"/>
      <c r="J453" s="44"/>
      <c r="K453" s="142"/>
      <c r="L453" s="45"/>
      <c r="M453" s="45"/>
      <c r="N453" s="41">
        <f>N452+IF(AND(L453="Pago",OR(E453='PC Receitas'!$O$4,E453='PC Receitas'!$O$5,E453='PC Receitas'!$O$6)),J453,IF(AND(L453="Pago",OR(E453='PC Receitas'!$O$7,E453='PC Receitas'!$O$8,E453='PC Receitas'!$O$9,E453='PC Receitas'!$O$10,E453='PC Receitas'!$O$11,E453='PC Receitas'!$O$12,E453='PC Receitas'!$O$13,E453='PC Receitas'!$O$14)),-J453,0))</f>
        <v>12927.7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IF(C454&lt;&gt;"",TEXT(C454,"00")&amp;"/06/"&amp;'Configurações Básicas'!$E$5,"")</f>
        <v/>
      </c>
      <c r="E454" s="43"/>
      <c r="F454" s="43"/>
      <c r="G454" s="43"/>
      <c r="H454" s="43"/>
      <c r="I454" s="43"/>
      <c r="J454" s="44"/>
      <c r="K454" s="142"/>
      <c r="L454" s="45"/>
      <c r="M454" s="45"/>
      <c r="N454" s="41">
        <f>N453+IF(AND(L454="Pago",OR(E454='PC Receitas'!$O$4,E454='PC Receitas'!$O$5,E454='PC Receitas'!$O$6)),J454,IF(AND(L454="Pago",OR(E454='PC Receitas'!$O$7,E454='PC Receitas'!$O$8,E454='PC Receitas'!$O$9,E454='PC Receitas'!$O$10,E454='PC Receitas'!$O$11,E454='PC Receitas'!$O$12,E454='PC Receitas'!$O$13,E454='PC Receitas'!$O$14)),-J454,0))</f>
        <v>12927.7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IF(C455&lt;&gt;"",TEXT(C455,"00")&amp;"/06/"&amp;'Configurações Básicas'!$E$5,"")</f>
        <v/>
      </c>
      <c r="E455" s="43"/>
      <c r="F455" s="43"/>
      <c r="G455" s="43"/>
      <c r="H455" s="43"/>
      <c r="I455" s="43"/>
      <c r="J455" s="44"/>
      <c r="K455" s="142"/>
      <c r="L455" s="45"/>
      <c r="M455" s="45"/>
      <c r="N455" s="41">
        <f>N454+IF(AND(L455="Pago",OR(E455='PC Receitas'!$O$4,E455='PC Receitas'!$O$5,E455='PC Receitas'!$O$6)),J455,IF(AND(L455="Pago",OR(E455='PC Receitas'!$O$7,E455='PC Receitas'!$O$8,E455='PC Receitas'!$O$9,E455='PC Receitas'!$O$10,E455='PC Receitas'!$O$11,E455='PC Receitas'!$O$12,E455='PC Receitas'!$O$13,E455='PC Receitas'!$O$14)),-J455,0))</f>
        <v>12927.7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IF(C456&lt;&gt;"",TEXT(C456,"00")&amp;"/06/"&amp;'Configurações Básicas'!$E$5,"")</f>
        <v/>
      </c>
      <c r="E456" s="43"/>
      <c r="F456" s="43"/>
      <c r="G456" s="43"/>
      <c r="H456" s="43"/>
      <c r="I456" s="43"/>
      <c r="J456" s="44"/>
      <c r="K456" s="142"/>
      <c r="L456" s="45"/>
      <c r="M456" s="45"/>
      <c r="N456" s="41">
        <f>N455+IF(AND(L456="Pago",OR(E456='PC Receitas'!$O$4,E456='PC Receitas'!$O$5,E456='PC Receitas'!$O$6)),J456,IF(AND(L456="Pago",OR(E456='PC Receitas'!$O$7,E456='PC Receitas'!$O$8,E456='PC Receitas'!$O$9,E456='PC Receitas'!$O$10,E456='PC Receitas'!$O$11,E456='PC Receitas'!$O$12,E456='PC Receitas'!$O$13,E456='PC Receitas'!$O$14)),-J456,0))</f>
        <v>12927.7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IF(C457&lt;&gt;"",TEXT(C457,"00")&amp;"/06/"&amp;'Configurações Básicas'!$E$5,"")</f>
        <v/>
      </c>
      <c r="E457" s="43"/>
      <c r="F457" s="43"/>
      <c r="G457" s="43"/>
      <c r="H457" s="43"/>
      <c r="I457" s="43"/>
      <c r="J457" s="44"/>
      <c r="K457" s="142"/>
      <c r="L457" s="45"/>
      <c r="M457" s="45"/>
      <c r="N457" s="41">
        <f>N456+IF(AND(L457="Pago",OR(E457='PC Receitas'!$O$4,E457='PC Receitas'!$O$5,E457='PC Receitas'!$O$6)),J457,IF(AND(L457="Pago",OR(E457='PC Receitas'!$O$7,E457='PC Receitas'!$O$8,E457='PC Receitas'!$O$9,E457='PC Receitas'!$O$10,E457='PC Receitas'!$O$11,E457='PC Receitas'!$O$12,E457='PC Receitas'!$O$13,E457='PC Receitas'!$O$14)),-J457,0))</f>
        <v>12927.7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IF(C458&lt;&gt;"",TEXT(C458,"00")&amp;"/06/"&amp;'Configurações Básicas'!$E$5,"")</f>
        <v/>
      </c>
      <c r="E458" s="43"/>
      <c r="F458" s="43"/>
      <c r="G458" s="43"/>
      <c r="H458" s="43"/>
      <c r="I458" s="43"/>
      <c r="J458" s="44"/>
      <c r="K458" s="142"/>
      <c r="L458" s="45"/>
      <c r="M458" s="45"/>
      <c r="N458" s="41">
        <f>N457+IF(AND(L458="Pago",OR(E458='PC Receitas'!$O$4,E458='PC Receitas'!$O$5,E458='PC Receitas'!$O$6)),J458,IF(AND(L458="Pago",OR(E458='PC Receitas'!$O$7,E458='PC Receitas'!$O$8,E458='PC Receitas'!$O$9,E458='PC Receitas'!$O$10,E458='PC Receitas'!$O$11,E458='PC Receitas'!$O$12,E458='PC Receitas'!$O$13,E458='PC Receitas'!$O$14)),-J458,0))</f>
        <v>12927.7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IF(C459&lt;&gt;"",TEXT(C459,"00")&amp;"/06/"&amp;'Configurações Básicas'!$E$5,"")</f>
        <v/>
      </c>
      <c r="E459" s="43"/>
      <c r="F459" s="43"/>
      <c r="G459" s="43"/>
      <c r="H459" s="43"/>
      <c r="I459" s="43"/>
      <c r="J459" s="44"/>
      <c r="K459" s="142"/>
      <c r="L459" s="45"/>
      <c r="M459" s="45"/>
      <c r="N459" s="41">
        <f>N458+IF(AND(L459="Pago",OR(E459='PC Receitas'!$O$4,E459='PC Receitas'!$O$5,E459='PC Receitas'!$O$6)),J459,IF(AND(L459="Pago",OR(E459='PC Receitas'!$O$7,E459='PC Receitas'!$O$8,E459='PC Receitas'!$O$9,E459='PC Receitas'!$O$10,E459='PC Receitas'!$O$11,E459='PC Receitas'!$O$12,E459='PC Receitas'!$O$13,E459='PC Receitas'!$O$14)),-J459,0))</f>
        <v>12927.7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IF(C460&lt;&gt;"",TEXT(C460,"00")&amp;"/06/"&amp;'Configurações Básicas'!$E$5,"")</f>
        <v/>
      </c>
      <c r="E460" s="43"/>
      <c r="F460" s="43"/>
      <c r="G460" s="43"/>
      <c r="H460" s="43"/>
      <c r="I460" s="43"/>
      <c r="J460" s="44"/>
      <c r="K460" s="142"/>
      <c r="L460" s="45"/>
      <c r="M460" s="45"/>
      <c r="N460" s="41">
        <f>N459+IF(AND(L460="Pago",OR(E460='PC Receitas'!$O$4,E460='PC Receitas'!$O$5,E460='PC Receitas'!$O$6)),J460,IF(AND(L460="Pago",OR(E460='PC Receitas'!$O$7,E460='PC Receitas'!$O$8,E460='PC Receitas'!$O$9,E460='PC Receitas'!$O$10,E460='PC Receitas'!$O$11,E460='PC Receitas'!$O$12,E460='PC Receitas'!$O$13,E460='PC Receitas'!$O$14)),-J460,0))</f>
        <v>12927.7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IF(C461&lt;&gt;"",TEXT(C461,"00")&amp;"/06/"&amp;'Configurações Básicas'!$E$5,"")</f>
        <v/>
      </c>
      <c r="E461" s="43"/>
      <c r="F461" s="43"/>
      <c r="G461" s="43"/>
      <c r="H461" s="43"/>
      <c r="I461" s="43"/>
      <c r="J461" s="44"/>
      <c r="K461" s="142"/>
      <c r="L461" s="45"/>
      <c r="M461" s="45"/>
      <c r="N461" s="41">
        <f>N460+IF(AND(L461="Pago",OR(E461='PC Receitas'!$O$4,E461='PC Receitas'!$O$5,E461='PC Receitas'!$O$6)),J461,IF(AND(L461="Pago",OR(E461='PC Receitas'!$O$7,E461='PC Receitas'!$O$8,E461='PC Receitas'!$O$9,E461='PC Receitas'!$O$10,E461='PC Receitas'!$O$11,E461='PC Receitas'!$O$12,E461='PC Receitas'!$O$13,E461='PC Receitas'!$O$14)),-J461,0))</f>
        <v>12927.7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IF(C462&lt;&gt;"",TEXT(C462,"00")&amp;"/06/"&amp;'Configurações Básicas'!$E$5,"")</f>
        <v/>
      </c>
      <c r="E462" s="43"/>
      <c r="F462" s="43"/>
      <c r="G462" s="43"/>
      <c r="H462" s="43"/>
      <c r="I462" s="43"/>
      <c r="J462" s="44"/>
      <c r="K462" s="142"/>
      <c r="L462" s="45"/>
      <c r="M462" s="45"/>
      <c r="N462" s="41">
        <f>N461+IF(AND(L462="Pago",OR(E462='PC Receitas'!$O$4,E462='PC Receitas'!$O$5,E462='PC Receitas'!$O$6)),J462,IF(AND(L462="Pago",OR(E462='PC Receitas'!$O$7,E462='PC Receitas'!$O$8,E462='PC Receitas'!$O$9,E462='PC Receitas'!$O$10,E462='PC Receitas'!$O$11,E462='PC Receitas'!$O$12,E462='PC Receitas'!$O$13,E462='PC Receitas'!$O$14)),-J462,0))</f>
        <v>12927.7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IF(C463&lt;&gt;"",TEXT(C463,"00")&amp;"/06/"&amp;'Configurações Básicas'!$E$5,"")</f>
        <v/>
      </c>
      <c r="E463" s="43"/>
      <c r="F463" s="43"/>
      <c r="G463" s="43"/>
      <c r="H463" s="43"/>
      <c r="I463" s="43"/>
      <c r="J463" s="44"/>
      <c r="K463" s="142"/>
      <c r="L463" s="45"/>
      <c r="M463" s="45"/>
      <c r="N463" s="41">
        <f>N462+IF(AND(L463="Pago",OR(E463='PC Receitas'!$O$4,E463='PC Receitas'!$O$5,E463='PC Receitas'!$O$6)),J463,IF(AND(L463="Pago",OR(E463='PC Receitas'!$O$7,E463='PC Receitas'!$O$8,E463='PC Receitas'!$O$9,E463='PC Receitas'!$O$10,E463='PC Receitas'!$O$11,E463='PC Receitas'!$O$12,E463='PC Receitas'!$O$13,E463='PC Receitas'!$O$14)),-J463,0))</f>
        <v>12927.7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IF(C464&lt;&gt;"",TEXT(C464,"00")&amp;"/06/"&amp;'Configurações Básicas'!$E$5,"")</f>
        <v/>
      </c>
      <c r="E464" s="43"/>
      <c r="F464" s="43"/>
      <c r="G464" s="43"/>
      <c r="H464" s="43"/>
      <c r="I464" s="43"/>
      <c r="J464" s="44"/>
      <c r="K464" s="142"/>
      <c r="L464" s="45"/>
      <c r="M464" s="45"/>
      <c r="N464" s="41">
        <f>N463+IF(AND(L464="Pago",OR(E464='PC Receitas'!$O$4,E464='PC Receitas'!$O$5,E464='PC Receitas'!$O$6)),J464,IF(AND(L464="Pago",OR(E464='PC Receitas'!$O$7,E464='PC Receitas'!$O$8,E464='PC Receitas'!$O$9,E464='PC Receitas'!$O$10,E464='PC Receitas'!$O$11,E464='PC Receitas'!$O$12,E464='PC Receitas'!$O$13,E464='PC Receitas'!$O$14)),-J464,0))</f>
        <v>12927.7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IF(C465&lt;&gt;"",TEXT(C465,"00")&amp;"/06/"&amp;'Configurações Básicas'!$E$5,"")</f>
        <v/>
      </c>
      <c r="E465" s="43"/>
      <c r="F465" s="43"/>
      <c r="G465" s="43"/>
      <c r="H465" s="43"/>
      <c r="I465" s="43"/>
      <c r="J465" s="44"/>
      <c r="K465" s="142"/>
      <c r="L465" s="45"/>
      <c r="M465" s="45"/>
      <c r="N465" s="41">
        <f>N464+IF(AND(L465="Pago",OR(E465='PC Receitas'!$O$4,E465='PC Receitas'!$O$5,E465='PC Receitas'!$O$6)),J465,IF(AND(L465="Pago",OR(E465='PC Receitas'!$O$7,E465='PC Receitas'!$O$8,E465='PC Receitas'!$O$9,E465='PC Receitas'!$O$10,E465='PC Receitas'!$O$11,E465='PC Receitas'!$O$12,E465='PC Receitas'!$O$13,E465='PC Receitas'!$O$14)),-J465,0))</f>
        <v>12927.7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IF(C466&lt;&gt;"",TEXT(C466,"00")&amp;"/06/"&amp;'Configurações Básicas'!$E$5,"")</f>
        <v/>
      </c>
      <c r="E466" s="43"/>
      <c r="F466" s="43"/>
      <c r="G466" s="43"/>
      <c r="H466" s="43"/>
      <c r="I466" s="43"/>
      <c r="J466" s="44"/>
      <c r="K466" s="142"/>
      <c r="L466" s="45"/>
      <c r="M466" s="45"/>
      <c r="N466" s="41">
        <f>N465+IF(AND(L466="Pago",OR(E466='PC Receitas'!$O$4,E466='PC Receitas'!$O$5,E466='PC Receitas'!$O$6)),J466,IF(AND(L466="Pago",OR(E466='PC Receitas'!$O$7,E466='PC Receitas'!$O$8,E466='PC Receitas'!$O$9,E466='PC Receitas'!$O$10,E466='PC Receitas'!$O$11,E466='PC Receitas'!$O$12,E466='PC Receitas'!$O$13,E466='PC Receitas'!$O$14)),-J466,0))</f>
        <v>12927.7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IF(C467&lt;&gt;"",TEXT(C467,"00")&amp;"/06/"&amp;'Configurações Básicas'!$E$5,"")</f>
        <v/>
      </c>
      <c r="E467" s="43"/>
      <c r="F467" s="43"/>
      <c r="G467" s="43"/>
      <c r="H467" s="43"/>
      <c r="I467" s="43"/>
      <c r="J467" s="44"/>
      <c r="K467" s="142"/>
      <c r="L467" s="45"/>
      <c r="M467" s="45"/>
      <c r="N467" s="41">
        <f>N466+IF(AND(L467="Pago",OR(E467='PC Receitas'!$O$4,E467='PC Receitas'!$O$5,E467='PC Receitas'!$O$6)),J467,IF(AND(L467="Pago",OR(E467='PC Receitas'!$O$7,E467='PC Receitas'!$O$8,E467='PC Receitas'!$O$9,E467='PC Receitas'!$O$10,E467='PC Receitas'!$O$11,E467='PC Receitas'!$O$12,E467='PC Receitas'!$O$13,E467='PC Receitas'!$O$14)),-J467,0))</f>
        <v>12927.7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IF(C468&lt;&gt;"",TEXT(C468,"00")&amp;"/06/"&amp;'Configurações Básicas'!$E$5,"")</f>
        <v/>
      </c>
      <c r="E468" s="43"/>
      <c r="F468" s="43"/>
      <c r="G468" s="43"/>
      <c r="H468" s="43"/>
      <c r="I468" s="43"/>
      <c r="J468" s="44"/>
      <c r="K468" s="142"/>
      <c r="L468" s="45"/>
      <c r="M468" s="45"/>
      <c r="N468" s="41">
        <f>N467+IF(AND(L468="Pago",OR(E468='PC Receitas'!$O$4,E468='PC Receitas'!$O$5,E468='PC Receitas'!$O$6)),J468,IF(AND(L468="Pago",OR(E468='PC Receitas'!$O$7,E468='PC Receitas'!$O$8,E468='PC Receitas'!$O$9,E468='PC Receitas'!$O$10,E468='PC Receitas'!$O$11,E468='PC Receitas'!$O$12,E468='PC Receitas'!$O$13,E468='PC Receitas'!$O$14)),-J468,0))</f>
        <v>12927.7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IF(C469&lt;&gt;"",TEXT(C469,"00")&amp;"/06/"&amp;'Configurações Básicas'!$E$5,"")</f>
        <v/>
      </c>
      <c r="E469" s="43"/>
      <c r="F469" s="43"/>
      <c r="G469" s="43"/>
      <c r="H469" s="43"/>
      <c r="I469" s="43"/>
      <c r="J469" s="44"/>
      <c r="K469" s="142"/>
      <c r="L469" s="45"/>
      <c r="M469" s="45"/>
      <c r="N469" s="41">
        <f>N468+IF(AND(L469="Pago",OR(E469='PC Receitas'!$O$4,E469='PC Receitas'!$O$5,E469='PC Receitas'!$O$6)),J469,IF(AND(L469="Pago",OR(E469='PC Receitas'!$O$7,E469='PC Receitas'!$O$8,E469='PC Receitas'!$O$9,E469='PC Receitas'!$O$10,E469='PC Receitas'!$O$11,E469='PC Receitas'!$O$12,E469='PC Receitas'!$O$13,E469='PC Receitas'!$O$14)),-J469,0))</f>
        <v>12927.7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IF(C470&lt;&gt;"",TEXT(C470,"00")&amp;"/06/"&amp;'Configurações Básicas'!$E$5,"")</f>
        <v/>
      </c>
      <c r="E470" s="43"/>
      <c r="F470" s="43"/>
      <c r="G470" s="43"/>
      <c r="H470" s="43"/>
      <c r="I470" s="43"/>
      <c r="J470" s="44"/>
      <c r="K470" s="142"/>
      <c r="L470" s="45"/>
      <c r="M470" s="45"/>
      <c r="N470" s="41">
        <f>N469+IF(AND(L470="Pago",OR(E470='PC Receitas'!$O$4,E470='PC Receitas'!$O$5,E470='PC Receitas'!$O$6)),J470,IF(AND(L470="Pago",OR(E470='PC Receitas'!$O$7,E470='PC Receitas'!$O$8,E470='PC Receitas'!$O$9,E470='PC Receitas'!$O$10,E470='PC Receitas'!$O$11,E470='PC Receitas'!$O$12,E470='PC Receitas'!$O$13,E470='PC Receitas'!$O$14)),-J470,0))</f>
        <v>12927.7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IF(C471&lt;&gt;"",TEXT(C471,"00")&amp;"/06/"&amp;'Configurações Básicas'!$E$5,"")</f>
        <v/>
      </c>
      <c r="E471" s="43"/>
      <c r="F471" s="43"/>
      <c r="G471" s="43"/>
      <c r="H471" s="43"/>
      <c r="I471" s="43"/>
      <c r="J471" s="44"/>
      <c r="K471" s="142"/>
      <c r="L471" s="45"/>
      <c r="M471" s="45"/>
      <c r="N471" s="41">
        <f>N470+IF(AND(L471="Pago",OR(E471='PC Receitas'!$O$4,E471='PC Receitas'!$O$5,E471='PC Receitas'!$O$6)),J471,IF(AND(L471="Pago",OR(E471='PC Receitas'!$O$7,E471='PC Receitas'!$O$8,E471='PC Receitas'!$O$9,E471='PC Receitas'!$O$10,E471='PC Receitas'!$O$11,E471='PC Receitas'!$O$12,E471='PC Receitas'!$O$13,E471='PC Receitas'!$O$14)),-J471,0))</f>
        <v>12927.7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IF(C472&lt;&gt;"",TEXT(C472,"00")&amp;"/06/"&amp;'Configurações Básicas'!$E$5,"")</f>
        <v/>
      </c>
      <c r="E472" s="43"/>
      <c r="F472" s="43"/>
      <c r="G472" s="43"/>
      <c r="H472" s="43"/>
      <c r="I472" s="43"/>
      <c r="J472" s="44"/>
      <c r="K472" s="142"/>
      <c r="L472" s="45"/>
      <c r="M472" s="45"/>
      <c r="N472" s="41">
        <f>N471+IF(AND(L472="Pago",OR(E472='PC Receitas'!$O$4,E472='PC Receitas'!$O$5,E472='PC Receitas'!$O$6)),J472,IF(AND(L472="Pago",OR(E472='PC Receitas'!$O$7,E472='PC Receitas'!$O$8,E472='PC Receitas'!$O$9,E472='PC Receitas'!$O$10,E472='PC Receitas'!$O$11,E472='PC Receitas'!$O$12,E472='PC Receitas'!$O$13,E472='PC Receitas'!$O$14)),-J472,0))</f>
        <v>12927.7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IF(C473&lt;&gt;"",TEXT(C473,"00")&amp;"/06/"&amp;'Configurações Básicas'!$E$5,"")</f>
        <v/>
      </c>
      <c r="E473" s="43"/>
      <c r="F473" s="43"/>
      <c r="G473" s="43"/>
      <c r="H473" s="43"/>
      <c r="I473" s="43"/>
      <c r="J473" s="44"/>
      <c r="K473" s="142"/>
      <c r="L473" s="45"/>
      <c r="M473" s="45"/>
      <c r="N473" s="41">
        <f>N472+IF(AND(L473="Pago",OR(E473='PC Receitas'!$O$4,E473='PC Receitas'!$O$5,E473='PC Receitas'!$O$6)),J473,IF(AND(L473="Pago",OR(E473='PC Receitas'!$O$7,E473='PC Receitas'!$O$8,E473='PC Receitas'!$O$9,E473='PC Receitas'!$O$10,E473='PC Receitas'!$O$11,E473='PC Receitas'!$O$12,E473='PC Receitas'!$O$13,E473='PC Receitas'!$O$14)),-J473,0))</f>
        <v>12927.7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IF(C474&lt;&gt;"",TEXT(C474,"00")&amp;"/06/"&amp;'Configurações Básicas'!$E$5,"")</f>
        <v/>
      </c>
      <c r="E474" s="43"/>
      <c r="F474" s="43"/>
      <c r="G474" s="43"/>
      <c r="H474" s="43"/>
      <c r="I474" s="43"/>
      <c r="J474" s="44"/>
      <c r="K474" s="142"/>
      <c r="L474" s="45"/>
      <c r="M474" s="45"/>
      <c r="N474" s="41">
        <f>N473+IF(AND(L474="Pago",OR(E474='PC Receitas'!$O$4,E474='PC Receitas'!$O$5,E474='PC Receitas'!$O$6)),J474,IF(AND(L474="Pago",OR(E474='PC Receitas'!$O$7,E474='PC Receitas'!$O$8,E474='PC Receitas'!$O$9,E474='PC Receitas'!$O$10,E474='PC Receitas'!$O$11,E474='PC Receitas'!$O$12,E474='PC Receitas'!$O$13,E474='PC Receitas'!$O$14)),-J474,0))</f>
        <v>12927.7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IF(C475&lt;&gt;"",TEXT(C475,"00")&amp;"/06/"&amp;'Configurações Básicas'!$E$5,"")</f>
        <v/>
      </c>
      <c r="E475" s="43"/>
      <c r="F475" s="43"/>
      <c r="G475" s="43"/>
      <c r="H475" s="43"/>
      <c r="I475" s="43"/>
      <c r="J475" s="44"/>
      <c r="K475" s="142"/>
      <c r="L475" s="45"/>
      <c r="M475" s="45"/>
      <c r="N475" s="41">
        <f>N474+IF(AND(L475="Pago",OR(E475='PC Receitas'!$O$4,E475='PC Receitas'!$O$5,E475='PC Receitas'!$O$6)),J475,IF(AND(L475="Pago",OR(E475='PC Receitas'!$O$7,E475='PC Receitas'!$O$8,E475='PC Receitas'!$O$9,E475='PC Receitas'!$O$10,E475='PC Receitas'!$O$11,E475='PC Receitas'!$O$12,E475='PC Receitas'!$O$13,E475='PC Receitas'!$O$14)),-J475,0))</f>
        <v>12927.7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IF(C476&lt;&gt;"",TEXT(C476,"00")&amp;"/06/"&amp;'Configurações Básicas'!$E$5,"")</f>
        <v/>
      </c>
      <c r="E476" s="43"/>
      <c r="F476" s="43"/>
      <c r="G476" s="43"/>
      <c r="H476" s="43"/>
      <c r="I476" s="43"/>
      <c r="J476" s="44"/>
      <c r="K476" s="142"/>
      <c r="L476" s="45"/>
      <c r="M476" s="45"/>
      <c r="N476" s="41">
        <f>N475+IF(AND(L476="Pago",OR(E476='PC Receitas'!$O$4,E476='PC Receitas'!$O$5,E476='PC Receitas'!$O$6)),J476,IF(AND(L476="Pago",OR(E476='PC Receitas'!$O$7,E476='PC Receitas'!$O$8,E476='PC Receitas'!$O$9,E476='PC Receitas'!$O$10,E476='PC Receitas'!$O$11,E476='PC Receitas'!$O$12,E476='PC Receitas'!$O$13,E476='PC Receitas'!$O$14)),-J476,0))</f>
        <v>12927.7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IF(C477&lt;&gt;"",TEXT(C477,"00")&amp;"/06/"&amp;'Configurações Básicas'!$E$5,"")</f>
        <v/>
      </c>
      <c r="E477" s="43"/>
      <c r="F477" s="43"/>
      <c r="G477" s="43"/>
      <c r="H477" s="43"/>
      <c r="I477" s="43"/>
      <c r="J477" s="44"/>
      <c r="K477" s="142"/>
      <c r="L477" s="45"/>
      <c r="M477" s="45"/>
      <c r="N477" s="41">
        <f>N476+IF(AND(L477="Pago",OR(E477='PC Receitas'!$O$4,E477='PC Receitas'!$O$5,E477='PC Receitas'!$O$6)),J477,IF(AND(L477="Pago",OR(E477='PC Receitas'!$O$7,E477='PC Receitas'!$O$8,E477='PC Receitas'!$O$9,E477='PC Receitas'!$O$10,E477='PC Receitas'!$O$11,E477='PC Receitas'!$O$12,E477='PC Receitas'!$O$13,E477='PC Receitas'!$O$14)),-J477,0))</f>
        <v>12927.7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IF(C478&lt;&gt;"",TEXT(C478,"00")&amp;"/06/"&amp;'Configurações Básicas'!$E$5,"")</f>
        <v/>
      </c>
      <c r="E478" s="43"/>
      <c r="F478" s="43"/>
      <c r="G478" s="43"/>
      <c r="H478" s="43"/>
      <c r="I478" s="43"/>
      <c r="J478" s="44"/>
      <c r="K478" s="142"/>
      <c r="L478" s="45"/>
      <c r="M478" s="45"/>
      <c r="N478" s="41">
        <f>N477+IF(AND(L478="Pago",OR(E478='PC Receitas'!$O$4,E478='PC Receitas'!$O$5,E478='PC Receitas'!$O$6)),J478,IF(AND(L478="Pago",OR(E478='PC Receitas'!$O$7,E478='PC Receitas'!$O$8,E478='PC Receitas'!$O$9,E478='PC Receitas'!$O$10,E478='PC Receitas'!$O$11,E478='PC Receitas'!$O$12,E478='PC Receitas'!$O$13,E478='PC Receitas'!$O$14)),-J478,0))</f>
        <v>12927.7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IF(C479&lt;&gt;"",TEXT(C479,"00")&amp;"/06/"&amp;'Configurações Básicas'!$E$5,"")</f>
        <v/>
      </c>
      <c r="E479" s="43"/>
      <c r="F479" s="43"/>
      <c r="G479" s="43"/>
      <c r="H479" s="43"/>
      <c r="I479" s="43"/>
      <c r="J479" s="44"/>
      <c r="K479" s="142"/>
      <c r="L479" s="45"/>
      <c r="M479" s="45"/>
      <c r="N479" s="41">
        <f>N478+IF(AND(L479="Pago",OR(E479='PC Receitas'!$O$4,E479='PC Receitas'!$O$5,E479='PC Receitas'!$O$6)),J479,IF(AND(L479="Pago",OR(E479='PC Receitas'!$O$7,E479='PC Receitas'!$O$8,E479='PC Receitas'!$O$9,E479='PC Receitas'!$O$10,E479='PC Receitas'!$O$11,E479='PC Receitas'!$O$12,E479='PC Receitas'!$O$13,E479='PC Receitas'!$O$14)),-J479,0))</f>
        <v>12927.7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IF(C480&lt;&gt;"",TEXT(C480,"00")&amp;"/06/"&amp;'Configurações Básicas'!$E$5,"")</f>
        <v/>
      </c>
      <c r="E480" s="43"/>
      <c r="F480" s="43"/>
      <c r="G480" s="43"/>
      <c r="H480" s="43"/>
      <c r="I480" s="43"/>
      <c r="J480" s="44"/>
      <c r="K480" s="142"/>
      <c r="L480" s="45"/>
      <c r="M480" s="45"/>
      <c r="N480" s="41">
        <f>N479+IF(AND(L480="Pago",OR(E480='PC Receitas'!$O$4,E480='PC Receitas'!$O$5,E480='PC Receitas'!$O$6)),J480,IF(AND(L480="Pago",OR(E480='PC Receitas'!$O$7,E480='PC Receitas'!$O$8,E480='PC Receitas'!$O$9,E480='PC Receitas'!$O$10,E480='PC Receitas'!$O$11,E480='PC Receitas'!$O$12,E480='PC Receitas'!$O$13,E480='PC Receitas'!$O$14)),-J480,0))</f>
        <v>12927.7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IF(C481&lt;&gt;"",TEXT(C481,"00")&amp;"/06/"&amp;'Configurações Básicas'!$E$5,"")</f>
        <v/>
      </c>
      <c r="E481" s="43"/>
      <c r="F481" s="43"/>
      <c r="G481" s="43"/>
      <c r="H481" s="43"/>
      <c r="I481" s="43"/>
      <c r="J481" s="44"/>
      <c r="K481" s="142"/>
      <c r="L481" s="45"/>
      <c r="M481" s="45"/>
      <c r="N481" s="41">
        <f>N480+IF(AND(L481="Pago",OR(E481='PC Receitas'!$O$4,E481='PC Receitas'!$O$5,E481='PC Receitas'!$O$6)),J481,IF(AND(L481="Pago",OR(E481='PC Receitas'!$O$7,E481='PC Receitas'!$O$8,E481='PC Receitas'!$O$9,E481='PC Receitas'!$O$10,E481='PC Receitas'!$O$11,E481='PC Receitas'!$O$12,E481='PC Receitas'!$O$13,E481='PC Receitas'!$O$14)),-J481,0))</f>
        <v>12927.7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IF(C482&lt;&gt;"",TEXT(C482,"00")&amp;"/06/"&amp;'Configurações Básicas'!$E$5,"")</f>
        <v/>
      </c>
      <c r="E482" s="43"/>
      <c r="F482" s="43"/>
      <c r="G482" s="43"/>
      <c r="H482" s="43"/>
      <c r="I482" s="43"/>
      <c r="J482" s="44"/>
      <c r="K482" s="142"/>
      <c r="L482" s="45"/>
      <c r="M482" s="45"/>
      <c r="N482" s="41">
        <f>N481+IF(AND(L482="Pago",OR(E482='PC Receitas'!$O$4,E482='PC Receitas'!$O$5,E482='PC Receitas'!$O$6)),J482,IF(AND(L482="Pago",OR(E482='PC Receitas'!$O$7,E482='PC Receitas'!$O$8,E482='PC Receitas'!$O$9,E482='PC Receitas'!$O$10,E482='PC Receitas'!$O$11,E482='PC Receitas'!$O$12,E482='PC Receitas'!$O$13,E482='PC Receitas'!$O$14)),-J482,0))</f>
        <v>12927.7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IF(C483&lt;&gt;"",TEXT(C483,"00")&amp;"/06/"&amp;'Configurações Básicas'!$E$5,"")</f>
        <v/>
      </c>
      <c r="E483" s="43"/>
      <c r="F483" s="43"/>
      <c r="G483" s="43"/>
      <c r="H483" s="43"/>
      <c r="I483" s="43"/>
      <c r="J483" s="44"/>
      <c r="K483" s="142"/>
      <c r="L483" s="45"/>
      <c r="M483" s="45"/>
      <c r="N483" s="41">
        <f>N482+IF(AND(L483="Pago",OR(E483='PC Receitas'!$O$4,E483='PC Receitas'!$O$5,E483='PC Receitas'!$O$6)),J483,IF(AND(L483="Pago",OR(E483='PC Receitas'!$O$7,E483='PC Receitas'!$O$8,E483='PC Receitas'!$O$9,E483='PC Receitas'!$O$10,E483='PC Receitas'!$O$11,E483='PC Receitas'!$O$12,E483='PC Receitas'!$O$13,E483='PC Receitas'!$O$14)),-J483,0))</f>
        <v>12927.7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IF(C484&lt;&gt;"",TEXT(C484,"00")&amp;"/06/"&amp;'Configurações Básicas'!$E$5,"")</f>
        <v/>
      </c>
      <c r="E484" s="43"/>
      <c r="F484" s="43"/>
      <c r="G484" s="43"/>
      <c r="H484" s="43"/>
      <c r="I484" s="43"/>
      <c r="J484" s="44"/>
      <c r="K484" s="142"/>
      <c r="L484" s="45"/>
      <c r="M484" s="45"/>
      <c r="N484" s="41">
        <f>N483+IF(AND(L484="Pago",OR(E484='PC Receitas'!$O$4,E484='PC Receitas'!$O$5,E484='PC Receitas'!$O$6)),J484,IF(AND(L484="Pago",OR(E484='PC Receitas'!$O$7,E484='PC Receitas'!$O$8,E484='PC Receitas'!$O$9,E484='PC Receitas'!$O$10,E484='PC Receitas'!$O$11,E484='PC Receitas'!$O$12,E484='PC Receitas'!$O$13,E484='PC Receitas'!$O$14)),-J484,0))</f>
        <v>12927.7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IF(C485&lt;&gt;"",TEXT(C485,"00")&amp;"/06/"&amp;'Configurações Básicas'!$E$5,"")</f>
        <v/>
      </c>
      <c r="E485" s="43"/>
      <c r="F485" s="43"/>
      <c r="G485" s="43"/>
      <c r="H485" s="43"/>
      <c r="I485" s="43"/>
      <c r="J485" s="44"/>
      <c r="K485" s="142"/>
      <c r="L485" s="45"/>
      <c r="M485" s="45"/>
      <c r="N485" s="41">
        <f>N484+IF(AND(L485="Pago",OR(E485='PC Receitas'!$O$4,E485='PC Receitas'!$O$5,E485='PC Receitas'!$O$6)),J485,IF(AND(L485="Pago",OR(E485='PC Receitas'!$O$7,E485='PC Receitas'!$O$8,E485='PC Receitas'!$O$9,E485='PC Receitas'!$O$10,E485='PC Receitas'!$O$11,E485='PC Receitas'!$O$12,E485='PC Receitas'!$O$13,E485='PC Receitas'!$O$14)),-J485,0))</f>
        <v>12927.7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IF(C486&lt;&gt;"",TEXT(C486,"00")&amp;"/06/"&amp;'Configurações Básicas'!$E$5,"")</f>
        <v/>
      </c>
      <c r="E486" s="43"/>
      <c r="F486" s="43"/>
      <c r="G486" s="43"/>
      <c r="H486" s="43"/>
      <c r="I486" s="43"/>
      <c r="J486" s="44"/>
      <c r="K486" s="142"/>
      <c r="L486" s="45"/>
      <c r="M486" s="45"/>
      <c r="N486" s="41">
        <f>N485+IF(AND(L486="Pago",OR(E486='PC Receitas'!$O$4,E486='PC Receitas'!$O$5,E486='PC Receitas'!$O$6)),J486,IF(AND(L486="Pago",OR(E486='PC Receitas'!$O$7,E486='PC Receitas'!$O$8,E486='PC Receitas'!$O$9,E486='PC Receitas'!$O$10,E486='PC Receitas'!$O$11,E486='PC Receitas'!$O$12,E486='PC Receitas'!$O$13,E486='PC Receitas'!$O$14)),-J486,0))</f>
        <v>12927.7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IF(C487&lt;&gt;"",TEXT(C487,"00")&amp;"/06/"&amp;'Configurações Básicas'!$E$5,"")</f>
        <v/>
      </c>
      <c r="E487" s="43"/>
      <c r="F487" s="43"/>
      <c r="G487" s="43"/>
      <c r="H487" s="43"/>
      <c r="I487" s="43"/>
      <c r="J487" s="44"/>
      <c r="K487" s="142"/>
      <c r="L487" s="45"/>
      <c r="M487" s="45"/>
      <c r="N487" s="41">
        <f>N486+IF(AND(L487="Pago",OR(E487='PC Receitas'!$O$4,E487='PC Receitas'!$O$5,E487='PC Receitas'!$O$6)),J487,IF(AND(L487="Pago",OR(E487='PC Receitas'!$O$7,E487='PC Receitas'!$O$8,E487='PC Receitas'!$O$9,E487='PC Receitas'!$O$10,E487='PC Receitas'!$O$11,E487='PC Receitas'!$O$12,E487='PC Receitas'!$O$13,E487='PC Receitas'!$O$14)),-J487,0))</f>
        <v>12927.7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IF(C488&lt;&gt;"",TEXT(C488,"00")&amp;"/06/"&amp;'Configurações Básicas'!$E$5,"")</f>
        <v/>
      </c>
      <c r="E488" s="43"/>
      <c r="F488" s="43"/>
      <c r="G488" s="43"/>
      <c r="H488" s="43"/>
      <c r="I488" s="43"/>
      <c r="J488" s="44"/>
      <c r="K488" s="142"/>
      <c r="L488" s="45"/>
      <c r="M488" s="45"/>
      <c r="N488" s="41">
        <f>N487+IF(AND(L488="Pago",OR(E488='PC Receitas'!$O$4,E488='PC Receitas'!$O$5,E488='PC Receitas'!$O$6)),J488,IF(AND(L488="Pago",OR(E488='PC Receitas'!$O$7,E488='PC Receitas'!$O$8,E488='PC Receitas'!$O$9,E488='PC Receitas'!$O$10,E488='PC Receitas'!$O$11,E488='PC Receitas'!$O$12,E488='PC Receitas'!$O$13,E488='PC Receitas'!$O$14)),-J488,0))</f>
        <v>12927.7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IF(C489&lt;&gt;"",TEXT(C489,"00")&amp;"/06/"&amp;'Configurações Básicas'!$E$5,"")</f>
        <v/>
      </c>
      <c r="E489" s="43"/>
      <c r="F489" s="43"/>
      <c r="G489" s="43"/>
      <c r="H489" s="43"/>
      <c r="I489" s="43"/>
      <c r="J489" s="44"/>
      <c r="K489" s="142"/>
      <c r="L489" s="45"/>
      <c r="M489" s="45"/>
      <c r="N489" s="41">
        <f>N488+IF(AND(L489="Pago",OR(E489='PC Receitas'!$O$4,E489='PC Receitas'!$O$5,E489='PC Receitas'!$O$6)),J489,IF(AND(L489="Pago",OR(E489='PC Receitas'!$O$7,E489='PC Receitas'!$O$8,E489='PC Receitas'!$O$9,E489='PC Receitas'!$O$10,E489='PC Receitas'!$O$11,E489='PC Receitas'!$O$12,E489='PC Receitas'!$O$13,E489='PC Receitas'!$O$14)),-J489,0))</f>
        <v>12927.7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IF(C490&lt;&gt;"",TEXT(C490,"00")&amp;"/06/"&amp;'Configurações Básicas'!$E$5,"")</f>
        <v/>
      </c>
      <c r="E490" s="43"/>
      <c r="F490" s="43"/>
      <c r="G490" s="43"/>
      <c r="H490" s="43"/>
      <c r="I490" s="43"/>
      <c r="J490" s="44"/>
      <c r="K490" s="142"/>
      <c r="L490" s="45"/>
      <c r="M490" s="45"/>
      <c r="N490" s="41">
        <f>N489+IF(AND(L490="Pago",OR(E490='PC Receitas'!$O$4,E490='PC Receitas'!$O$5,E490='PC Receitas'!$O$6)),J490,IF(AND(L490="Pago",OR(E490='PC Receitas'!$O$7,E490='PC Receitas'!$O$8,E490='PC Receitas'!$O$9,E490='PC Receitas'!$O$10,E490='PC Receitas'!$O$11,E490='PC Receitas'!$O$12,E490='PC Receitas'!$O$13,E490='PC Receitas'!$O$14)),-J490,0))</f>
        <v>12927.7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IF(C491&lt;&gt;"",TEXT(C491,"00")&amp;"/06/"&amp;'Configurações Básicas'!$E$5,"")</f>
        <v/>
      </c>
      <c r="E491" s="43"/>
      <c r="F491" s="43"/>
      <c r="G491" s="43"/>
      <c r="H491" s="43"/>
      <c r="I491" s="43"/>
      <c r="J491" s="44"/>
      <c r="K491" s="142"/>
      <c r="L491" s="45"/>
      <c r="M491" s="45"/>
      <c r="N491" s="41">
        <f>N490+IF(AND(L491="Pago",OR(E491='PC Receitas'!$O$4,E491='PC Receitas'!$O$5,E491='PC Receitas'!$O$6)),J491,IF(AND(L491="Pago",OR(E491='PC Receitas'!$O$7,E491='PC Receitas'!$O$8,E491='PC Receitas'!$O$9,E491='PC Receitas'!$O$10,E491='PC Receitas'!$O$11,E491='PC Receitas'!$O$12,E491='PC Receitas'!$O$13,E491='PC Receitas'!$O$14)),-J491,0))</f>
        <v>12927.7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IF(C492&lt;&gt;"",TEXT(C492,"00")&amp;"/06/"&amp;'Configurações Básicas'!$E$5,"")</f>
        <v/>
      </c>
      <c r="E492" s="43"/>
      <c r="F492" s="43"/>
      <c r="G492" s="43"/>
      <c r="H492" s="43"/>
      <c r="I492" s="43"/>
      <c r="J492" s="44"/>
      <c r="K492" s="142"/>
      <c r="L492" s="45"/>
      <c r="M492" s="45"/>
      <c r="N492" s="41">
        <f>N491+IF(AND(L492="Pago",OR(E492='PC Receitas'!$O$4,E492='PC Receitas'!$O$5,E492='PC Receitas'!$O$6)),J492,IF(AND(L492="Pago",OR(E492='PC Receitas'!$O$7,E492='PC Receitas'!$O$8,E492='PC Receitas'!$O$9,E492='PC Receitas'!$O$10,E492='PC Receitas'!$O$11,E492='PC Receitas'!$O$12,E492='PC Receitas'!$O$13,E492='PC Receitas'!$O$14)),-J492,0))</f>
        <v>12927.7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IF(C493&lt;&gt;"",TEXT(C493,"00")&amp;"/06/"&amp;'Configurações Básicas'!$E$5,"")</f>
        <v/>
      </c>
      <c r="E493" s="43"/>
      <c r="F493" s="43"/>
      <c r="G493" s="43"/>
      <c r="H493" s="43"/>
      <c r="I493" s="43"/>
      <c r="J493" s="44"/>
      <c r="K493" s="142"/>
      <c r="L493" s="45"/>
      <c r="M493" s="45"/>
      <c r="N493" s="41">
        <f>N492+IF(AND(L493="Pago",OR(E493='PC Receitas'!$O$4,E493='PC Receitas'!$O$5,E493='PC Receitas'!$O$6)),J493,IF(AND(L493="Pago",OR(E493='PC Receitas'!$O$7,E493='PC Receitas'!$O$8,E493='PC Receitas'!$O$9,E493='PC Receitas'!$O$10,E493='PC Receitas'!$O$11,E493='PC Receitas'!$O$12,E493='PC Receitas'!$O$13,E493='PC Receitas'!$O$14)),-J493,0))</f>
        <v>12927.7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IF(C494&lt;&gt;"",TEXT(C494,"00")&amp;"/06/"&amp;'Configurações Básicas'!$E$5,"")</f>
        <v/>
      </c>
      <c r="E494" s="43"/>
      <c r="F494" s="43"/>
      <c r="G494" s="43"/>
      <c r="H494" s="43"/>
      <c r="I494" s="43"/>
      <c r="J494" s="44"/>
      <c r="K494" s="142"/>
      <c r="L494" s="45"/>
      <c r="M494" s="45"/>
      <c r="N494" s="41">
        <f>N493+IF(AND(L494="Pago",OR(E494='PC Receitas'!$O$4,E494='PC Receitas'!$O$5,E494='PC Receitas'!$O$6)),J494,IF(AND(L494="Pago",OR(E494='PC Receitas'!$O$7,E494='PC Receitas'!$O$8,E494='PC Receitas'!$O$9,E494='PC Receitas'!$O$10,E494='PC Receitas'!$O$11,E494='PC Receitas'!$O$12,E494='PC Receitas'!$O$13,E494='PC Receitas'!$O$14)),-J494,0))</f>
        <v>12927.7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IF(C495&lt;&gt;"",TEXT(C495,"00")&amp;"/06/"&amp;'Configurações Básicas'!$E$5,"")</f>
        <v/>
      </c>
      <c r="E495" s="43"/>
      <c r="F495" s="43"/>
      <c r="G495" s="43"/>
      <c r="H495" s="43"/>
      <c r="I495" s="43"/>
      <c r="J495" s="44"/>
      <c r="K495" s="142"/>
      <c r="L495" s="45"/>
      <c r="M495" s="45"/>
      <c r="N495" s="41">
        <f>N494+IF(AND(L495="Pago",OR(E495='PC Receitas'!$O$4,E495='PC Receitas'!$O$5,E495='PC Receitas'!$O$6)),J495,IF(AND(L495="Pago",OR(E495='PC Receitas'!$O$7,E495='PC Receitas'!$O$8,E495='PC Receitas'!$O$9,E495='PC Receitas'!$O$10,E495='PC Receitas'!$O$11,E495='PC Receitas'!$O$12,E495='PC Receitas'!$O$13,E495='PC Receitas'!$O$14)),-J495,0))</f>
        <v>12927.7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IF(C496&lt;&gt;"",TEXT(C496,"00")&amp;"/06/"&amp;'Configurações Básicas'!$E$5,"")</f>
        <v/>
      </c>
      <c r="E496" s="43"/>
      <c r="F496" s="43"/>
      <c r="G496" s="43"/>
      <c r="H496" s="43"/>
      <c r="I496" s="43"/>
      <c r="J496" s="44"/>
      <c r="K496" s="142"/>
      <c r="L496" s="45"/>
      <c r="M496" s="45"/>
      <c r="N496" s="41">
        <f>N495+IF(AND(L496="Pago",OR(E496='PC Receitas'!$O$4,E496='PC Receitas'!$O$5,E496='PC Receitas'!$O$6)),J496,IF(AND(L496="Pago",OR(E496='PC Receitas'!$O$7,E496='PC Receitas'!$O$8,E496='PC Receitas'!$O$9,E496='PC Receitas'!$O$10,E496='PC Receitas'!$O$11,E496='PC Receitas'!$O$12,E496='PC Receitas'!$O$13,E496='PC Receitas'!$O$14)),-J496,0))</f>
        <v>12927.7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IF(C497&lt;&gt;"",TEXT(C497,"00")&amp;"/06/"&amp;'Configurações Básicas'!$E$5,"")</f>
        <v/>
      </c>
      <c r="E497" s="43"/>
      <c r="F497" s="43"/>
      <c r="G497" s="43"/>
      <c r="H497" s="43"/>
      <c r="I497" s="43"/>
      <c r="J497" s="44"/>
      <c r="K497" s="142"/>
      <c r="L497" s="45"/>
      <c r="M497" s="45"/>
      <c r="N497" s="41">
        <f>N496+IF(AND(L497="Pago",OR(E497='PC Receitas'!$O$4,E497='PC Receitas'!$O$5,E497='PC Receitas'!$O$6)),J497,IF(AND(L497="Pago",OR(E497='PC Receitas'!$O$7,E497='PC Receitas'!$O$8,E497='PC Receitas'!$O$9,E497='PC Receitas'!$O$10,E497='PC Receitas'!$O$11,E497='PC Receitas'!$O$12,E497='PC Receitas'!$O$13,E497='PC Receitas'!$O$14)),-J497,0))</f>
        <v>12927.7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IF(C498&lt;&gt;"",TEXT(C498,"00")&amp;"/06/"&amp;'Configurações Básicas'!$E$5,"")</f>
        <v/>
      </c>
      <c r="E498" s="43"/>
      <c r="F498" s="43"/>
      <c r="G498" s="43"/>
      <c r="H498" s="43"/>
      <c r="I498" s="43"/>
      <c r="J498" s="44"/>
      <c r="K498" s="142"/>
      <c r="L498" s="45"/>
      <c r="M498" s="45"/>
      <c r="N498" s="41">
        <f>N497+IF(AND(L498="Pago",OR(E498='PC Receitas'!$O$4,E498='PC Receitas'!$O$5,E498='PC Receitas'!$O$6)),J498,IF(AND(L498="Pago",OR(E498='PC Receitas'!$O$7,E498='PC Receitas'!$O$8,E498='PC Receitas'!$O$9,E498='PC Receitas'!$O$10,E498='PC Receitas'!$O$11,E498='PC Receitas'!$O$12,E498='PC Receitas'!$O$13,E498='PC Receitas'!$O$14)),-J498,0))</f>
        <v>12927.7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IF(C499&lt;&gt;"",TEXT(C499,"00")&amp;"/06/"&amp;'Configurações Básicas'!$E$5,"")</f>
        <v/>
      </c>
      <c r="E499" s="43"/>
      <c r="F499" s="43"/>
      <c r="G499" s="43"/>
      <c r="H499" s="43"/>
      <c r="I499" s="43"/>
      <c r="J499" s="44"/>
      <c r="K499" s="142"/>
      <c r="L499" s="45"/>
      <c r="M499" s="45"/>
      <c r="N499" s="41">
        <f>N498+IF(AND(L499="Pago",OR(E499='PC Receitas'!$O$4,E499='PC Receitas'!$O$5,E499='PC Receitas'!$O$6)),J499,IF(AND(L499="Pago",OR(E499='PC Receitas'!$O$7,E499='PC Receitas'!$O$8,E499='PC Receitas'!$O$9,E499='PC Receitas'!$O$10,E499='PC Receitas'!$O$11,E499='PC Receitas'!$O$12,E499='PC Receitas'!$O$13,E499='PC Receitas'!$O$14)),-J499,0))</f>
        <v>12927.7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IF(C500&lt;&gt;"",TEXT(C500,"00")&amp;"/06/"&amp;'Configurações Básicas'!$E$5,"")</f>
        <v/>
      </c>
      <c r="E500" s="43"/>
      <c r="F500" s="43"/>
      <c r="G500" s="43"/>
      <c r="H500" s="43"/>
      <c r="I500" s="43"/>
      <c r="J500" s="44"/>
      <c r="K500" s="142"/>
      <c r="L500" s="45"/>
      <c r="M500" s="45"/>
      <c r="N500" s="41">
        <f>N499+IF(AND(L500="Pago",OR(E500='PC Receitas'!$O$4,E500='PC Receitas'!$O$5,E500='PC Receitas'!$O$6)),J500,IF(AND(L500="Pago",OR(E500='PC Receitas'!$O$7,E500='PC Receitas'!$O$8,E500='PC Receitas'!$O$9,E500='PC Receitas'!$O$10,E500='PC Receitas'!$O$11,E500='PC Receitas'!$O$12,E500='PC Receitas'!$O$13,E500='PC Receitas'!$O$14)),-J500,0))</f>
        <v>12927.7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IF(C501&lt;&gt;"",TEXT(C501,"00")&amp;"/06/"&amp;'Configurações Básicas'!$E$5,"")</f>
        <v/>
      </c>
      <c r="E501" s="43"/>
      <c r="F501" s="43"/>
      <c r="G501" s="43"/>
      <c r="H501" s="43"/>
      <c r="I501" s="43"/>
      <c r="J501" s="44"/>
      <c r="K501" s="142"/>
      <c r="L501" s="45"/>
      <c r="M501" s="45"/>
      <c r="N501" s="41">
        <f>N500+IF(AND(L501="Pago",OR(E501='PC Receitas'!$O$4,E501='PC Receitas'!$O$5,E501='PC Receitas'!$O$6)),J501,IF(AND(L501="Pago",OR(E501='PC Receitas'!$O$7,E501='PC Receitas'!$O$8,E501='PC Receitas'!$O$9,E501='PC Receitas'!$O$10,E501='PC Receitas'!$O$11,E501='PC Receitas'!$O$12,E501='PC Receitas'!$O$13,E501='PC Receitas'!$O$14)),-J501,0))</f>
        <v>12927.7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IF(C502&lt;&gt;"",TEXT(C502,"00")&amp;"/06/"&amp;'Configurações Básicas'!$E$5,"")</f>
        <v/>
      </c>
      <c r="E502" s="43"/>
      <c r="F502" s="43"/>
      <c r="G502" s="43"/>
      <c r="H502" s="43"/>
      <c r="I502" s="43"/>
      <c r="J502" s="44"/>
      <c r="K502" s="142"/>
      <c r="L502" s="45"/>
      <c r="M502" s="45"/>
      <c r="N502" s="41">
        <f>N501+IF(AND(L502="Pago",OR(E502='PC Receitas'!$O$4,E502='PC Receitas'!$O$5,E502='PC Receitas'!$O$6)),J502,IF(AND(L502="Pago",OR(E502='PC Receitas'!$O$7,E502='PC Receitas'!$O$8,E502='PC Receitas'!$O$9,E502='PC Receitas'!$O$10,E502='PC Receitas'!$O$11,E502='PC Receitas'!$O$12,E502='PC Receitas'!$O$13,E502='PC Receitas'!$O$14)),-J502,0))</f>
        <v>12927.7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IF(C503&lt;&gt;"",TEXT(C503,"00")&amp;"/06/"&amp;'Configurações Básicas'!$E$5,"")</f>
        <v/>
      </c>
      <c r="E503" s="43"/>
      <c r="F503" s="43"/>
      <c r="G503" s="43"/>
      <c r="H503" s="43"/>
      <c r="I503" s="43"/>
      <c r="J503" s="44"/>
      <c r="K503" s="142"/>
      <c r="L503" s="45"/>
      <c r="M503" s="45"/>
      <c r="N503" s="41">
        <f>N502+IF(AND(L503="Pago",OR(E503='PC Receitas'!$O$4,E503='PC Receitas'!$O$5,E503='PC Receitas'!$O$6)),J503,IF(AND(L503="Pago",OR(E503='PC Receitas'!$O$7,E503='PC Receitas'!$O$8,E503='PC Receitas'!$O$9,E503='PC Receitas'!$O$10,E503='PC Receitas'!$O$11,E503='PC Receitas'!$O$12,E503='PC Receitas'!$O$13,E503='PC Receitas'!$O$14)),-J503,0))</f>
        <v>12927.7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IF(C504&lt;&gt;"",TEXT(C504,"00")&amp;"/06/"&amp;'Configurações Básicas'!$E$5,"")</f>
        <v/>
      </c>
      <c r="E504" s="43"/>
      <c r="F504" s="43"/>
      <c r="G504" s="43"/>
      <c r="H504" s="43"/>
      <c r="I504" s="43"/>
      <c r="J504" s="44"/>
      <c r="K504" s="142"/>
      <c r="L504" s="45"/>
      <c r="M504" s="45"/>
      <c r="N504" s="41">
        <f>N503+IF(AND(L504="Pago",OR(E504='PC Receitas'!$O$4,E504='PC Receitas'!$O$5,E504='PC Receitas'!$O$6)),J504,IF(AND(L504="Pago",OR(E504='PC Receitas'!$O$7,E504='PC Receitas'!$O$8,E504='PC Receitas'!$O$9,E504='PC Receitas'!$O$10,E504='PC Receitas'!$O$11,E504='PC Receitas'!$O$12,E504='PC Receitas'!$O$13,E504='PC Receitas'!$O$14)),-J504,0))</f>
        <v>12927.7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IF(C505&lt;&gt;"",TEXT(C505,"00")&amp;"/06/"&amp;'Configurações Básicas'!$E$5,"")</f>
        <v/>
      </c>
      <c r="E505" s="43"/>
      <c r="F505" s="43"/>
      <c r="G505" s="43"/>
      <c r="H505" s="43"/>
      <c r="I505" s="43"/>
      <c r="J505" s="44"/>
      <c r="K505" s="142"/>
      <c r="L505" s="45"/>
      <c r="M505" s="45"/>
      <c r="N505" s="41">
        <f>N504+IF(AND(L505="Pago",OR(E505='PC Receitas'!$O$4,E505='PC Receitas'!$O$5,E505='PC Receitas'!$O$6)),J505,IF(AND(L505="Pago",OR(E505='PC Receitas'!$O$7,E505='PC Receitas'!$O$8,E505='PC Receitas'!$O$9,E505='PC Receitas'!$O$10,E505='PC Receitas'!$O$11,E505='PC Receitas'!$O$12,E505='PC Receitas'!$O$13,E505='PC Receitas'!$O$14)),-J505,0))</f>
        <v>12927.7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IF(C506&lt;&gt;"",TEXT(C506,"00")&amp;"/06/"&amp;'Configurações Básicas'!$E$5,"")</f>
        <v/>
      </c>
      <c r="E506" s="43"/>
      <c r="F506" s="43"/>
      <c r="G506" s="43"/>
      <c r="H506" s="43"/>
      <c r="I506" s="43"/>
      <c r="J506" s="44"/>
      <c r="K506" s="142"/>
      <c r="L506" s="45"/>
      <c r="M506" s="45"/>
      <c r="N506" s="41">
        <f>N505+IF(AND(L506="Pago",OR(E506='PC Receitas'!$O$4,E506='PC Receitas'!$O$5,E506='PC Receitas'!$O$6)),J506,IF(AND(L506="Pago",OR(E506='PC Receitas'!$O$7,E506='PC Receitas'!$O$8,E506='PC Receitas'!$O$9,E506='PC Receitas'!$O$10,E506='PC Receitas'!$O$11,E506='PC Receitas'!$O$12,E506='PC Receitas'!$O$13,E506='PC Receitas'!$O$14)),-J506,0))</f>
        <v>12927.7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IF(C507&lt;&gt;"",TEXT(C507,"00")&amp;"/06/"&amp;'Configurações Básicas'!$E$5,"")</f>
        <v/>
      </c>
      <c r="E507" s="43"/>
      <c r="F507" s="43"/>
      <c r="G507" s="43"/>
      <c r="H507" s="43"/>
      <c r="I507" s="43"/>
      <c r="J507" s="44"/>
      <c r="K507" s="142"/>
      <c r="L507" s="45"/>
      <c r="M507" s="45"/>
      <c r="N507" s="41">
        <f>N506+IF(AND(L507="Pago",OR(E507='PC Receitas'!$O$4,E507='PC Receitas'!$O$5,E507='PC Receitas'!$O$6)),J507,IF(AND(L507="Pago",OR(E507='PC Receitas'!$O$7,E507='PC Receitas'!$O$8,E507='PC Receitas'!$O$9,E507='PC Receitas'!$O$10,E507='PC Receitas'!$O$11,E507='PC Receitas'!$O$12,E507='PC Receitas'!$O$13,E507='PC Receitas'!$O$14)),-J507,0))</f>
        <v>12927.7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IF(C508&lt;&gt;"",TEXT(C508,"00")&amp;"/06/"&amp;'Configurações Básicas'!$E$5,"")</f>
        <v/>
      </c>
      <c r="E508" s="43"/>
      <c r="F508" s="43"/>
      <c r="G508" s="43"/>
      <c r="H508" s="43"/>
      <c r="I508" s="43"/>
      <c r="J508" s="44"/>
      <c r="K508" s="142"/>
      <c r="L508" s="45"/>
      <c r="M508" s="45"/>
      <c r="N508" s="41">
        <f>N507+IF(AND(L508="Pago",OR(E508='PC Receitas'!$O$4,E508='PC Receitas'!$O$5,E508='PC Receitas'!$O$6)),J508,IF(AND(L508="Pago",OR(E508='PC Receitas'!$O$7,E508='PC Receitas'!$O$8,E508='PC Receitas'!$O$9,E508='PC Receitas'!$O$10,E508='PC Receitas'!$O$11,E508='PC Receitas'!$O$12,E508='PC Receitas'!$O$13,E508='PC Receitas'!$O$14)),-J508,0))</f>
        <v>12927.7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IF(C509&lt;&gt;"",TEXT(C509,"00")&amp;"/06/"&amp;'Configurações Básicas'!$E$5,"")</f>
        <v/>
      </c>
      <c r="E509" s="43"/>
      <c r="F509" s="43"/>
      <c r="G509" s="43"/>
      <c r="H509" s="43"/>
      <c r="I509" s="43"/>
      <c r="J509" s="44"/>
      <c r="K509" s="142"/>
      <c r="L509" s="45"/>
      <c r="M509" s="45"/>
      <c r="N509" s="41">
        <f>N508+IF(AND(L509="Pago",OR(E509='PC Receitas'!$O$4,E509='PC Receitas'!$O$5,E509='PC Receitas'!$O$6)),J509,IF(AND(L509="Pago",OR(E509='PC Receitas'!$O$7,E509='PC Receitas'!$O$8,E509='PC Receitas'!$O$9,E509='PC Receitas'!$O$10,E509='PC Receitas'!$O$11,E509='PC Receitas'!$O$12,E509='PC Receitas'!$O$13,E509='PC Receitas'!$O$14)),-J509,0))</f>
        <v>12927.7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IF(C510&lt;&gt;"",TEXT(C510,"00")&amp;"/06/"&amp;'Configurações Básicas'!$E$5,"")</f>
        <v/>
      </c>
      <c r="E510" s="43"/>
      <c r="F510" s="43"/>
      <c r="G510" s="43"/>
      <c r="H510" s="43"/>
      <c r="I510" s="43"/>
      <c r="J510" s="44"/>
      <c r="K510" s="142"/>
      <c r="L510" s="45"/>
      <c r="M510" s="45"/>
      <c r="N510" s="41">
        <f>N509+IF(AND(L510="Pago",OR(E510='PC Receitas'!$O$4,E510='PC Receitas'!$O$5,E510='PC Receitas'!$O$6)),J510,IF(AND(L510="Pago",OR(E510='PC Receitas'!$O$7,E510='PC Receitas'!$O$8,E510='PC Receitas'!$O$9,E510='PC Receitas'!$O$10,E510='PC Receitas'!$O$11,E510='PC Receitas'!$O$12,E510='PC Receitas'!$O$13,E510='PC Receitas'!$O$14)),-J510,0))</f>
        <v>12927.7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IF(C511&lt;&gt;"",TEXT(C511,"00")&amp;"/06/"&amp;'Configurações Básicas'!$E$5,"")</f>
        <v/>
      </c>
      <c r="E511" s="43"/>
      <c r="F511" s="43"/>
      <c r="G511" s="43"/>
      <c r="H511" s="43"/>
      <c r="I511" s="43"/>
      <c r="J511" s="44"/>
      <c r="K511" s="142"/>
      <c r="L511" s="45"/>
      <c r="M511" s="45"/>
      <c r="N511" s="41">
        <f>N510+IF(AND(L511="Pago",OR(E511='PC Receitas'!$O$4,E511='PC Receitas'!$O$5,E511='PC Receitas'!$O$6)),J511,IF(AND(L511="Pago",OR(E511='PC Receitas'!$O$7,E511='PC Receitas'!$O$8,E511='PC Receitas'!$O$9,E511='PC Receitas'!$O$10,E511='PC Receitas'!$O$11,E511='PC Receitas'!$O$12,E511='PC Receitas'!$O$13,E511='PC Receitas'!$O$14)),-J511,0))</f>
        <v>12927.7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IF(C512&lt;&gt;"",TEXT(C512,"00")&amp;"/06/"&amp;'Configurações Básicas'!$E$5,"")</f>
        <v/>
      </c>
      <c r="E512" s="43"/>
      <c r="F512" s="43"/>
      <c r="G512" s="43"/>
      <c r="H512" s="43"/>
      <c r="I512" s="43"/>
      <c r="J512" s="44"/>
      <c r="K512" s="142"/>
      <c r="L512" s="45"/>
      <c r="M512" s="45"/>
      <c r="N512" s="41">
        <f>N511+IF(AND(L512="Pago",OR(E512='PC Receitas'!$O$4,E512='PC Receitas'!$O$5,E512='PC Receitas'!$O$6)),J512,IF(AND(L512="Pago",OR(E512='PC Receitas'!$O$7,E512='PC Receitas'!$O$8,E512='PC Receitas'!$O$9,E512='PC Receitas'!$O$10,E512='PC Receitas'!$O$11,E512='PC Receitas'!$O$12,E512='PC Receitas'!$O$13,E512='PC Receitas'!$O$14)),-J512,0))</f>
        <v>12927.7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IF(C513&lt;&gt;"",TEXT(C513,"00")&amp;"/06/"&amp;'Configurações Básicas'!$E$5,"")</f>
        <v/>
      </c>
      <c r="E513" s="43"/>
      <c r="F513" s="43"/>
      <c r="G513" s="43"/>
      <c r="H513" s="43"/>
      <c r="I513" s="43"/>
      <c r="J513" s="44"/>
      <c r="K513" s="142"/>
      <c r="L513" s="45"/>
      <c r="M513" s="45"/>
      <c r="N513" s="41">
        <f>N512+IF(AND(L513="Pago",OR(E513='PC Receitas'!$O$4,E513='PC Receitas'!$O$5,E513='PC Receitas'!$O$6)),J513,IF(AND(L513="Pago",OR(E513='PC Receitas'!$O$7,E513='PC Receitas'!$O$8,E513='PC Receitas'!$O$9,E513='PC Receitas'!$O$10,E513='PC Receitas'!$O$11,E513='PC Receitas'!$O$12,E513='PC Receitas'!$O$13,E513='PC Receitas'!$O$14)),-J513,0))</f>
        <v>12927.7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IF(C514&lt;&gt;"",TEXT(C514,"00")&amp;"/06/"&amp;'Configurações Básicas'!$E$5,"")</f>
        <v/>
      </c>
      <c r="E514" s="43"/>
      <c r="F514" s="43"/>
      <c r="G514" s="43"/>
      <c r="H514" s="43"/>
      <c r="I514" s="43"/>
      <c r="J514" s="44"/>
      <c r="K514" s="142"/>
      <c r="L514" s="45"/>
      <c r="M514" s="45"/>
      <c r="N514" s="41">
        <f>N513+IF(AND(L514="Pago",OR(E514='PC Receitas'!$O$4,E514='PC Receitas'!$O$5,E514='PC Receitas'!$O$6)),J514,IF(AND(L514="Pago",OR(E514='PC Receitas'!$O$7,E514='PC Receitas'!$O$8,E514='PC Receitas'!$O$9,E514='PC Receitas'!$O$10,E514='PC Receitas'!$O$11,E514='PC Receitas'!$O$12,E514='PC Receitas'!$O$13,E514='PC Receitas'!$O$14)),-J514,0))</f>
        <v>12927.7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IF(C515&lt;&gt;"",TEXT(C515,"00")&amp;"/06/"&amp;'Configurações Básicas'!$E$5,"")</f>
        <v/>
      </c>
      <c r="E515" s="43"/>
      <c r="F515" s="43"/>
      <c r="G515" s="43"/>
      <c r="H515" s="43"/>
      <c r="I515" s="43"/>
      <c r="J515" s="44"/>
      <c r="K515" s="142"/>
      <c r="L515" s="45"/>
      <c r="M515" s="45"/>
      <c r="N515" s="41">
        <f>N514+IF(AND(L515="Pago",OR(E515='PC Receitas'!$O$4,E515='PC Receitas'!$O$5,E515='PC Receitas'!$O$6)),J515,IF(AND(L515="Pago",OR(E515='PC Receitas'!$O$7,E515='PC Receitas'!$O$8,E515='PC Receitas'!$O$9,E515='PC Receitas'!$O$10,E515='PC Receitas'!$O$11,E515='PC Receitas'!$O$12,E515='PC Receitas'!$O$13,E515='PC Receitas'!$O$14)),-J515,0))</f>
        <v>12927.7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IF(C516&lt;&gt;"",TEXT(C516,"00")&amp;"/06/"&amp;'Configurações Básicas'!$E$5,"")</f>
        <v/>
      </c>
      <c r="E516" s="43"/>
      <c r="F516" s="43"/>
      <c r="G516" s="43"/>
      <c r="H516" s="43"/>
      <c r="I516" s="43"/>
      <c r="J516" s="44"/>
      <c r="K516" s="142"/>
      <c r="L516" s="45"/>
      <c r="M516" s="45"/>
      <c r="N516" s="41">
        <f>N515+IF(AND(L516="Pago",OR(E516='PC Receitas'!$O$4,E516='PC Receitas'!$O$5,E516='PC Receitas'!$O$6)),J516,IF(AND(L516="Pago",OR(E516='PC Receitas'!$O$7,E516='PC Receitas'!$O$8,E516='PC Receitas'!$O$9,E516='PC Receitas'!$O$10,E516='PC Receitas'!$O$11,E516='PC Receitas'!$O$12,E516='PC Receitas'!$O$13,E516='PC Receitas'!$O$14)),-J516,0))</f>
        <v>12927.7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IF(C517&lt;&gt;"",TEXT(C517,"00")&amp;"/06/"&amp;'Configurações Básicas'!$E$5,"")</f>
        <v/>
      </c>
      <c r="E517" s="43"/>
      <c r="F517" s="43"/>
      <c r="G517" s="43"/>
      <c r="H517" s="43"/>
      <c r="I517" s="43"/>
      <c r="J517" s="44"/>
      <c r="K517" s="142"/>
      <c r="L517" s="45"/>
      <c r="M517" s="45"/>
      <c r="N517" s="41">
        <f>N516+IF(AND(L517="Pago",OR(E517='PC Receitas'!$O$4,E517='PC Receitas'!$O$5,E517='PC Receitas'!$O$6)),J517,IF(AND(L517="Pago",OR(E517='PC Receitas'!$O$7,E517='PC Receitas'!$O$8,E517='PC Receitas'!$O$9,E517='PC Receitas'!$O$10,E517='PC Receitas'!$O$11,E517='PC Receitas'!$O$12,E517='PC Receitas'!$O$13,E517='PC Receitas'!$O$14)),-J517,0))</f>
        <v>12927.7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IF(C518&lt;&gt;"",TEXT(C518,"00")&amp;"/06/"&amp;'Configurações Básicas'!$E$5,"")</f>
        <v/>
      </c>
      <c r="E518" s="43"/>
      <c r="F518" s="43"/>
      <c r="G518" s="43"/>
      <c r="H518" s="43"/>
      <c r="I518" s="43"/>
      <c r="J518" s="44"/>
      <c r="K518" s="142"/>
      <c r="L518" s="45"/>
      <c r="M518" s="45"/>
      <c r="N518" s="41">
        <f>N517+IF(AND(L518="Pago",OR(E518='PC Receitas'!$O$4,E518='PC Receitas'!$O$5,E518='PC Receitas'!$O$6)),J518,IF(AND(L518="Pago",OR(E518='PC Receitas'!$O$7,E518='PC Receitas'!$O$8,E518='PC Receitas'!$O$9,E518='PC Receitas'!$O$10,E518='PC Receitas'!$O$11,E518='PC Receitas'!$O$12,E518='PC Receitas'!$O$13,E518='PC Receitas'!$O$14)),-J518,0))</f>
        <v>12927.7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IF(C519&lt;&gt;"",TEXT(C519,"00")&amp;"/06/"&amp;'Configurações Básicas'!$E$5,"")</f>
        <v/>
      </c>
      <c r="E519" s="43"/>
      <c r="F519" s="43"/>
      <c r="G519" s="43"/>
      <c r="H519" s="43"/>
      <c r="I519" s="43"/>
      <c r="J519" s="44"/>
      <c r="K519" s="142"/>
      <c r="L519" s="45"/>
      <c r="M519" s="45"/>
      <c r="N519" s="41">
        <f>N518+IF(AND(L519="Pago",OR(E519='PC Receitas'!$O$4,E519='PC Receitas'!$O$5,E519='PC Receitas'!$O$6)),J519,IF(AND(L519="Pago",OR(E519='PC Receitas'!$O$7,E519='PC Receitas'!$O$8,E519='PC Receitas'!$O$9,E519='PC Receitas'!$O$10,E519='PC Receitas'!$O$11,E519='PC Receitas'!$O$12,E519='PC Receitas'!$O$13,E519='PC Receitas'!$O$14)),-J519,0))</f>
        <v>12927.7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IF(C520&lt;&gt;"",TEXT(C520,"00")&amp;"/06/"&amp;'Configurações Básicas'!$E$5,"")</f>
        <v/>
      </c>
      <c r="E520" s="43"/>
      <c r="F520" s="43"/>
      <c r="G520" s="43"/>
      <c r="H520" s="43"/>
      <c r="I520" s="43"/>
      <c r="J520" s="44"/>
      <c r="K520" s="142"/>
      <c r="L520" s="45"/>
      <c r="M520" s="45"/>
      <c r="N520" s="41">
        <f>N519+IF(AND(L520="Pago",OR(E520='PC Receitas'!$O$4,E520='PC Receitas'!$O$5,E520='PC Receitas'!$O$6)),J520,IF(AND(L520="Pago",OR(E520='PC Receitas'!$O$7,E520='PC Receitas'!$O$8,E520='PC Receitas'!$O$9,E520='PC Receitas'!$O$10,E520='PC Receitas'!$O$11,E520='PC Receitas'!$O$12,E520='PC Receitas'!$O$13,E520='PC Receitas'!$O$14)),-J520,0))</f>
        <v>12927.7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IF(C521&lt;&gt;"",TEXT(C521,"00")&amp;"/06/"&amp;'Configurações Básicas'!$E$5,"")</f>
        <v/>
      </c>
      <c r="E521" s="43"/>
      <c r="F521" s="43"/>
      <c r="G521" s="43"/>
      <c r="H521" s="43"/>
      <c r="I521" s="43"/>
      <c r="J521" s="44"/>
      <c r="K521" s="142"/>
      <c r="L521" s="45"/>
      <c r="M521" s="45"/>
      <c r="N521" s="41">
        <f>N520+IF(AND(L521="Pago",OR(E521='PC Receitas'!$O$4,E521='PC Receitas'!$O$5,E521='PC Receitas'!$O$6)),J521,IF(AND(L521="Pago",OR(E521='PC Receitas'!$O$7,E521='PC Receitas'!$O$8,E521='PC Receitas'!$O$9,E521='PC Receitas'!$O$10,E521='PC Receitas'!$O$11,E521='PC Receitas'!$O$12,E521='PC Receitas'!$O$13,E521='PC Receitas'!$O$14)),-J521,0))</f>
        <v>12927.7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IF(C522&lt;&gt;"",TEXT(C522,"00")&amp;"/06/"&amp;'Configurações Básicas'!$E$5,"")</f>
        <v/>
      </c>
      <c r="E522" s="43"/>
      <c r="F522" s="43"/>
      <c r="G522" s="43"/>
      <c r="H522" s="43"/>
      <c r="I522" s="43"/>
      <c r="J522" s="44"/>
      <c r="K522" s="142"/>
      <c r="L522" s="45"/>
      <c r="M522" s="45"/>
      <c r="N522" s="41">
        <f>N521+IF(AND(L522="Pago",OR(E522='PC Receitas'!$O$4,E522='PC Receitas'!$O$5,E522='PC Receitas'!$O$6)),J522,IF(AND(L522="Pago",OR(E522='PC Receitas'!$O$7,E522='PC Receitas'!$O$8,E522='PC Receitas'!$O$9,E522='PC Receitas'!$O$10,E522='PC Receitas'!$O$11,E522='PC Receitas'!$O$12,E522='PC Receitas'!$O$13,E522='PC Receitas'!$O$14)),-J522,0))</f>
        <v>12927.7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IF(C523&lt;&gt;"",TEXT(C523,"00")&amp;"/06/"&amp;'Configurações Básicas'!$E$5,"")</f>
        <v/>
      </c>
      <c r="E523" s="43"/>
      <c r="F523" s="43"/>
      <c r="G523" s="43"/>
      <c r="H523" s="43"/>
      <c r="I523" s="43"/>
      <c r="J523" s="44"/>
      <c r="K523" s="142"/>
      <c r="L523" s="45"/>
      <c r="M523" s="45"/>
      <c r="N523" s="41">
        <f>N522+IF(AND(L523="Pago",OR(E523='PC Receitas'!$O$4,E523='PC Receitas'!$O$5,E523='PC Receitas'!$O$6)),J523,IF(AND(L523="Pago",OR(E523='PC Receitas'!$O$7,E523='PC Receitas'!$O$8,E523='PC Receitas'!$O$9,E523='PC Receitas'!$O$10,E523='PC Receitas'!$O$11,E523='PC Receitas'!$O$12,E523='PC Receitas'!$O$13,E523='PC Receitas'!$O$14)),-J523,0))</f>
        <v>12927.7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IF(C524&lt;&gt;"",TEXT(C524,"00")&amp;"/06/"&amp;'Configurações Básicas'!$E$5,"")</f>
        <v/>
      </c>
      <c r="E524" s="43"/>
      <c r="F524" s="43"/>
      <c r="G524" s="43"/>
      <c r="H524" s="43"/>
      <c r="I524" s="43"/>
      <c r="J524" s="44"/>
      <c r="K524" s="142"/>
      <c r="L524" s="45"/>
      <c r="M524" s="45"/>
      <c r="N524" s="41">
        <f>N523+IF(AND(L524="Pago",OR(E524='PC Receitas'!$O$4,E524='PC Receitas'!$O$5,E524='PC Receitas'!$O$6)),J524,IF(AND(L524="Pago",OR(E524='PC Receitas'!$O$7,E524='PC Receitas'!$O$8,E524='PC Receitas'!$O$9,E524='PC Receitas'!$O$10,E524='PC Receitas'!$O$11,E524='PC Receitas'!$O$12,E524='PC Receitas'!$O$13,E524='PC Receitas'!$O$14)),-J524,0))</f>
        <v>12927.7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IF(C525&lt;&gt;"",TEXT(C525,"00")&amp;"/06/"&amp;'Configurações Básicas'!$E$5,"")</f>
        <v/>
      </c>
      <c r="E525" s="43"/>
      <c r="F525" s="43"/>
      <c r="G525" s="43"/>
      <c r="H525" s="43"/>
      <c r="I525" s="43"/>
      <c r="J525" s="44"/>
      <c r="K525" s="142"/>
      <c r="L525" s="45"/>
      <c r="M525" s="45"/>
      <c r="N525" s="41">
        <f>N524+IF(AND(L525="Pago",OR(E525='PC Receitas'!$O$4,E525='PC Receitas'!$O$5,E525='PC Receitas'!$O$6)),J525,IF(AND(L525="Pago",OR(E525='PC Receitas'!$O$7,E525='PC Receitas'!$O$8,E525='PC Receitas'!$O$9,E525='PC Receitas'!$O$10,E525='PC Receitas'!$O$11,E525='PC Receitas'!$O$12,E525='PC Receitas'!$O$13,E525='PC Receitas'!$O$14)),-J525,0))</f>
        <v>12927.7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IF(C526&lt;&gt;"",TEXT(C526,"00")&amp;"/06/"&amp;'Configurações Básicas'!$E$5,"")</f>
        <v/>
      </c>
      <c r="E526" s="43"/>
      <c r="F526" s="43"/>
      <c r="G526" s="43"/>
      <c r="H526" s="43"/>
      <c r="I526" s="43"/>
      <c r="J526" s="44"/>
      <c r="K526" s="142"/>
      <c r="L526" s="45"/>
      <c r="M526" s="45"/>
      <c r="N526" s="41">
        <f>N525+IF(AND(L526="Pago",OR(E526='PC Receitas'!$O$4,E526='PC Receitas'!$O$5,E526='PC Receitas'!$O$6)),J526,IF(AND(L526="Pago",OR(E526='PC Receitas'!$O$7,E526='PC Receitas'!$O$8,E526='PC Receitas'!$O$9,E526='PC Receitas'!$O$10,E526='PC Receitas'!$O$11,E526='PC Receitas'!$O$12,E526='PC Receitas'!$O$13,E526='PC Receitas'!$O$14)),-J526,0))</f>
        <v>12927.7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IF(C527&lt;&gt;"",TEXT(C527,"00")&amp;"/06/"&amp;'Configurações Básicas'!$E$5,"")</f>
        <v/>
      </c>
      <c r="E527" s="43"/>
      <c r="F527" s="43"/>
      <c r="G527" s="43"/>
      <c r="H527" s="43"/>
      <c r="I527" s="43"/>
      <c r="J527" s="44"/>
      <c r="K527" s="142"/>
      <c r="L527" s="45"/>
      <c r="M527" s="45"/>
      <c r="N527" s="41">
        <f>N526+IF(AND(L527="Pago",OR(E527='PC Receitas'!$O$4,E527='PC Receitas'!$O$5,E527='PC Receitas'!$O$6)),J527,IF(AND(L527="Pago",OR(E527='PC Receitas'!$O$7,E527='PC Receitas'!$O$8,E527='PC Receitas'!$O$9,E527='PC Receitas'!$O$10,E527='PC Receitas'!$O$11,E527='PC Receitas'!$O$12,E527='PC Receitas'!$O$13,E527='PC Receitas'!$O$14)),-J527,0))</f>
        <v>12927.7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IF(C528&lt;&gt;"",TEXT(C528,"00")&amp;"/06/"&amp;'Configurações Básicas'!$E$5,"")</f>
        <v/>
      </c>
      <c r="E528" s="43"/>
      <c r="F528" s="43"/>
      <c r="G528" s="43"/>
      <c r="H528" s="43"/>
      <c r="I528" s="43"/>
      <c r="J528" s="44"/>
      <c r="K528" s="142"/>
      <c r="L528" s="45"/>
      <c r="M528" s="45"/>
      <c r="N528" s="41">
        <f>N527+IF(AND(L528="Pago",OR(E528='PC Receitas'!$O$4,E528='PC Receitas'!$O$5,E528='PC Receitas'!$O$6)),J528,IF(AND(L528="Pago",OR(E528='PC Receitas'!$O$7,E528='PC Receitas'!$O$8,E528='PC Receitas'!$O$9,E528='PC Receitas'!$O$10,E528='PC Receitas'!$O$11,E528='PC Receitas'!$O$12,E528='PC Receitas'!$O$13,E528='PC Receitas'!$O$14)),-J528,0))</f>
        <v>12927.7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IF(C529&lt;&gt;"",TEXT(C529,"00")&amp;"/06/"&amp;'Configurações Básicas'!$E$5,"")</f>
        <v/>
      </c>
      <c r="E529" s="43"/>
      <c r="F529" s="43"/>
      <c r="G529" s="43"/>
      <c r="H529" s="43"/>
      <c r="I529" s="43"/>
      <c r="J529" s="44"/>
      <c r="K529" s="142"/>
      <c r="L529" s="45"/>
      <c r="M529" s="45"/>
      <c r="N529" s="41">
        <f>N528+IF(AND(L529="Pago",OR(E529='PC Receitas'!$O$4,E529='PC Receitas'!$O$5,E529='PC Receitas'!$O$6)),J529,IF(AND(L529="Pago",OR(E529='PC Receitas'!$O$7,E529='PC Receitas'!$O$8,E529='PC Receitas'!$O$9,E529='PC Receitas'!$O$10,E529='PC Receitas'!$O$11,E529='PC Receitas'!$O$12,E529='PC Receitas'!$O$13,E529='PC Receitas'!$O$14)),-J529,0))</f>
        <v>12927.7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IF(C530&lt;&gt;"",TEXT(C530,"00")&amp;"/06/"&amp;'Configurações Básicas'!$E$5,"")</f>
        <v/>
      </c>
      <c r="E530" s="43"/>
      <c r="F530" s="43"/>
      <c r="G530" s="43"/>
      <c r="H530" s="43"/>
      <c r="I530" s="43"/>
      <c r="J530" s="44"/>
      <c r="K530" s="142"/>
      <c r="L530" s="45"/>
      <c r="M530" s="45"/>
      <c r="N530" s="41">
        <f>N529+IF(AND(L530="Pago",OR(E530='PC Receitas'!$O$4,E530='PC Receitas'!$O$5,E530='PC Receitas'!$O$6)),J530,IF(AND(L530="Pago",OR(E530='PC Receitas'!$O$7,E530='PC Receitas'!$O$8,E530='PC Receitas'!$O$9,E530='PC Receitas'!$O$10,E530='PC Receitas'!$O$11,E530='PC Receitas'!$O$12,E530='PC Receitas'!$O$13,E530='PC Receitas'!$O$14)),-J530,0))</f>
        <v>12927.7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IF(C531&lt;&gt;"",TEXT(C531,"00")&amp;"/06/"&amp;'Configurações Básicas'!$E$5,"")</f>
        <v/>
      </c>
      <c r="E531" s="43"/>
      <c r="F531" s="43"/>
      <c r="G531" s="43"/>
      <c r="H531" s="43"/>
      <c r="I531" s="43"/>
      <c r="J531" s="44"/>
      <c r="K531" s="142"/>
      <c r="L531" s="45"/>
      <c r="M531" s="45"/>
      <c r="N531" s="41">
        <f>N530+IF(AND(L531="Pago",OR(E531='PC Receitas'!$O$4,E531='PC Receitas'!$O$5,E531='PC Receitas'!$O$6)),J531,IF(AND(L531="Pago",OR(E531='PC Receitas'!$O$7,E531='PC Receitas'!$O$8,E531='PC Receitas'!$O$9,E531='PC Receitas'!$O$10,E531='PC Receitas'!$O$11,E531='PC Receitas'!$O$12,E531='PC Receitas'!$O$13,E531='PC Receitas'!$O$14)),-J531,0))</f>
        <v>12927.7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IF(C532&lt;&gt;"",TEXT(C532,"00")&amp;"/06/"&amp;'Configurações Básicas'!$E$5,"")</f>
        <v/>
      </c>
      <c r="E532" s="43"/>
      <c r="F532" s="43"/>
      <c r="G532" s="43"/>
      <c r="H532" s="43"/>
      <c r="I532" s="43"/>
      <c r="J532" s="44"/>
      <c r="K532" s="142"/>
      <c r="L532" s="45"/>
      <c r="M532" s="45"/>
      <c r="N532" s="41">
        <f>N531+IF(AND(L532="Pago",OR(E532='PC Receitas'!$O$4,E532='PC Receitas'!$O$5,E532='PC Receitas'!$O$6)),J532,IF(AND(L532="Pago",OR(E532='PC Receitas'!$O$7,E532='PC Receitas'!$O$8,E532='PC Receitas'!$O$9,E532='PC Receitas'!$O$10,E532='PC Receitas'!$O$11,E532='PC Receitas'!$O$12,E532='PC Receitas'!$O$13,E532='PC Receitas'!$O$14)),-J532,0))</f>
        <v>12927.7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IF(C533&lt;&gt;"",TEXT(C533,"00")&amp;"/06/"&amp;'Configurações Básicas'!$E$5,"")</f>
        <v/>
      </c>
      <c r="E533" s="43"/>
      <c r="F533" s="43"/>
      <c r="G533" s="43"/>
      <c r="H533" s="43"/>
      <c r="I533" s="43"/>
      <c r="J533" s="44"/>
      <c r="K533" s="142"/>
      <c r="L533" s="45"/>
      <c r="M533" s="45"/>
      <c r="N533" s="41">
        <f>N532+IF(AND(L533="Pago",OR(E533='PC Receitas'!$O$4,E533='PC Receitas'!$O$5,E533='PC Receitas'!$O$6)),J533,IF(AND(L533="Pago",OR(E533='PC Receitas'!$O$7,E533='PC Receitas'!$O$8,E533='PC Receitas'!$O$9,E533='PC Receitas'!$O$10,E533='PC Receitas'!$O$11,E533='PC Receitas'!$O$12,E533='PC Receitas'!$O$13,E533='PC Receitas'!$O$14)),-J533,0))</f>
        <v>12927.7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IF(C534&lt;&gt;"",TEXT(C534,"00")&amp;"/06/"&amp;'Configurações Básicas'!$E$5,"")</f>
        <v/>
      </c>
      <c r="E534" s="43"/>
      <c r="F534" s="43"/>
      <c r="G534" s="43"/>
      <c r="H534" s="43"/>
      <c r="I534" s="43"/>
      <c r="J534" s="44"/>
      <c r="K534" s="142"/>
      <c r="L534" s="45"/>
      <c r="M534" s="45"/>
      <c r="N534" s="41">
        <f>N533+IF(AND(L534="Pago",OR(E534='PC Receitas'!$O$4,E534='PC Receitas'!$O$5,E534='PC Receitas'!$O$6)),J534,IF(AND(L534="Pago",OR(E534='PC Receitas'!$O$7,E534='PC Receitas'!$O$8,E534='PC Receitas'!$O$9,E534='PC Receitas'!$O$10,E534='PC Receitas'!$O$11,E534='PC Receitas'!$O$12,E534='PC Receitas'!$O$13,E534='PC Receitas'!$O$14)),-J534,0))</f>
        <v>12927.7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IF(C535&lt;&gt;"",TEXT(C535,"00")&amp;"/06/"&amp;'Configurações Básicas'!$E$5,"")</f>
        <v/>
      </c>
      <c r="E535" s="43"/>
      <c r="F535" s="43"/>
      <c r="G535" s="43"/>
      <c r="H535" s="43"/>
      <c r="I535" s="43"/>
      <c r="J535" s="44"/>
      <c r="K535" s="142"/>
      <c r="L535" s="45"/>
      <c r="M535" s="45"/>
      <c r="N535" s="41">
        <f>N534+IF(AND(L535="Pago",OR(E535='PC Receitas'!$O$4,E535='PC Receitas'!$O$5,E535='PC Receitas'!$O$6)),J535,IF(AND(L535="Pago",OR(E535='PC Receitas'!$O$7,E535='PC Receitas'!$O$8,E535='PC Receitas'!$O$9,E535='PC Receitas'!$O$10,E535='PC Receitas'!$O$11,E535='PC Receitas'!$O$12,E535='PC Receitas'!$O$13,E535='PC Receitas'!$O$14)),-J535,0))</f>
        <v>12927.7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IF(C536&lt;&gt;"",TEXT(C536,"00")&amp;"/06/"&amp;'Configurações Básicas'!$E$5,"")</f>
        <v/>
      </c>
      <c r="E536" s="43"/>
      <c r="F536" s="43"/>
      <c r="G536" s="43"/>
      <c r="H536" s="43"/>
      <c r="I536" s="43"/>
      <c r="J536" s="44"/>
      <c r="K536" s="142"/>
      <c r="L536" s="45"/>
      <c r="M536" s="45"/>
      <c r="N536" s="41">
        <f>N535+IF(AND(L536="Pago",OR(E536='PC Receitas'!$O$4,E536='PC Receitas'!$O$5,E536='PC Receitas'!$O$6)),J536,IF(AND(L536="Pago",OR(E536='PC Receitas'!$O$7,E536='PC Receitas'!$O$8,E536='PC Receitas'!$O$9,E536='PC Receitas'!$O$10,E536='PC Receitas'!$O$11,E536='PC Receitas'!$O$12,E536='PC Receitas'!$O$13,E536='PC Receitas'!$O$14)),-J536,0))</f>
        <v>12927.7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IF(C537&lt;&gt;"",TEXT(C537,"00")&amp;"/06/"&amp;'Configurações Básicas'!$E$5,"")</f>
        <v/>
      </c>
      <c r="E537" s="43"/>
      <c r="F537" s="43"/>
      <c r="G537" s="43"/>
      <c r="H537" s="43"/>
      <c r="I537" s="43"/>
      <c r="J537" s="44"/>
      <c r="K537" s="142"/>
      <c r="L537" s="45"/>
      <c r="M537" s="45"/>
      <c r="N537" s="41">
        <f>N536+IF(AND(L537="Pago",OR(E537='PC Receitas'!$O$4,E537='PC Receitas'!$O$5,E537='PC Receitas'!$O$6)),J537,IF(AND(L537="Pago",OR(E537='PC Receitas'!$O$7,E537='PC Receitas'!$O$8,E537='PC Receitas'!$O$9,E537='PC Receitas'!$O$10,E537='PC Receitas'!$O$11,E537='PC Receitas'!$O$12,E537='PC Receitas'!$O$13,E537='PC Receitas'!$O$14)),-J537,0))</f>
        <v>12927.7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IF(C538&lt;&gt;"",TEXT(C538,"00")&amp;"/06/"&amp;'Configurações Básicas'!$E$5,"")</f>
        <v/>
      </c>
      <c r="E538" s="43"/>
      <c r="F538" s="43"/>
      <c r="G538" s="43"/>
      <c r="H538" s="43"/>
      <c r="I538" s="43"/>
      <c r="J538" s="44"/>
      <c r="K538" s="142"/>
      <c r="L538" s="45"/>
      <c r="M538" s="45"/>
      <c r="N538" s="41">
        <f>N537+IF(AND(L538="Pago",OR(E538='PC Receitas'!$O$4,E538='PC Receitas'!$O$5,E538='PC Receitas'!$O$6)),J538,IF(AND(L538="Pago",OR(E538='PC Receitas'!$O$7,E538='PC Receitas'!$O$8,E538='PC Receitas'!$O$9,E538='PC Receitas'!$O$10,E538='PC Receitas'!$O$11,E538='PC Receitas'!$O$12,E538='PC Receitas'!$O$13,E538='PC Receitas'!$O$14)),-J538,0))</f>
        <v>12927.7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IF(C539&lt;&gt;"",TEXT(C539,"00")&amp;"/06/"&amp;'Configurações Básicas'!$E$5,"")</f>
        <v/>
      </c>
      <c r="E539" s="43"/>
      <c r="F539" s="43"/>
      <c r="G539" s="43"/>
      <c r="H539" s="43"/>
      <c r="I539" s="43"/>
      <c r="J539" s="44"/>
      <c r="K539" s="142"/>
      <c r="L539" s="45"/>
      <c r="M539" s="45"/>
      <c r="N539" s="41">
        <f>N538+IF(AND(L539="Pago",OR(E539='PC Receitas'!$O$4,E539='PC Receitas'!$O$5,E539='PC Receitas'!$O$6)),J539,IF(AND(L539="Pago",OR(E539='PC Receitas'!$O$7,E539='PC Receitas'!$O$8,E539='PC Receitas'!$O$9,E539='PC Receitas'!$O$10,E539='PC Receitas'!$O$11,E539='PC Receitas'!$O$12,E539='PC Receitas'!$O$13,E539='PC Receitas'!$O$14)),-J539,0))</f>
        <v>12927.7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IF(C540&lt;&gt;"",TEXT(C540,"00")&amp;"/06/"&amp;'Configurações Básicas'!$E$5,"")</f>
        <v/>
      </c>
      <c r="E540" s="43"/>
      <c r="F540" s="43"/>
      <c r="G540" s="43"/>
      <c r="H540" s="43"/>
      <c r="I540" s="43"/>
      <c r="J540" s="44"/>
      <c r="K540" s="142"/>
      <c r="L540" s="45"/>
      <c r="M540" s="45"/>
      <c r="N540" s="41">
        <f>N539+IF(AND(L540="Pago",OR(E540='PC Receitas'!$O$4,E540='PC Receitas'!$O$5,E540='PC Receitas'!$O$6)),J540,IF(AND(L540="Pago",OR(E540='PC Receitas'!$O$7,E540='PC Receitas'!$O$8,E540='PC Receitas'!$O$9,E540='PC Receitas'!$O$10,E540='PC Receitas'!$O$11,E540='PC Receitas'!$O$12,E540='PC Receitas'!$O$13,E540='PC Receitas'!$O$14)),-J540,0))</f>
        <v>12927.7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IF(C541&lt;&gt;"",TEXT(C541,"00")&amp;"/06/"&amp;'Configurações Básicas'!$E$5,"")</f>
        <v/>
      </c>
      <c r="E541" s="43"/>
      <c r="F541" s="43"/>
      <c r="G541" s="43"/>
      <c r="H541" s="43"/>
      <c r="I541" s="43"/>
      <c r="J541" s="44"/>
      <c r="K541" s="142"/>
      <c r="L541" s="45"/>
      <c r="M541" s="45"/>
      <c r="N541" s="41">
        <f>N540+IF(AND(L541="Pago",OR(E541='PC Receitas'!$O$4,E541='PC Receitas'!$O$5,E541='PC Receitas'!$O$6)),J541,IF(AND(L541="Pago",OR(E541='PC Receitas'!$O$7,E541='PC Receitas'!$O$8,E541='PC Receitas'!$O$9,E541='PC Receitas'!$O$10,E541='PC Receitas'!$O$11,E541='PC Receitas'!$O$12,E541='PC Receitas'!$O$13,E541='PC Receitas'!$O$14)),-J541,0))</f>
        <v>12927.7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IF(C542&lt;&gt;"",TEXT(C542,"00")&amp;"/06/"&amp;'Configurações Básicas'!$E$5,"")</f>
        <v/>
      </c>
      <c r="E542" s="43"/>
      <c r="F542" s="43"/>
      <c r="G542" s="43"/>
      <c r="H542" s="43"/>
      <c r="I542" s="43"/>
      <c r="J542" s="44"/>
      <c r="K542" s="142"/>
      <c r="L542" s="45"/>
      <c r="M542" s="45"/>
      <c r="N542" s="41">
        <f>N541+IF(AND(L542="Pago",OR(E542='PC Receitas'!$O$4,E542='PC Receitas'!$O$5,E542='PC Receitas'!$O$6)),J542,IF(AND(L542="Pago",OR(E542='PC Receitas'!$O$7,E542='PC Receitas'!$O$8,E542='PC Receitas'!$O$9,E542='PC Receitas'!$O$10,E542='PC Receitas'!$O$11,E542='PC Receitas'!$O$12,E542='PC Receitas'!$O$13,E542='PC Receitas'!$O$14)),-J542,0))</f>
        <v>12927.7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IF(C543&lt;&gt;"",TEXT(C543,"00")&amp;"/06/"&amp;'Configurações Básicas'!$E$5,"")</f>
        <v/>
      </c>
      <c r="E543" s="43"/>
      <c r="F543" s="43"/>
      <c r="G543" s="43"/>
      <c r="H543" s="43"/>
      <c r="I543" s="43"/>
      <c r="J543" s="44"/>
      <c r="K543" s="142"/>
      <c r="L543" s="45"/>
      <c r="M543" s="45"/>
      <c r="N543" s="41">
        <f>N542+IF(AND(L543="Pago",OR(E543='PC Receitas'!$O$4,E543='PC Receitas'!$O$5,E543='PC Receitas'!$O$6)),J543,IF(AND(L543="Pago",OR(E543='PC Receitas'!$O$7,E543='PC Receitas'!$O$8,E543='PC Receitas'!$O$9,E543='PC Receitas'!$O$10,E543='PC Receitas'!$O$11,E543='PC Receitas'!$O$12,E543='PC Receitas'!$O$13,E543='PC Receitas'!$O$14)),-J543,0))</f>
        <v>12927.7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IF(C544&lt;&gt;"",TEXT(C544,"00")&amp;"/06/"&amp;'Configurações Básicas'!$E$5,"")</f>
        <v/>
      </c>
      <c r="E544" s="43"/>
      <c r="F544" s="43"/>
      <c r="G544" s="43"/>
      <c r="H544" s="43"/>
      <c r="I544" s="43"/>
      <c r="J544" s="44"/>
      <c r="K544" s="142"/>
      <c r="L544" s="45"/>
      <c r="M544" s="45"/>
      <c r="N544" s="41">
        <f>N543+IF(AND(L544="Pago",OR(E544='PC Receitas'!$O$4,E544='PC Receitas'!$O$5,E544='PC Receitas'!$O$6)),J544,IF(AND(L544="Pago",OR(E544='PC Receitas'!$O$7,E544='PC Receitas'!$O$8,E544='PC Receitas'!$O$9,E544='PC Receitas'!$O$10,E544='PC Receitas'!$O$11,E544='PC Receitas'!$O$12,E544='PC Receitas'!$O$13,E544='PC Receitas'!$O$14)),-J544,0))</f>
        <v>12927.7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IF(C545&lt;&gt;"",TEXT(C545,"00")&amp;"/06/"&amp;'Configurações Básicas'!$E$5,"")</f>
        <v/>
      </c>
      <c r="E545" s="43"/>
      <c r="F545" s="43"/>
      <c r="G545" s="43"/>
      <c r="H545" s="43"/>
      <c r="I545" s="43"/>
      <c r="J545" s="44"/>
      <c r="K545" s="142"/>
      <c r="L545" s="45"/>
      <c r="M545" s="45"/>
      <c r="N545" s="41">
        <f>N544+IF(AND(L545="Pago",OR(E545='PC Receitas'!$O$4,E545='PC Receitas'!$O$5,E545='PC Receitas'!$O$6)),J545,IF(AND(L545="Pago",OR(E545='PC Receitas'!$O$7,E545='PC Receitas'!$O$8,E545='PC Receitas'!$O$9,E545='PC Receitas'!$O$10,E545='PC Receitas'!$O$11,E545='PC Receitas'!$O$12,E545='PC Receitas'!$O$13,E545='PC Receitas'!$O$14)),-J545,0))</f>
        <v>12927.7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IF(C546&lt;&gt;"",TEXT(C546,"00")&amp;"/06/"&amp;'Configurações Básicas'!$E$5,"")</f>
        <v/>
      </c>
      <c r="E546" s="43"/>
      <c r="F546" s="43"/>
      <c r="G546" s="43"/>
      <c r="H546" s="43"/>
      <c r="I546" s="43"/>
      <c r="J546" s="44"/>
      <c r="K546" s="142"/>
      <c r="L546" s="45"/>
      <c r="M546" s="45"/>
      <c r="N546" s="41">
        <f>N545+IF(AND(L546="Pago",OR(E546='PC Receitas'!$O$4,E546='PC Receitas'!$O$5,E546='PC Receitas'!$O$6)),J546,IF(AND(L546="Pago",OR(E546='PC Receitas'!$O$7,E546='PC Receitas'!$O$8,E546='PC Receitas'!$O$9,E546='PC Receitas'!$O$10,E546='PC Receitas'!$O$11,E546='PC Receitas'!$O$12,E546='PC Receitas'!$O$13,E546='PC Receitas'!$O$14)),-J546,0))</f>
        <v>12927.7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IF(C547&lt;&gt;"",TEXT(C547,"00")&amp;"/06/"&amp;'Configurações Básicas'!$E$5,"")</f>
        <v/>
      </c>
      <c r="E547" s="43"/>
      <c r="F547" s="43"/>
      <c r="G547" s="43"/>
      <c r="H547" s="43"/>
      <c r="I547" s="43"/>
      <c r="J547" s="44"/>
      <c r="K547" s="142"/>
      <c r="L547" s="45"/>
      <c r="M547" s="45"/>
      <c r="N547" s="41">
        <f>N546+IF(AND(L547="Pago",OR(E547='PC Receitas'!$O$4,E547='PC Receitas'!$O$5,E547='PC Receitas'!$O$6)),J547,IF(AND(L547="Pago",OR(E547='PC Receitas'!$O$7,E547='PC Receitas'!$O$8,E547='PC Receitas'!$O$9,E547='PC Receitas'!$O$10,E547='PC Receitas'!$O$11,E547='PC Receitas'!$O$12,E547='PC Receitas'!$O$13,E547='PC Receitas'!$O$14)),-J547,0))</f>
        <v>12927.7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IF(C548&lt;&gt;"",TEXT(C548,"00")&amp;"/06/"&amp;'Configurações Básicas'!$E$5,"")</f>
        <v/>
      </c>
      <c r="E548" s="43"/>
      <c r="F548" s="43"/>
      <c r="G548" s="43"/>
      <c r="H548" s="43"/>
      <c r="I548" s="43"/>
      <c r="J548" s="44"/>
      <c r="K548" s="142"/>
      <c r="L548" s="45"/>
      <c r="M548" s="45"/>
      <c r="N548" s="41">
        <f>N547+IF(AND(L548="Pago",OR(E548='PC Receitas'!$O$4,E548='PC Receitas'!$O$5,E548='PC Receitas'!$O$6)),J548,IF(AND(L548="Pago",OR(E548='PC Receitas'!$O$7,E548='PC Receitas'!$O$8,E548='PC Receitas'!$O$9,E548='PC Receitas'!$O$10,E548='PC Receitas'!$O$11,E548='PC Receitas'!$O$12,E548='PC Receitas'!$O$13,E548='PC Receitas'!$O$14)),-J548,0))</f>
        <v>12927.7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IF(C549&lt;&gt;"",TEXT(C549,"00")&amp;"/06/"&amp;'Configurações Básicas'!$E$5,"")</f>
        <v/>
      </c>
      <c r="E549" s="43"/>
      <c r="F549" s="43"/>
      <c r="G549" s="43"/>
      <c r="H549" s="43"/>
      <c r="I549" s="43"/>
      <c r="J549" s="44"/>
      <c r="K549" s="142"/>
      <c r="L549" s="45"/>
      <c r="M549" s="45"/>
      <c r="N549" s="41">
        <f>N548+IF(AND(L549="Pago",OR(E549='PC Receitas'!$O$4,E549='PC Receitas'!$O$5,E549='PC Receitas'!$O$6)),J549,IF(AND(L549="Pago",OR(E549='PC Receitas'!$O$7,E549='PC Receitas'!$O$8,E549='PC Receitas'!$O$9,E549='PC Receitas'!$O$10,E549='PC Receitas'!$O$11,E549='PC Receitas'!$O$12,E549='PC Receitas'!$O$13,E549='PC Receitas'!$O$14)),-J549,0))</f>
        <v>12927.7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IF(C550&lt;&gt;"",TEXT(C550,"00")&amp;"/06/"&amp;'Configurações Básicas'!$E$5,"")</f>
        <v/>
      </c>
      <c r="E550" s="43"/>
      <c r="F550" s="43"/>
      <c r="G550" s="43"/>
      <c r="H550" s="43"/>
      <c r="I550" s="43"/>
      <c r="J550" s="44"/>
      <c r="K550" s="142"/>
      <c r="L550" s="45"/>
      <c r="M550" s="45"/>
      <c r="N550" s="41">
        <f>N549+IF(AND(L550="Pago",OR(E550='PC Receitas'!$O$4,E550='PC Receitas'!$O$5,E550='PC Receitas'!$O$6)),J550,IF(AND(L550="Pago",OR(E550='PC Receitas'!$O$7,E550='PC Receitas'!$O$8,E550='PC Receitas'!$O$9,E550='PC Receitas'!$O$10,E550='PC Receitas'!$O$11,E550='PC Receitas'!$O$12,E550='PC Receitas'!$O$13,E550='PC Receitas'!$O$14)),-J550,0))</f>
        <v>12927.7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IF(C551&lt;&gt;"",TEXT(C551,"00")&amp;"/06/"&amp;'Configurações Básicas'!$E$5,"")</f>
        <v/>
      </c>
      <c r="E551" s="43"/>
      <c r="F551" s="43"/>
      <c r="G551" s="43"/>
      <c r="H551" s="43"/>
      <c r="I551" s="43"/>
      <c r="J551" s="44"/>
      <c r="K551" s="142"/>
      <c r="L551" s="45"/>
      <c r="M551" s="45"/>
      <c r="N551" s="41">
        <f>N550+IF(AND(L551="Pago",OR(E551='PC Receitas'!$O$4,E551='PC Receitas'!$O$5,E551='PC Receitas'!$O$6)),J551,IF(AND(L551="Pago",OR(E551='PC Receitas'!$O$7,E551='PC Receitas'!$O$8,E551='PC Receitas'!$O$9,E551='PC Receitas'!$O$10,E551='PC Receitas'!$O$11,E551='PC Receitas'!$O$12,E551='PC Receitas'!$O$13,E551='PC Receitas'!$O$14)),-J551,0))</f>
        <v>12927.7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IF(C552&lt;&gt;"",TEXT(C552,"00")&amp;"/06/"&amp;'Configurações Básicas'!$E$5,"")</f>
        <v/>
      </c>
      <c r="E552" s="43"/>
      <c r="F552" s="43"/>
      <c r="G552" s="43"/>
      <c r="H552" s="43"/>
      <c r="I552" s="43"/>
      <c r="J552" s="44"/>
      <c r="K552" s="142"/>
      <c r="L552" s="45"/>
      <c r="M552" s="45"/>
      <c r="N552" s="41">
        <f>N551+IF(AND(L552="Pago",OR(E552='PC Receitas'!$O$4,E552='PC Receitas'!$O$5,E552='PC Receitas'!$O$6)),J552,IF(AND(L552="Pago",OR(E552='PC Receitas'!$O$7,E552='PC Receitas'!$O$8,E552='PC Receitas'!$O$9,E552='PC Receitas'!$O$10,E552='PC Receitas'!$O$11,E552='PC Receitas'!$O$12,E552='PC Receitas'!$O$13,E552='PC Receitas'!$O$14)),-J552,0))</f>
        <v>12927.7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IF(C553&lt;&gt;"",TEXT(C553,"00")&amp;"/06/"&amp;'Configurações Básicas'!$E$5,"")</f>
        <v/>
      </c>
      <c r="E553" s="43"/>
      <c r="F553" s="43"/>
      <c r="G553" s="43"/>
      <c r="H553" s="43"/>
      <c r="I553" s="43"/>
      <c r="J553" s="44"/>
      <c r="K553" s="142"/>
      <c r="L553" s="45"/>
      <c r="M553" s="45"/>
      <c r="N553" s="41">
        <f>N552+IF(AND(L553="Pago",OR(E553='PC Receitas'!$O$4,E553='PC Receitas'!$O$5,E553='PC Receitas'!$O$6)),J553,IF(AND(L553="Pago",OR(E553='PC Receitas'!$O$7,E553='PC Receitas'!$O$8,E553='PC Receitas'!$O$9,E553='PC Receitas'!$O$10,E553='PC Receitas'!$O$11,E553='PC Receitas'!$O$12,E553='PC Receitas'!$O$13,E553='PC Receitas'!$O$14)),-J553,0))</f>
        <v>12927.7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IF(C554&lt;&gt;"",TEXT(C554,"00")&amp;"/06/"&amp;'Configurações Básicas'!$E$5,"")</f>
        <v/>
      </c>
      <c r="E554" s="43"/>
      <c r="F554" s="43"/>
      <c r="G554" s="43"/>
      <c r="H554" s="43"/>
      <c r="I554" s="43"/>
      <c r="J554" s="44"/>
      <c r="K554" s="142"/>
      <c r="L554" s="45"/>
      <c r="M554" s="45"/>
      <c r="N554" s="41">
        <f>N553+IF(AND(L554="Pago",OR(E554='PC Receitas'!$O$4,E554='PC Receitas'!$O$5,E554='PC Receitas'!$O$6)),J554,IF(AND(L554="Pago",OR(E554='PC Receitas'!$O$7,E554='PC Receitas'!$O$8,E554='PC Receitas'!$O$9,E554='PC Receitas'!$O$10,E554='PC Receitas'!$O$11,E554='PC Receitas'!$O$12,E554='PC Receitas'!$O$13,E554='PC Receitas'!$O$14)),-J554,0))</f>
        <v>12927.7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IF(C555&lt;&gt;"",TEXT(C555,"00")&amp;"/06/"&amp;'Configurações Básicas'!$E$5,"")</f>
        <v/>
      </c>
      <c r="E555" s="43"/>
      <c r="F555" s="43"/>
      <c r="G555" s="43"/>
      <c r="H555" s="43"/>
      <c r="I555" s="43"/>
      <c r="J555" s="44"/>
      <c r="K555" s="142"/>
      <c r="L555" s="45"/>
      <c r="M555" s="45"/>
      <c r="N555" s="41">
        <f>N554+IF(AND(L555="Pago",OR(E555='PC Receitas'!$O$4,E555='PC Receitas'!$O$5,E555='PC Receitas'!$O$6)),J555,IF(AND(L555="Pago",OR(E555='PC Receitas'!$O$7,E555='PC Receitas'!$O$8,E555='PC Receitas'!$O$9,E555='PC Receitas'!$O$10,E555='PC Receitas'!$O$11,E555='PC Receitas'!$O$12,E555='PC Receitas'!$O$13,E555='PC Receitas'!$O$14)),-J555,0))</f>
        <v>12927.7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IF(C556&lt;&gt;"",TEXT(C556,"00")&amp;"/06/"&amp;'Configurações Básicas'!$E$5,"")</f>
        <v/>
      </c>
      <c r="E556" s="43"/>
      <c r="F556" s="43"/>
      <c r="G556" s="43"/>
      <c r="H556" s="43"/>
      <c r="I556" s="43"/>
      <c r="J556" s="44"/>
      <c r="K556" s="142"/>
      <c r="L556" s="45"/>
      <c r="M556" s="45"/>
      <c r="N556" s="41">
        <f>N555+IF(AND(L556="Pago",OR(E556='PC Receitas'!$O$4,E556='PC Receitas'!$O$5,E556='PC Receitas'!$O$6)),J556,IF(AND(L556="Pago",OR(E556='PC Receitas'!$O$7,E556='PC Receitas'!$O$8,E556='PC Receitas'!$O$9,E556='PC Receitas'!$O$10,E556='PC Receitas'!$O$11,E556='PC Receitas'!$O$12,E556='PC Receitas'!$O$13,E556='PC Receitas'!$O$14)),-J556,0))</f>
        <v>12927.7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IF(C557&lt;&gt;"",TEXT(C557,"00")&amp;"/06/"&amp;'Configurações Básicas'!$E$5,"")</f>
        <v/>
      </c>
      <c r="E557" s="43"/>
      <c r="F557" s="43"/>
      <c r="G557" s="43"/>
      <c r="H557" s="43"/>
      <c r="I557" s="43"/>
      <c r="J557" s="44"/>
      <c r="K557" s="142"/>
      <c r="L557" s="45"/>
      <c r="M557" s="45"/>
      <c r="N557" s="41">
        <f>N556+IF(AND(L557="Pago",OR(E557='PC Receitas'!$O$4,E557='PC Receitas'!$O$5,E557='PC Receitas'!$O$6)),J557,IF(AND(L557="Pago",OR(E557='PC Receitas'!$O$7,E557='PC Receitas'!$O$8,E557='PC Receitas'!$O$9,E557='PC Receitas'!$O$10,E557='PC Receitas'!$O$11,E557='PC Receitas'!$O$12,E557='PC Receitas'!$O$13,E557='PC Receitas'!$O$14)),-J557,0))</f>
        <v>12927.7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IF(C558&lt;&gt;"",TEXT(C558,"00")&amp;"/06/"&amp;'Configurações Básicas'!$E$5,"")</f>
        <v/>
      </c>
      <c r="E558" s="43"/>
      <c r="F558" s="43"/>
      <c r="G558" s="43"/>
      <c r="H558" s="43"/>
      <c r="I558" s="43"/>
      <c r="J558" s="44"/>
      <c r="K558" s="142"/>
      <c r="L558" s="45"/>
      <c r="M558" s="45"/>
      <c r="N558" s="41">
        <f>N557+IF(AND(L558="Pago",OR(E558='PC Receitas'!$O$4,E558='PC Receitas'!$O$5,E558='PC Receitas'!$O$6)),J558,IF(AND(L558="Pago",OR(E558='PC Receitas'!$O$7,E558='PC Receitas'!$O$8,E558='PC Receitas'!$O$9,E558='PC Receitas'!$O$10,E558='PC Receitas'!$O$11,E558='PC Receitas'!$O$12,E558='PC Receitas'!$O$13,E558='PC Receitas'!$O$14)),-J558,0))</f>
        <v>12927.7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IF(C559&lt;&gt;"",TEXT(C559,"00")&amp;"/06/"&amp;'Configurações Básicas'!$E$5,"")</f>
        <v/>
      </c>
      <c r="E559" s="43"/>
      <c r="F559" s="43"/>
      <c r="G559" s="43"/>
      <c r="H559" s="43"/>
      <c r="I559" s="43"/>
      <c r="J559" s="44"/>
      <c r="K559" s="142"/>
      <c r="L559" s="45"/>
      <c r="M559" s="45"/>
      <c r="N559" s="41">
        <f>N558+IF(AND(L559="Pago",OR(E559='PC Receitas'!$O$4,E559='PC Receitas'!$O$5,E559='PC Receitas'!$O$6)),J559,IF(AND(L559="Pago",OR(E559='PC Receitas'!$O$7,E559='PC Receitas'!$O$8,E559='PC Receitas'!$O$9,E559='PC Receitas'!$O$10,E559='PC Receitas'!$O$11,E559='PC Receitas'!$O$12,E559='PC Receitas'!$O$13,E559='PC Receitas'!$O$14)),-J559,0))</f>
        <v>12927.7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IF(C560&lt;&gt;"",TEXT(C560,"00")&amp;"/06/"&amp;'Configurações Básicas'!$E$5,"")</f>
        <v/>
      </c>
      <c r="E560" s="43"/>
      <c r="F560" s="43"/>
      <c r="G560" s="43"/>
      <c r="H560" s="43"/>
      <c r="I560" s="43"/>
      <c r="J560" s="44"/>
      <c r="K560" s="142"/>
      <c r="L560" s="45"/>
      <c r="M560" s="45"/>
      <c r="N560" s="41">
        <f>N559+IF(AND(L560="Pago",OR(E560='PC Receitas'!$O$4,E560='PC Receitas'!$O$5,E560='PC Receitas'!$O$6)),J560,IF(AND(L560="Pago",OR(E560='PC Receitas'!$O$7,E560='PC Receitas'!$O$8,E560='PC Receitas'!$O$9,E560='PC Receitas'!$O$10,E560='PC Receitas'!$O$11,E560='PC Receitas'!$O$12,E560='PC Receitas'!$O$13,E560='PC Receitas'!$O$14)),-J560,0))</f>
        <v>12927.7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IF(C561&lt;&gt;"",TEXT(C561,"00")&amp;"/06/"&amp;'Configurações Básicas'!$E$5,"")</f>
        <v/>
      </c>
      <c r="E561" s="43"/>
      <c r="F561" s="43"/>
      <c r="G561" s="43"/>
      <c r="H561" s="43"/>
      <c r="I561" s="43"/>
      <c r="J561" s="44"/>
      <c r="K561" s="142"/>
      <c r="L561" s="45"/>
      <c r="M561" s="45"/>
      <c r="N561" s="41">
        <f>N560+IF(AND(L561="Pago",OR(E561='PC Receitas'!$O$4,E561='PC Receitas'!$O$5,E561='PC Receitas'!$O$6)),J561,IF(AND(L561="Pago",OR(E561='PC Receitas'!$O$7,E561='PC Receitas'!$O$8,E561='PC Receitas'!$O$9,E561='PC Receitas'!$O$10,E561='PC Receitas'!$O$11,E561='PC Receitas'!$O$12,E561='PC Receitas'!$O$13,E561='PC Receitas'!$O$14)),-J561,0))</f>
        <v>12927.7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IF(C562&lt;&gt;"",TEXT(C562,"00")&amp;"/06/"&amp;'Configurações Básicas'!$E$5,"")</f>
        <v/>
      </c>
      <c r="E562" s="43"/>
      <c r="F562" s="43"/>
      <c r="G562" s="43"/>
      <c r="H562" s="43"/>
      <c r="I562" s="43"/>
      <c r="J562" s="44"/>
      <c r="K562" s="142"/>
      <c r="L562" s="45"/>
      <c r="M562" s="45"/>
      <c r="N562" s="41">
        <f>N561+IF(AND(L562="Pago",OR(E562='PC Receitas'!$O$4,E562='PC Receitas'!$O$5,E562='PC Receitas'!$O$6)),J562,IF(AND(L562="Pago",OR(E562='PC Receitas'!$O$7,E562='PC Receitas'!$O$8,E562='PC Receitas'!$O$9,E562='PC Receitas'!$O$10,E562='PC Receitas'!$O$11,E562='PC Receitas'!$O$12,E562='PC Receitas'!$O$13,E562='PC Receitas'!$O$14)),-J562,0))</f>
        <v>12927.7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IF(C563&lt;&gt;"",TEXT(C563,"00")&amp;"/06/"&amp;'Configurações Básicas'!$E$5,"")</f>
        <v/>
      </c>
      <c r="E563" s="43"/>
      <c r="F563" s="43"/>
      <c r="G563" s="43"/>
      <c r="H563" s="43"/>
      <c r="I563" s="43"/>
      <c r="J563" s="44"/>
      <c r="K563" s="142"/>
      <c r="L563" s="45"/>
      <c r="M563" s="45"/>
      <c r="N563" s="41">
        <f>N562+IF(AND(L563="Pago",OR(E563='PC Receitas'!$O$4,E563='PC Receitas'!$O$5,E563='PC Receitas'!$O$6)),J563,IF(AND(L563="Pago",OR(E563='PC Receitas'!$O$7,E563='PC Receitas'!$O$8,E563='PC Receitas'!$O$9,E563='PC Receitas'!$O$10,E563='PC Receitas'!$O$11,E563='PC Receitas'!$O$12,E563='PC Receitas'!$O$13,E563='PC Receitas'!$O$14)),-J563,0))</f>
        <v>12927.7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IF(C564&lt;&gt;"",TEXT(C564,"00")&amp;"/06/"&amp;'Configurações Básicas'!$E$5,"")</f>
        <v/>
      </c>
      <c r="E564" s="43"/>
      <c r="F564" s="43"/>
      <c r="G564" s="43"/>
      <c r="H564" s="43"/>
      <c r="I564" s="43"/>
      <c r="J564" s="44"/>
      <c r="K564" s="142"/>
      <c r="L564" s="45"/>
      <c r="M564" s="45"/>
      <c r="N564" s="41">
        <f>N563+IF(AND(L564="Pago",OR(E564='PC Receitas'!$O$4,E564='PC Receitas'!$O$5,E564='PC Receitas'!$O$6)),J564,IF(AND(L564="Pago",OR(E564='PC Receitas'!$O$7,E564='PC Receitas'!$O$8,E564='PC Receitas'!$O$9,E564='PC Receitas'!$O$10,E564='PC Receitas'!$O$11,E564='PC Receitas'!$O$12,E564='PC Receitas'!$O$13,E564='PC Receitas'!$O$14)),-J564,0))</f>
        <v>12927.7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IF(C565&lt;&gt;"",TEXT(C565,"00")&amp;"/06/"&amp;'Configurações Básicas'!$E$5,"")</f>
        <v/>
      </c>
      <c r="E565" s="43"/>
      <c r="F565" s="43"/>
      <c r="G565" s="43"/>
      <c r="H565" s="43"/>
      <c r="I565" s="43"/>
      <c r="J565" s="44"/>
      <c r="K565" s="142"/>
      <c r="L565" s="45"/>
      <c r="M565" s="45"/>
      <c r="N565" s="41">
        <f>N564+IF(AND(L565="Pago",OR(E565='PC Receitas'!$O$4,E565='PC Receitas'!$O$5,E565='PC Receitas'!$O$6)),J565,IF(AND(L565="Pago",OR(E565='PC Receitas'!$O$7,E565='PC Receitas'!$O$8,E565='PC Receitas'!$O$9,E565='PC Receitas'!$O$10,E565='PC Receitas'!$O$11,E565='PC Receitas'!$O$12,E565='PC Receitas'!$O$13,E565='PC Receitas'!$O$14)),-J565,0))</f>
        <v>12927.7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IF(C566&lt;&gt;"",TEXT(C566,"00")&amp;"/06/"&amp;'Configurações Básicas'!$E$5,"")</f>
        <v/>
      </c>
      <c r="E566" s="43"/>
      <c r="F566" s="43"/>
      <c r="G566" s="43"/>
      <c r="H566" s="43"/>
      <c r="I566" s="43"/>
      <c r="J566" s="44"/>
      <c r="K566" s="142"/>
      <c r="L566" s="45"/>
      <c r="M566" s="45"/>
      <c r="N566" s="41">
        <f>N565+IF(AND(L566="Pago",OR(E566='PC Receitas'!$O$4,E566='PC Receitas'!$O$5,E566='PC Receitas'!$O$6)),J566,IF(AND(L566="Pago",OR(E566='PC Receitas'!$O$7,E566='PC Receitas'!$O$8,E566='PC Receitas'!$O$9,E566='PC Receitas'!$O$10,E566='PC Receitas'!$O$11,E566='PC Receitas'!$O$12,E566='PC Receitas'!$O$13,E566='PC Receitas'!$O$14)),-J566,0))</f>
        <v>12927.7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IF(C567&lt;&gt;"",TEXT(C567,"00")&amp;"/06/"&amp;'Configurações Básicas'!$E$5,"")</f>
        <v/>
      </c>
      <c r="E567" s="43"/>
      <c r="F567" s="43"/>
      <c r="G567" s="43"/>
      <c r="H567" s="43"/>
      <c r="I567" s="43"/>
      <c r="J567" s="44"/>
      <c r="K567" s="142"/>
      <c r="L567" s="45"/>
      <c r="M567" s="45"/>
      <c r="N567" s="41">
        <f>N566+IF(AND(L567="Pago",OR(E567='PC Receitas'!$O$4,E567='PC Receitas'!$O$5,E567='PC Receitas'!$O$6)),J567,IF(AND(L567="Pago",OR(E567='PC Receitas'!$O$7,E567='PC Receitas'!$O$8,E567='PC Receitas'!$O$9,E567='PC Receitas'!$O$10,E567='PC Receitas'!$O$11,E567='PC Receitas'!$O$12,E567='PC Receitas'!$O$13,E567='PC Receitas'!$O$14)),-J567,0))</f>
        <v>12927.7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IF(C568&lt;&gt;"",TEXT(C568,"00")&amp;"/06/"&amp;'Configurações Básicas'!$E$5,"")</f>
        <v/>
      </c>
      <c r="E568" s="43"/>
      <c r="F568" s="43"/>
      <c r="G568" s="43"/>
      <c r="H568" s="43"/>
      <c r="I568" s="43"/>
      <c r="J568" s="44"/>
      <c r="K568" s="142"/>
      <c r="L568" s="45"/>
      <c r="M568" s="45"/>
      <c r="N568" s="41">
        <f>N567+IF(AND(L568="Pago",OR(E568='PC Receitas'!$O$4,E568='PC Receitas'!$O$5,E568='PC Receitas'!$O$6)),J568,IF(AND(L568="Pago",OR(E568='PC Receitas'!$O$7,E568='PC Receitas'!$O$8,E568='PC Receitas'!$O$9,E568='PC Receitas'!$O$10,E568='PC Receitas'!$O$11,E568='PC Receitas'!$O$12,E568='PC Receitas'!$O$13,E568='PC Receitas'!$O$14)),-J568,0))</f>
        <v>12927.7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IF(C569&lt;&gt;"",TEXT(C569,"00")&amp;"/06/"&amp;'Configurações Básicas'!$E$5,"")</f>
        <v/>
      </c>
      <c r="E569" s="43"/>
      <c r="F569" s="43"/>
      <c r="G569" s="43"/>
      <c r="H569" s="43"/>
      <c r="I569" s="43"/>
      <c r="J569" s="44"/>
      <c r="K569" s="142"/>
      <c r="L569" s="45"/>
      <c r="M569" s="45"/>
      <c r="N569" s="41">
        <f>N568+IF(AND(L569="Pago",OR(E569='PC Receitas'!$O$4,E569='PC Receitas'!$O$5,E569='PC Receitas'!$O$6)),J569,IF(AND(L569="Pago",OR(E569='PC Receitas'!$O$7,E569='PC Receitas'!$O$8,E569='PC Receitas'!$O$9,E569='PC Receitas'!$O$10,E569='PC Receitas'!$O$11,E569='PC Receitas'!$O$12,E569='PC Receitas'!$O$13,E569='PC Receitas'!$O$14)),-J569,0))</f>
        <v>12927.7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IF(C570&lt;&gt;"",TEXT(C570,"00")&amp;"/06/"&amp;'Configurações Básicas'!$E$5,"")</f>
        <v/>
      </c>
      <c r="E570" s="43"/>
      <c r="F570" s="43"/>
      <c r="G570" s="43"/>
      <c r="H570" s="43"/>
      <c r="I570" s="43"/>
      <c r="J570" s="44"/>
      <c r="K570" s="142"/>
      <c r="L570" s="45"/>
      <c r="M570" s="45"/>
      <c r="N570" s="41">
        <f>N569+IF(AND(L570="Pago",OR(E570='PC Receitas'!$O$4,E570='PC Receitas'!$O$5,E570='PC Receitas'!$O$6)),J570,IF(AND(L570="Pago",OR(E570='PC Receitas'!$O$7,E570='PC Receitas'!$O$8,E570='PC Receitas'!$O$9,E570='PC Receitas'!$O$10,E570='PC Receitas'!$O$11,E570='PC Receitas'!$O$12,E570='PC Receitas'!$O$13,E570='PC Receitas'!$O$14)),-J570,0))</f>
        <v>12927.7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IF(C571&lt;&gt;"",TEXT(C571,"00")&amp;"/06/"&amp;'Configurações Básicas'!$E$5,"")</f>
        <v/>
      </c>
      <c r="E571" s="43"/>
      <c r="F571" s="43"/>
      <c r="G571" s="43"/>
      <c r="H571" s="43"/>
      <c r="I571" s="43"/>
      <c r="J571" s="44"/>
      <c r="K571" s="142"/>
      <c r="L571" s="45"/>
      <c r="M571" s="45"/>
      <c r="N571" s="41">
        <f>N570+IF(AND(L571="Pago",OR(E571='PC Receitas'!$O$4,E571='PC Receitas'!$O$5,E571='PC Receitas'!$O$6)),J571,IF(AND(L571="Pago",OR(E571='PC Receitas'!$O$7,E571='PC Receitas'!$O$8,E571='PC Receitas'!$O$9,E571='PC Receitas'!$O$10,E571='PC Receitas'!$O$11,E571='PC Receitas'!$O$12,E571='PC Receitas'!$O$13,E571='PC Receitas'!$O$14)),-J571,0))</f>
        <v>12927.7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IF(C572&lt;&gt;"",TEXT(C572,"00")&amp;"/06/"&amp;'Configurações Básicas'!$E$5,"")</f>
        <v/>
      </c>
      <c r="E572" s="43"/>
      <c r="F572" s="43"/>
      <c r="G572" s="43"/>
      <c r="H572" s="43"/>
      <c r="I572" s="43"/>
      <c r="J572" s="44"/>
      <c r="K572" s="142"/>
      <c r="L572" s="45"/>
      <c r="M572" s="45"/>
      <c r="N572" s="41">
        <f>N571+IF(AND(L572="Pago",OR(E572='PC Receitas'!$O$4,E572='PC Receitas'!$O$5,E572='PC Receitas'!$O$6)),J572,IF(AND(L572="Pago",OR(E572='PC Receitas'!$O$7,E572='PC Receitas'!$O$8,E572='PC Receitas'!$O$9,E572='PC Receitas'!$O$10,E572='PC Receitas'!$O$11,E572='PC Receitas'!$O$12,E572='PC Receitas'!$O$13,E572='PC Receitas'!$O$14)),-J572,0))</f>
        <v>12927.7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IF(C573&lt;&gt;"",TEXT(C573,"00")&amp;"/06/"&amp;'Configurações Básicas'!$E$5,"")</f>
        <v/>
      </c>
      <c r="E573" s="43"/>
      <c r="F573" s="43"/>
      <c r="G573" s="43"/>
      <c r="H573" s="43"/>
      <c r="I573" s="43"/>
      <c r="J573" s="44"/>
      <c r="K573" s="142"/>
      <c r="L573" s="45"/>
      <c r="M573" s="45"/>
      <c r="N573" s="41">
        <f>N572+IF(AND(L573="Pago",OR(E573='PC Receitas'!$O$4,E573='PC Receitas'!$O$5,E573='PC Receitas'!$O$6)),J573,IF(AND(L573="Pago",OR(E573='PC Receitas'!$O$7,E573='PC Receitas'!$O$8,E573='PC Receitas'!$O$9,E573='PC Receitas'!$O$10,E573='PC Receitas'!$O$11,E573='PC Receitas'!$O$12,E573='PC Receitas'!$O$13,E573='PC Receitas'!$O$14)),-J573,0))</f>
        <v>12927.7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IF(C574&lt;&gt;"",TEXT(C574,"00")&amp;"/06/"&amp;'Configurações Básicas'!$E$5,"")</f>
        <v/>
      </c>
      <c r="E574" s="43"/>
      <c r="F574" s="43"/>
      <c r="G574" s="43"/>
      <c r="H574" s="43"/>
      <c r="I574" s="43"/>
      <c r="J574" s="44"/>
      <c r="K574" s="142"/>
      <c r="L574" s="45"/>
      <c r="M574" s="45"/>
      <c r="N574" s="41">
        <f>N573+IF(AND(L574="Pago",OR(E574='PC Receitas'!$O$4,E574='PC Receitas'!$O$5,E574='PC Receitas'!$O$6)),J574,IF(AND(L574="Pago",OR(E574='PC Receitas'!$O$7,E574='PC Receitas'!$O$8,E574='PC Receitas'!$O$9,E574='PC Receitas'!$O$10,E574='PC Receitas'!$O$11,E574='PC Receitas'!$O$12,E574='PC Receitas'!$O$13,E574='PC Receitas'!$O$14)),-J574,0))</f>
        <v>12927.7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IF(C575&lt;&gt;"",TEXT(C575,"00")&amp;"/06/"&amp;'Configurações Básicas'!$E$5,"")</f>
        <v/>
      </c>
      <c r="E575" s="43"/>
      <c r="F575" s="43"/>
      <c r="G575" s="43"/>
      <c r="H575" s="43"/>
      <c r="I575" s="43"/>
      <c r="J575" s="44"/>
      <c r="K575" s="142"/>
      <c r="L575" s="45"/>
      <c r="M575" s="45"/>
      <c r="N575" s="41">
        <f>N574+IF(AND(L575="Pago",OR(E575='PC Receitas'!$O$4,E575='PC Receitas'!$O$5,E575='PC Receitas'!$O$6)),J575,IF(AND(L575="Pago",OR(E575='PC Receitas'!$O$7,E575='PC Receitas'!$O$8,E575='PC Receitas'!$O$9,E575='PC Receitas'!$O$10,E575='PC Receitas'!$O$11,E575='PC Receitas'!$O$12,E575='PC Receitas'!$O$13,E575='PC Receitas'!$O$14)),-J575,0))</f>
        <v>12927.7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IF(C576&lt;&gt;"",TEXT(C576,"00")&amp;"/06/"&amp;'Configurações Básicas'!$E$5,"")</f>
        <v/>
      </c>
      <c r="E576" s="43"/>
      <c r="F576" s="43"/>
      <c r="G576" s="43"/>
      <c r="H576" s="43"/>
      <c r="I576" s="43"/>
      <c r="J576" s="44"/>
      <c r="K576" s="142"/>
      <c r="L576" s="45"/>
      <c r="M576" s="45"/>
      <c r="N576" s="41">
        <f>N575+IF(AND(L576="Pago",OR(E576='PC Receitas'!$O$4,E576='PC Receitas'!$O$5,E576='PC Receitas'!$O$6)),J576,IF(AND(L576="Pago",OR(E576='PC Receitas'!$O$7,E576='PC Receitas'!$O$8,E576='PC Receitas'!$O$9,E576='PC Receitas'!$O$10,E576='PC Receitas'!$O$11,E576='PC Receitas'!$O$12,E576='PC Receitas'!$O$13,E576='PC Receitas'!$O$14)),-J576,0))</f>
        <v>12927.7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IF(C577&lt;&gt;"",TEXT(C577,"00")&amp;"/06/"&amp;'Configurações Básicas'!$E$5,"")</f>
        <v/>
      </c>
      <c r="E577" s="43"/>
      <c r="F577" s="43"/>
      <c r="G577" s="43"/>
      <c r="H577" s="43"/>
      <c r="I577" s="43"/>
      <c r="J577" s="44"/>
      <c r="K577" s="142"/>
      <c r="L577" s="45"/>
      <c r="M577" s="45"/>
      <c r="N577" s="41">
        <f>N576+IF(AND(L577="Pago",OR(E577='PC Receitas'!$O$4,E577='PC Receitas'!$O$5,E577='PC Receitas'!$O$6)),J577,IF(AND(L577="Pago",OR(E577='PC Receitas'!$O$7,E577='PC Receitas'!$O$8,E577='PC Receitas'!$O$9,E577='PC Receitas'!$O$10,E577='PC Receitas'!$O$11,E577='PC Receitas'!$O$12,E577='PC Receitas'!$O$13,E577='PC Receitas'!$O$14)),-J577,0))</f>
        <v>12927.7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IF(C578&lt;&gt;"",TEXT(C578,"00")&amp;"/06/"&amp;'Configurações Básicas'!$E$5,"")</f>
        <v/>
      </c>
      <c r="E578" s="43"/>
      <c r="F578" s="43"/>
      <c r="G578" s="43"/>
      <c r="H578" s="43"/>
      <c r="I578" s="43"/>
      <c r="J578" s="44"/>
      <c r="K578" s="142"/>
      <c r="L578" s="45"/>
      <c r="M578" s="45"/>
      <c r="N578" s="41">
        <f>N577+IF(AND(L578="Pago",OR(E578='PC Receitas'!$O$4,E578='PC Receitas'!$O$5,E578='PC Receitas'!$O$6)),J578,IF(AND(L578="Pago",OR(E578='PC Receitas'!$O$7,E578='PC Receitas'!$O$8,E578='PC Receitas'!$O$9,E578='PC Receitas'!$O$10,E578='PC Receitas'!$O$11,E578='PC Receitas'!$O$12,E578='PC Receitas'!$O$13,E578='PC Receitas'!$O$14)),-J578,0))</f>
        <v>12927.7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IF(C579&lt;&gt;"",TEXT(C579,"00")&amp;"/06/"&amp;'Configurações Básicas'!$E$5,"")</f>
        <v/>
      </c>
      <c r="E579" s="43"/>
      <c r="F579" s="43"/>
      <c r="G579" s="43"/>
      <c r="H579" s="43"/>
      <c r="I579" s="43"/>
      <c r="J579" s="44"/>
      <c r="K579" s="142"/>
      <c r="L579" s="45"/>
      <c r="M579" s="45"/>
      <c r="N579" s="41">
        <f>N578+IF(AND(L579="Pago",OR(E579='PC Receitas'!$O$4,E579='PC Receitas'!$O$5,E579='PC Receitas'!$O$6)),J579,IF(AND(L579="Pago",OR(E579='PC Receitas'!$O$7,E579='PC Receitas'!$O$8,E579='PC Receitas'!$O$9,E579='PC Receitas'!$O$10,E579='PC Receitas'!$O$11,E579='PC Receitas'!$O$12,E579='PC Receitas'!$O$13,E579='PC Receitas'!$O$14)),-J579,0))</f>
        <v>12927.7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IF(C580&lt;&gt;"",TEXT(C580,"00")&amp;"/06/"&amp;'Configurações Básicas'!$E$5,"")</f>
        <v/>
      </c>
      <c r="E580" s="43"/>
      <c r="F580" s="43"/>
      <c r="G580" s="43"/>
      <c r="H580" s="43"/>
      <c r="I580" s="43"/>
      <c r="J580" s="44"/>
      <c r="K580" s="142"/>
      <c r="L580" s="45"/>
      <c r="M580" s="45"/>
      <c r="N580" s="41">
        <f>N579+IF(AND(L580="Pago",OR(E580='PC Receitas'!$O$4,E580='PC Receitas'!$O$5,E580='PC Receitas'!$O$6)),J580,IF(AND(L580="Pago",OR(E580='PC Receitas'!$O$7,E580='PC Receitas'!$O$8,E580='PC Receitas'!$O$9,E580='PC Receitas'!$O$10,E580='PC Receitas'!$O$11,E580='PC Receitas'!$O$12,E580='PC Receitas'!$O$13,E580='PC Receitas'!$O$14)),-J580,0))</f>
        <v>12927.7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IF(C581&lt;&gt;"",TEXT(C581,"00")&amp;"/06/"&amp;'Configurações Básicas'!$E$5,"")</f>
        <v/>
      </c>
      <c r="E581" s="43"/>
      <c r="F581" s="43"/>
      <c r="G581" s="43"/>
      <c r="H581" s="43"/>
      <c r="I581" s="43"/>
      <c r="J581" s="44"/>
      <c r="K581" s="142"/>
      <c r="L581" s="45"/>
      <c r="M581" s="45"/>
      <c r="N581" s="41">
        <f>N580+IF(AND(L581="Pago",OR(E581='PC Receitas'!$O$4,E581='PC Receitas'!$O$5,E581='PC Receitas'!$O$6)),J581,IF(AND(L581="Pago",OR(E581='PC Receitas'!$O$7,E581='PC Receitas'!$O$8,E581='PC Receitas'!$O$9,E581='PC Receitas'!$O$10,E581='PC Receitas'!$O$11,E581='PC Receitas'!$O$12,E581='PC Receitas'!$O$13,E581='PC Receitas'!$O$14)),-J581,0))</f>
        <v>12927.7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IF(C582&lt;&gt;"",TEXT(C582,"00")&amp;"/06/"&amp;'Configurações Básicas'!$E$5,"")</f>
        <v/>
      </c>
      <c r="E582" s="43"/>
      <c r="F582" s="43"/>
      <c r="G582" s="43"/>
      <c r="H582" s="43"/>
      <c r="I582" s="43"/>
      <c r="J582" s="44"/>
      <c r="K582" s="142"/>
      <c r="L582" s="45"/>
      <c r="M582" s="45"/>
      <c r="N582" s="41">
        <f>N581+IF(AND(L582="Pago",OR(E582='PC Receitas'!$O$4,E582='PC Receitas'!$O$5,E582='PC Receitas'!$O$6)),J582,IF(AND(L582="Pago",OR(E582='PC Receitas'!$O$7,E582='PC Receitas'!$O$8,E582='PC Receitas'!$O$9,E582='PC Receitas'!$O$10,E582='PC Receitas'!$O$11,E582='PC Receitas'!$O$12,E582='PC Receitas'!$O$13,E582='PC Receitas'!$O$14)),-J582,0))</f>
        <v>12927.7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IF(C583&lt;&gt;"",TEXT(C583,"00")&amp;"/06/"&amp;'Configurações Básicas'!$E$5,"")</f>
        <v/>
      </c>
      <c r="E583" s="43"/>
      <c r="F583" s="43"/>
      <c r="G583" s="43"/>
      <c r="H583" s="43"/>
      <c r="I583" s="43"/>
      <c r="J583" s="44"/>
      <c r="K583" s="142"/>
      <c r="L583" s="45"/>
      <c r="M583" s="45"/>
      <c r="N583" s="41">
        <f>N582+IF(AND(L583="Pago",OR(E583='PC Receitas'!$O$4,E583='PC Receitas'!$O$5,E583='PC Receitas'!$O$6)),J583,IF(AND(L583="Pago",OR(E583='PC Receitas'!$O$7,E583='PC Receitas'!$O$8,E583='PC Receitas'!$O$9,E583='PC Receitas'!$O$10,E583='PC Receitas'!$O$11,E583='PC Receitas'!$O$12,E583='PC Receitas'!$O$13,E583='PC Receitas'!$O$14)),-J583,0))</f>
        <v>12927.7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IF(C584&lt;&gt;"",TEXT(C584,"00")&amp;"/06/"&amp;'Configurações Básicas'!$E$5,"")</f>
        <v/>
      </c>
      <c r="E584" s="43"/>
      <c r="F584" s="43"/>
      <c r="G584" s="43"/>
      <c r="H584" s="43"/>
      <c r="I584" s="43"/>
      <c r="J584" s="44"/>
      <c r="K584" s="142"/>
      <c r="L584" s="45"/>
      <c r="M584" s="45"/>
      <c r="N584" s="41">
        <f>N583+IF(AND(L584="Pago",OR(E584='PC Receitas'!$O$4,E584='PC Receitas'!$O$5,E584='PC Receitas'!$O$6)),J584,IF(AND(L584="Pago",OR(E584='PC Receitas'!$O$7,E584='PC Receitas'!$O$8,E584='PC Receitas'!$O$9,E584='PC Receitas'!$O$10,E584='PC Receitas'!$O$11,E584='PC Receitas'!$O$12,E584='PC Receitas'!$O$13,E584='PC Receitas'!$O$14)),-J584,0))</f>
        <v>12927.7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IF(C585&lt;&gt;"",TEXT(C585,"00")&amp;"/06/"&amp;'Configurações Básicas'!$E$5,"")</f>
        <v/>
      </c>
      <c r="E585" s="43"/>
      <c r="F585" s="43"/>
      <c r="G585" s="43"/>
      <c r="H585" s="43"/>
      <c r="I585" s="43"/>
      <c r="J585" s="44"/>
      <c r="K585" s="142"/>
      <c r="L585" s="45"/>
      <c r="M585" s="45"/>
      <c r="N585" s="41">
        <f>N584+IF(AND(L585="Pago",OR(E585='PC Receitas'!$O$4,E585='PC Receitas'!$O$5,E585='PC Receitas'!$O$6)),J585,IF(AND(L585="Pago",OR(E585='PC Receitas'!$O$7,E585='PC Receitas'!$O$8,E585='PC Receitas'!$O$9,E585='PC Receitas'!$O$10,E585='PC Receitas'!$O$11,E585='PC Receitas'!$O$12,E585='PC Receitas'!$O$13,E585='PC Receitas'!$O$14)),-J585,0))</f>
        <v>12927.7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IF(C586&lt;&gt;"",TEXT(C586,"00")&amp;"/06/"&amp;'Configurações Básicas'!$E$5,"")</f>
        <v/>
      </c>
      <c r="E586" s="43"/>
      <c r="F586" s="43"/>
      <c r="G586" s="43"/>
      <c r="H586" s="43"/>
      <c r="I586" s="43"/>
      <c r="J586" s="44"/>
      <c r="K586" s="142"/>
      <c r="L586" s="45"/>
      <c r="M586" s="45"/>
      <c r="N586" s="41">
        <f>N585+IF(AND(L586="Pago",OR(E586='PC Receitas'!$O$4,E586='PC Receitas'!$O$5,E586='PC Receitas'!$O$6)),J586,IF(AND(L586="Pago",OR(E586='PC Receitas'!$O$7,E586='PC Receitas'!$O$8,E586='PC Receitas'!$O$9,E586='PC Receitas'!$O$10,E586='PC Receitas'!$O$11,E586='PC Receitas'!$O$12,E586='PC Receitas'!$O$13,E586='PC Receitas'!$O$14)),-J586,0))</f>
        <v>12927.7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IF(C587&lt;&gt;"",TEXT(C587,"00")&amp;"/06/"&amp;'Configurações Básicas'!$E$5,"")</f>
        <v/>
      </c>
      <c r="E587" s="43"/>
      <c r="F587" s="43"/>
      <c r="G587" s="43"/>
      <c r="H587" s="43"/>
      <c r="I587" s="43"/>
      <c r="J587" s="44"/>
      <c r="K587" s="142"/>
      <c r="L587" s="45"/>
      <c r="M587" s="45"/>
      <c r="N587" s="41">
        <f>N586+IF(AND(L587="Pago",OR(E587='PC Receitas'!$O$4,E587='PC Receitas'!$O$5,E587='PC Receitas'!$O$6)),J587,IF(AND(L587="Pago",OR(E587='PC Receitas'!$O$7,E587='PC Receitas'!$O$8,E587='PC Receitas'!$O$9,E587='PC Receitas'!$O$10,E587='PC Receitas'!$O$11,E587='PC Receitas'!$O$12,E587='PC Receitas'!$O$13,E587='PC Receitas'!$O$14)),-J587,0))</f>
        <v>12927.7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IF(C588&lt;&gt;"",TEXT(C588,"00")&amp;"/06/"&amp;'Configurações Básicas'!$E$5,"")</f>
        <v/>
      </c>
      <c r="E588" s="43"/>
      <c r="F588" s="43"/>
      <c r="G588" s="43"/>
      <c r="H588" s="43"/>
      <c r="I588" s="43"/>
      <c r="J588" s="44"/>
      <c r="K588" s="142"/>
      <c r="L588" s="45"/>
      <c r="M588" s="45"/>
      <c r="N588" s="41">
        <f>N587+IF(AND(L588="Pago",OR(E588='PC Receitas'!$O$4,E588='PC Receitas'!$O$5,E588='PC Receitas'!$O$6)),J588,IF(AND(L588="Pago",OR(E588='PC Receitas'!$O$7,E588='PC Receitas'!$O$8,E588='PC Receitas'!$O$9,E588='PC Receitas'!$O$10,E588='PC Receitas'!$O$11,E588='PC Receitas'!$O$12,E588='PC Receitas'!$O$13,E588='PC Receitas'!$O$14)),-J588,0))</f>
        <v>12927.7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IF(C589&lt;&gt;"",TEXT(C589,"00")&amp;"/06/"&amp;'Configurações Básicas'!$E$5,"")</f>
        <v/>
      </c>
      <c r="E589" s="43"/>
      <c r="F589" s="43"/>
      <c r="G589" s="43"/>
      <c r="H589" s="43"/>
      <c r="I589" s="43"/>
      <c r="J589" s="44"/>
      <c r="K589" s="142"/>
      <c r="L589" s="45"/>
      <c r="M589" s="45"/>
      <c r="N589" s="41">
        <f>N588+IF(AND(L589="Pago",OR(E589='PC Receitas'!$O$4,E589='PC Receitas'!$O$5,E589='PC Receitas'!$O$6)),J589,IF(AND(L589="Pago",OR(E589='PC Receitas'!$O$7,E589='PC Receitas'!$O$8,E589='PC Receitas'!$O$9,E589='PC Receitas'!$O$10,E589='PC Receitas'!$O$11,E589='PC Receitas'!$O$12,E589='PC Receitas'!$O$13,E589='PC Receitas'!$O$14)),-J589,0))</f>
        <v>12927.7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IF(C590&lt;&gt;"",TEXT(C590,"00")&amp;"/06/"&amp;'Configurações Básicas'!$E$5,"")</f>
        <v/>
      </c>
      <c r="E590" s="43"/>
      <c r="F590" s="43"/>
      <c r="G590" s="43"/>
      <c r="H590" s="43"/>
      <c r="I590" s="43"/>
      <c r="J590" s="44"/>
      <c r="K590" s="142"/>
      <c r="L590" s="45"/>
      <c r="M590" s="45"/>
      <c r="N590" s="41">
        <f>N589+IF(AND(L590="Pago",OR(E590='PC Receitas'!$O$4,E590='PC Receitas'!$O$5,E590='PC Receitas'!$O$6)),J590,IF(AND(L590="Pago",OR(E590='PC Receitas'!$O$7,E590='PC Receitas'!$O$8,E590='PC Receitas'!$O$9,E590='PC Receitas'!$O$10,E590='PC Receitas'!$O$11,E590='PC Receitas'!$O$12,E590='PC Receitas'!$O$13,E590='PC Receitas'!$O$14)),-J590,0))</f>
        <v>12927.7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IF(C591&lt;&gt;"",TEXT(C591,"00")&amp;"/06/"&amp;'Configurações Básicas'!$E$5,"")</f>
        <v/>
      </c>
      <c r="E591" s="43"/>
      <c r="F591" s="43"/>
      <c r="G591" s="43"/>
      <c r="H591" s="43"/>
      <c r="I591" s="43"/>
      <c r="J591" s="44"/>
      <c r="K591" s="142"/>
      <c r="L591" s="45"/>
      <c r="M591" s="45"/>
      <c r="N591" s="41">
        <f>N590+IF(AND(L591="Pago",OR(E591='PC Receitas'!$O$4,E591='PC Receitas'!$O$5,E591='PC Receitas'!$O$6)),J591,IF(AND(L591="Pago",OR(E591='PC Receitas'!$O$7,E591='PC Receitas'!$O$8,E591='PC Receitas'!$O$9,E591='PC Receitas'!$O$10,E591='PC Receitas'!$O$11,E591='PC Receitas'!$O$12,E591='PC Receitas'!$O$13,E591='PC Receitas'!$O$14)),-J591,0))</f>
        <v>12927.7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IF(C592&lt;&gt;"",TEXT(C592,"00")&amp;"/06/"&amp;'Configurações Básicas'!$E$5,"")</f>
        <v/>
      </c>
      <c r="E592" s="43"/>
      <c r="F592" s="43"/>
      <c r="G592" s="43"/>
      <c r="H592" s="43"/>
      <c r="I592" s="43"/>
      <c r="J592" s="44"/>
      <c r="K592" s="142"/>
      <c r="L592" s="45"/>
      <c r="M592" s="45"/>
      <c r="N592" s="41">
        <f>N591+IF(AND(L592="Pago",OR(E592='PC Receitas'!$O$4,E592='PC Receitas'!$O$5,E592='PC Receitas'!$O$6)),J592,IF(AND(L592="Pago",OR(E592='PC Receitas'!$O$7,E592='PC Receitas'!$O$8,E592='PC Receitas'!$O$9,E592='PC Receitas'!$O$10,E592='PC Receitas'!$O$11,E592='PC Receitas'!$O$12,E592='PC Receitas'!$O$13,E592='PC Receitas'!$O$14)),-J592,0))</f>
        <v>12927.7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IF(C593&lt;&gt;"",TEXT(C593,"00")&amp;"/06/"&amp;'Configurações Básicas'!$E$5,"")</f>
        <v/>
      </c>
      <c r="E593" s="43"/>
      <c r="F593" s="43"/>
      <c r="G593" s="43"/>
      <c r="H593" s="43"/>
      <c r="I593" s="43"/>
      <c r="J593" s="44"/>
      <c r="K593" s="142"/>
      <c r="L593" s="45"/>
      <c r="M593" s="45"/>
      <c r="N593" s="41">
        <f>N592+IF(AND(L593="Pago",OR(E593='PC Receitas'!$O$4,E593='PC Receitas'!$O$5,E593='PC Receitas'!$O$6)),J593,IF(AND(L593="Pago",OR(E593='PC Receitas'!$O$7,E593='PC Receitas'!$O$8,E593='PC Receitas'!$O$9,E593='PC Receitas'!$O$10,E593='PC Receitas'!$O$11,E593='PC Receitas'!$O$12,E593='PC Receitas'!$O$13,E593='PC Receitas'!$O$14)),-J593,0))</f>
        <v>12927.7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IF(C594&lt;&gt;"",TEXT(C594,"00")&amp;"/06/"&amp;'Configurações Básicas'!$E$5,"")</f>
        <v/>
      </c>
      <c r="E594" s="43"/>
      <c r="F594" s="43"/>
      <c r="G594" s="43"/>
      <c r="H594" s="43"/>
      <c r="I594" s="43"/>
      <c r="J594" s="44"/>
      <c r="K594" s="142"/>
      <c r="L594" s="45"/>
      <c r="M594" s="45"/>
      <c r="N594" s="41">
        <f>N593+IF(AND(L594="Pago",OR(E594='PC Receitas'!$O$4,E594='PC Receitas'!$O$5,E594='PC Receitas'!$O$6)),J594,IF(AND(L594="Pago",OR(E594='PC Receitas'!$O$7,E594='PC Receitas'!$O$8,E594='PC Receitas'!$O$9,E594='PC Receitas'!$O$10,E594='PC Receitas'!$O$11,E594='PC Receitas'!$O$12,E594='PC Receitas'!$O$13,E594='PC Receitas'!$O$14)),-J594,0))</f>
        <v>12927.7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IF(C595&lt;&gt;"",TEXT(C595,"00")&amp;"/06/"&amp;'Configurações Básicas'!$E$5,"")</f>
        <v/>
      </c>
      <c r="E595" s="43"/>
      <c r="F595" s="43"/>
      <c r="G595" s="43"/>
      <c r="H595" s="43"/>
      <c r="I595" s="43"/>
      <c r="J595" s="44"/>
      <c r="K595" s="142"/>
      <c r="L595" s="45"/>
      <c r="M595" s="45"/>
      <c r="N595" s="41">
        <f>N594+IF(AND(L595="Pago",OR(E595='PC Receitas'!$O$4,E595='PC Receitas'!$O$5,E595='PC Receitas'!$O$6)),J595,IF(AND(L595="Pago",OR(E595='PC Receitas'!$O$7,E595='PC Receitas'!$O$8,E595='PC Receitas'!$O$9,E595='PC Receitas'!$O$10,E595='PC Receitas'!$O$11,E595='PC Receitas'!$O$12,E595='PC Receitas'!$O$13,E595='PC Receitas'!$O$14)),-J595,0))</f>
        <v>12927.7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IF(C596&lt;&gt;"",TEXT(C596,"00")&amp;"/06/"&amp;'Configurações Básicas'!$E$5,"")</f>
        <v/>
      </c>
      <c r="E596" s="43"/>
      <c r="F596" s="43"/>
      <c r="G596" s="43"/>
      <c r="H596" s="43"/>
      <c r="I596" s="43"/>
      <c r="J596" s="44"/>
      <c r="K596" s="142"/>
      <c r="L596" s="45"/>
      <c r="M596" s="45"/>
      <c r="N596" s="41">
        <f>N595+IF(AND(L596="Pago",OR(E596='PC Receitas'!$O$4,E596='PC Receitas'!$O$5,E596='PC Receitas'!$O$6)),J596,IF(AND(L596="Pago",OR(E596='PC Receitas'!$O$7,E596='PC Receitas'!$O$8,E596='PC Receitas'!$O$9,E596='PC Receitas'!$O$10,E596='PC Receitas'!$O$11,E596='PC Receitas'!$O$12,E596='PC Receitas'!$O$13,E596='PC Receitas'!$O$14)),-J596,0))</f>
        <v>12927.7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IF(C597&lt;&gt;"",TEXT(C597,"00")&amp;"/06/"&amp;'Configurações Básicas'!$E$5,"")</f>
        <v/>
      </c>
      <c r="E597" s="43"/>
      <c r="F597" s="43"/>
      <c r="G597" s="43"/>
      <c r="H597" s="43"/>
      <c r="I597" s="43"/>
      <c r="J597" s="44"/>
      <c r="K597" s="142"/>
      <c r="L597" s="45"/>
      <c r="M597" s="45"/>
      <c r="N597" s="41">
        <f>N596+IF(AND(L597="Pago",OR(E597='PC Receitas'!$O$4,E597='PC Receitas'!$O$5,E597='PC Receitas'!$O$6)),J597,IF(AND(L597="Pago",OR(E597='PC Receitas'!$O$7,E597='PC Receitas'!$O$8,E597='PC Receitas'!$O$9,E597='PC Receitas'!$O$10,E597='PC Receitas'!$O$11,E597='PC Receitas'!$O$12,E597='PC Receitas'!$O$13,E597='PC Receitas'!$O$14)),-J597,0))</f>
        <v>12927.7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IF(C598&lt;&gt;"",TEXT(C598,"00")&amp;"/06/"&amp;'Configurações Básicas'!$E$5,"")</f>
        <v/>
      </c>
      <c r="E598" s="43"/>
      <c r="F598" s="43"/>
      <c r="G598" s="43"/>
      <c r="H598" s="43"/>
      <c r="I598" s="43"/>
      <c r="J598" s="44"/>
      <c r="K598" s="142"/>
      <c r="L598" s="45"/>
      <c r="M598" s="45"/>
      <c r="N598" s="41">
        <f>N597+IF(AND(L598="Pago",OR(E598='PC Receitas'!$O$4,E598='PC Receitas'!$O$5,E598='PC Receitas'!$O$6)),J598,IF(AND(L598="Pago",OR(E598='PC Receitas'!$O$7,E598='PC Receitas'!$O$8,E598='PC Receitas'!$O$9,E598='PC Receitas'!$O$10,E598='PC Receitas'!$O$11,E598='PC Receitas'!$O$12,E598='PC Receitas'!$O$13,E598='PC Receitas'!$O$14)),-J598,0))</f>
        <v>12927.7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IF(C599&lt;&gt;"",TEXT(C599,"00")&amp;"/06/"&amp;'Configurações Básicas'!$E$5,"")</f>
        <v/>
      </c>
      <c r="E599" s="43"/>
      <c r="F599" s="43"/>
      <c r="G599" s="43"/>
      <c r="H599" s="43"/>
      <c r="I599" s="43"/>
      <c r="J599" s="44"/>
      <c r="K599" s="142"/>
      <c r="L599" s="45"/>
      <c r="M599" s="45"/>
      <c r="N599" s="41">
        <f>N598+IF(AND(L599="Pago",OR(E599='PC Receitas'!$O$4,E599='PC Receitas'!$O$5,E599='PC Receitas'!$O$6)),J599,IF(AND(L599="Pago",OR(E599='PC Receitas'!$O$7,E599='PC Receitas'!$O$8,E599='PC Receitas'!$O$9,E599='PC Receitas'!$O$10,E599='PC Receitas'!$O$11,E599='PC Receitas'!$O$12,E599='PC Receitas'!$O$13,E599='PC Receitas'!$O$14)),-J599,0))</f>
        <v>12927.7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IF(C600&lt;&gt;"",TEXT(C600,"00")&amp;"/06/"&amp;'Configurações Básicas'!$E$5,"")</f>
        <v/>
      </c>
      <c r="E600" s="43"/>
      <c r="F600" s="43"/>
      <c r="G600" s="43"/>
      <c r="H600" s="43"/>
      <c r="I600" s="43"/>
      <c r="J600" s="44"/>
      <c r="K600" s="142"/>
      <c r="L600" s="45"/>
      <c r="M600" s="45"/>
      <c r="N600" s="41">
        <f>N599+IF(AND(L600="Pago",OR(E600='PC Receitas'!$O$4,E600='PC Receitas'!$O$5,E600='PC Receitas'!$O$6)),J600,IF(AND(L600="Pago",OR(E600='PC Receitas'!$O$7,E600='PC Receitas'!$O$8,E600='PC Receitas'!$O$9,E600='PC Receitas'!$O$10,E600='PC Receitas'!$O$11,E600='PC Receitas'!$O$12,E600='PC Receitas'!$O$13,E600='PC Receitas'!$O$14)),-J600,0))</f>
        <v>12927.7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IF(C601&lt;&gt;"",TEXT(C601,"00")&amp;"/06/"&amp;'Configurações Básicas'!$E$5,"")</f>
        <v/>
      </c>
      <c r="E601" s="43"/>
      <c r="F601" s="43"/>
      <c r="G601" s="43"/>
      <c r="H601" s="43"/>
      <c r="I601" s="43"/>
      <c r="J601" s="44"/>
      <c r="K601" s="142"/>
      <c r="L601" s="45"/>
      <c r="M601" s="45"/>
      <c r="N601" s="41">
        <f>N600+IF(AND(L601="Pago",OR(E601='PC Receitas'!$O$4,E601='PC Receitas'!$O$5,E601='PC Receitas'!$O$6)),J601,IF(AND(L601="Pago",OR(E601='PC Receitas'!$O$7,E601='PC Receitas'!$O$8,E601='PC Receitas'!$O$9,E601='PC Receitas'!$O$10,E601='PC Receitas'!$O$11,E601='PC Receitas'!$O$12,E601='PC Receitas'!$O$13,E601='PC Receitas'!$O$14)),-J601,0))</f>
        <v>12927.7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IF(C602&lt;&gt;"",TEXT(C602,"00")&amp;"/06/"&amp;'Configurações Básicas'!$E$5,"")</f>
        <v/>
      </c>
      <c r="E602" s="43"/>
      <c r="F602" s="43"/>
      <c r="G602" s="43"/>
      <c r="H602" s="43"/>
      <c r="I602" s="43"/>
      <c r="J602" s="44"/>
      <c r="K602" s="142"/>
      <c r="L602" s="45"/>
      <c r="M602" s="45"/>
      <c r="N602" s="41">
        <f>N601+IF(AND(L602="Pago",OR(E602='PC Receitas'!$O$4,E602='PC Receitas'!$O$5,E602='PC Receitas'!$O$6)),J602,IF(AND(L602="Pago",OR(E602='PC Receitas'!$O$7,E602='PC Receitas'!$O$8,E602='PC Receitas'!$O$9,E602='PC Receitas'!$O$10,E602='PC Receitas'!$O$11,E602='PC Receitas'!$O$12,E602='PC Receitas'!$O$13,E602='PC Receitas'!$O$14)),-J602,0))</f>
        <v>12927.7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IF(C603&lt;&gt;"",TEXT(C603,"00")&amp;"/06/"&amp;'Configurações Básicas'!$E$5,"")</f>
        <v/>
      </c>
      <c r="E603" s="43"/>
      <c r="F603" s="43"/>
      <c r="G603" s="43"/>
      <c r="H603" s="43"/>
      <c r="I603" s="43"/>
      <c r="J603" s="44"/>
      <c r="K603" s="142"/>
      <c r="L603" s="45"/>
      <c r="M603" s="45"/>
      <c r="N603" s="41">
        <f>N602+IF(AND(L603="Pago",OR(E603='PC Receitas'!$O$4,E603='PC Receitas'!$O$5,E603='PC Receitas'!$O$6)),J603,IF(AND(L603="Pago",OR(E603='PC Receitas'!$O$7,E603='PC Receitas'!$O$8,E603='PC Receitas'!$O$9,E603='PC Receitas'!$O$10,E603='PC Receitas'!$O$11,E603='PC Receitas'!$O$12,E603='PC Receitas'!$O$13,E603='PC Receitas'!$O$14)),-J603,0))</f>
        <v>12927.7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IF(C604&lt;&gt;"",TEXT(C604,"00")&amp;"/06/"&amp;'Configurações Básicas'!$E$5,"")</f>
        <v/>
      </c>
      <c r="E604" s="43"/>
      <c r="F604" s="43"/>
      <c r="G604" s="43"/>
      <c r="H604" s="43"/>
      <c r="I604" s="43"/>
      <c r="J604" s="44"/>
      <c r="K604" s="142"/>
      <c r="L604" s="45"/>
      <c r="M604" s="45"/>
      <c r="N604" s="41">
        <f>N603+IF(AND(L604="Pago",OR(E604='PC Receitas'!$O$4,E604='PC Receitas'!$O$5,E604='PC Receitas'!$O$6)),J604,IF(AND(L604="Pago",OR(E604='PC Receitas'!$O$7,E604='PC Receitas'!$O$8,E604='PC Receitas'!$O$9,E604='PC Receitas'!$O$10,E604='PC Receitas'!$O$11,E604='PC Receitas'!$O$12,E604='PC Receitas'!$O$13,E604='PC Receitas'!$O$14)),-J604,0))</f>
        <v>12927.7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IF(C605&lt;&gt;"",TEXT(C605,"00")&amp;"/06/"&amp;'Configurações Básicas'!$E$5,"")</f>
        <v/>
      </c>
      <c r="E605" s="43"/>
      <c r="F605" s="43"/>
      <c r="G605" s="43"/>
      <c r="H605" s="43"/>
      <c r="I605" s="43"/>
      <c r="J605" s="44"/>
      <c r="K605" s="142"/>
      <c r="L605" s="45"/>
      <c r="M605" s="45"/>
      <c r="N605" s="41">
        <f>N604+IF(AND(L605="Pago",OR(E605='PC Receitas'!$O$4,E605='PC Receitas'!$O$5,E605='PC Receitas'!$O$6)),J605,IF(AND(L605="Pago",OR(E605='PC Receitas'!$O$7,E605='PC Receitas'!$O$8,E605='PC Receitas'!$O$9,E605='PC Receitas'!$O$10,E605='PC Receitas'!$O$11,E605='PC Receitas'!$O$12,E605='PC Receitas'!$O$13,E605='PC Receitas'!$O$14)),-J605,0))</f>
        <v>12927.7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287</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31</v>
      </c>
      <c r="D5" s="43" t="str">
        <f>IF(C5&lt;&gt;"",TEXT(C5,"00")&amp;"/07/"&amp;'Configurações Básicas'!$E$5,"")</f>
        <v>31/07/2017</v>
      </c>
      <c r="E5" s="43" t="s">
        <v>1333</v>
      </c>
      <c r="F5" s="23"/>
      <c r="G5" s="43" t="s">
        <v>1370</v>
      </c>
      <c r="H5" s="43" t="s">
        <v>1410</v>
      </c>
      <c r="I5" s="43"/>
      <c r="J5" s="127">
        <v>80</v>
      </c>
      <c r="K5" s="141"/>
      <c r="L5" s="45" t="s">
        <v>1368</v>
      </c>
      <c r="M5" s="141"/>
      <c r="N5" s="41">
        <f>Q5+IF(AND(L5="Pago",OR(E5='PC Receitas'!O4,E5='PC Receitas'!O5,E5='PC Receitas'!O6)),J5,IF(AND(L5="Pago",OR(E5='PC Receitas'!O7,E5='PC Receitas'!O8,E5='PC Receitas'!O9,E5='PC Receitas'!O10,E5='PC Receitas'!O11,E5='PC Receitas'!O12,E5='PC Receitas'!O13,E5='PC Receitas'!O14)),-J5,0))</f>
        <v>13007.7</v>
      </c>
      <c r="P5" s="235" t="s">
        <v>231</v>
      </c>
      <c r="Q5" s="236">
        <f>Jun!Q13</f>
        <v>12927.7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31</v>
      </c>
      <c r="D6" s="43" t="str">
        <f>IF(C6&lt;&gt;"",TEXT(C6,"00")&amp;"/07/"&amp;'Configurações Básicas'!$E$5,"")</f>
        <v>31/07/2017</v>
      </c>
      <c r="E6" s="43" t="s">
        <v>1333</v>
      </c>
      <c r="F6" s="23"/>
      <c r="G6" s="43" t="s">
        <v>1372</v>
      </c>
      <c r="H6" s="43" t="s">
        <v>1410</v>
      </c>
      <c r="I6" s="43"/>
      <c r="J6" s="127">
        <v>1320</v>
      </c>
      <c r="K6" s="141"/>
      <c r="L6" s="45" t="s">
        <v>1368</v>
      </c>
      <c r="M6" s="141"/>
      <c r="N6" s="41">
        <f>N5+IF(AND(L6="Pago",OR(E6='PC Receitas'!$O$4,E6='PC Receitas'!$O$5,E6='PC Receitas'!$O$6)),J6,IF(AND(L6="Pago",OR(E6='PC Receitas'!$O$7,E6='PC Receitas'!$O$8,E6='PC Receitas'!$O$9,E6='PC Receitas'!$O$10,E6='PC Receitas'!$O$11,E6='PC Receitas'!$O$12,E6='PC Receitas'!$O$13,E6='PC Receitas'!$O$14)),-J6,0))</f>
        <v>14327.7</v>
      </c>
      <c r="P6" s="235"/>
      <c r="Q6" s="236"/>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71"/>
      <c r="C7" s="43">
        <v>31</v>
      </c>
      <c r="D7" s="43" t="str">
        <f>IF(C7&lt;&gt;"",TEXT(C7,"00")&amp;"/07/"&amp;'Configurações Básicas'!$E$5,"")</f>
        <v>31/07/2017</v>
      </c>
      <c r="E7" s="43" t="s">
        <v>1333</v>
      </c>
      <c r="F7" s="23"/>
      <c r="G7" s="43" t="s">
        <v>1373</v>
      </c>
      <c r="H7" s="43" t="s">
        <v>1410</v>
      </c>
      <c r="I7" s="43"/>
      <c r="J7" s="127">
        <v>250</v>
      </c>
      <c r="K7" s="141"/>
      <c r="L7" s="45" t="s">
        <v>1368</v>
      </c>
      <c r="M7" s="141"/>
      <c r="N7" s="41">
        <f>N6+IF(AND(L7="Pago",OR(E7='PC Receitas'!$O$4,E7='PC Receitas'!$O$5,E7='PC Receitas'!$O$6)),J7,IF(AND(L7="Pago",OR(E7='PC Receitas'!$O$7,E7='PC Receitas'!$O$8,E7='PC Receitas'!$O$9,E7='PC Receitas'!$O$10,E7='PC Receitas'!$O$11,E7='PC Receitas'!$O$12,E7='PC Receitas'!$O$13,E7='PC Receitas'!$O$14)),-J7,0))</f>
        <v>14577.7</v>
      </c>
      <c r="P7" s="225" t="s">
        <v>25</v>
      </c>
      <c r="Q7" s="228">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71"/>
      <c r="C8" s="43">
        <v>31</v>
      </c>
      <c r="D8" s="43" t="str">
        <f>IF(C8&lt;&gt;"",TEXT(C8,"00")&amp;"/07/"&amp;'Configurações Básicas'!$E$5,"")</f>
        <v>31/07/2017</v>
      </c>
      <c r="E8" s="43" t="s">
        <v>1333</v>
      </c>
      <c r="F8" s="23" t="s">
        <v>1393</v>
      </c>
      <c r="G8" s="43" t="s">
        <v>1384</v>
      </c>
      <c r="H8" s="43" t="s">
        <v>1410</v>
      </c>
      <c r="I8" s="43"/>
      <c r="J8" s="127">
        <v>180</v>
      </c>
      <c r="K8" s="141"/>
      <c r="L8" s="45" t="s">
        <v>1368</v>
      </c>
      <c r="M8" s="141"/>
      <c r="N8" s="41">
        <f>N7+IF(AND(L8="Pago",OR(E8='PC Receitas'!$O$4,E8='PC Receitas'!$O$5,E8='PC Receitas'!$O$6)),J8,IF(AND(L8="Pago",OR(E8='PC Receitas'!$O$7,E8='PC Receitas'!$O$8,E8='PC Receitas'!$O$9,E8='PC Receitas'!$O$10,E8='PC Receitas'!$O$11,E8='PC Receitas'!$O$12,E8='PC Receitas'!$O$13,E8='PC Receitas'!$O$14)),-J8,0))</f>
        <v>14757.7</v>
      </c>
      <c r="P8" s="225"/>
      <c r="Q8" s="229"/>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71"/>
      <c r="C9" s="43">
        <v>30</v>
      </c>
      <c r="D9" s="43" t="str">
        <f>IF(C9&lt;&gt;"",TEXT(C9,"00")&amp;"/06/"&amp;'Configurações Básicas'!$E$5,"")</f>
        <v>30/06/2017</v>
      </c>
      <c r="E9" s="43" t="s">
        <v>1333</v>
      </c>
      <c r="F9" s="23"/>
      <c r="G9" s="43" t="s">
        <v>1385</v>
      </c>
      <c r="H9" s="43" t="s">
        <v>1411</v>
      </c>
      <c r="I9" s="43"/>
      <c r="J9" s="127">
        <v>45</v>
      </c>
      <c r="K9" s="141"/>
      <c r="L9" s="45" t="s">
        <v>1368</v>
      </c>
      <c r="M9" s="141"/>
      <c r="N9" s="41">
        <f>N8+IF(AND(L9="Pago",OR(E9='PC Receitas'!$O$4,E9='PC Receitas'!$O$5,E9='PC Receitas'!$O$6)),J9,IF(AND(L9="Pago",OR(E9='PC Receitas'!$O$7,E9='PC Receitas'!$O$8,E9='PC Receitas'!$O$9,E9='PC Receitas'!$O$10,E9='PC Receitas'!$O$11,E9='PC Receitas'!$O$12,E9='PC Receitas'!$O$13,E9='PC Receitas'!$O$14)),-J9,0))</f>
        <v>14802.7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71"/>
      <c r="C10" s="43"/>
      <c r="D10" s="43" t="str">
        <f>IF(C10&lt;&gt;"",TEXT(C10,"00")&amp;"/07/"&amp;'Configurações Básicas'!$E$5,"")</f>
        <v/>
      </c>
      <c r="E10" s="43"/>
      <c r="F10" s="23"/>
      <c r="G10" s="43"/>
      <c r="H10" s="43"/>
      <c r="I10" s="43"/>
      <c r="J10" s="127"/>
      <c r="K10" s="141"/>
      <c r="L10" s="128"/>
      <c r="M10" s="141"/>
      <c r="N10" s="41">
        <f>N9+IF(AND(L10="Pago",OR(E10='PC Receitas'!$O$4,E10='PC Receitas'!$O$5,E10='PC Receitas'!$O$6)),J10,IF(AND(L10="Pago",OR(E10='PC Receitas'!$O$7,E10='PC Receitas'!$O$8,E10='PC Receitas'!$O$9,E10='PC Receitas'!$O$10,E10='PC Receitas'!$O$11,E10='PC Receitas'!$O$12,E10='PC Receitas'!$O$13,E10='PC Receitas'!$O$14)),-J10,0))</f>
        <v>14802.7</v>
      </c>
      <c r="P10" s="225"/>
      <c r="Q10" s="227"/>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71"/>
      <c r="C11" s="43"/>
      <c r="D11" s="43" t="str">
        <f>IF(C11&lt;&gt;"",TEXT(C11,"00")&amp;"/07/"&amp;'Configurações Básicas'!$E$5,"")</f>
        <v/>
      </c>
      <c r="E11" s="43"/>
      <c r="F11" s="23"/>
      <c r="G11" s="23"/>
      <c r="H11" s="23"/>
      <c r="I11" s="23"/>
      <c r="J11" s="127"/>
      <c r="K11" s="141"/>
      <c r="L11" s="128"/>
      <c r="M11" s="141"/>
      <c r="N11" s="41">
        <f>N10+IF(AND(L11="Pago",OR(E11='PC Receitas'!$O$4,E11='PC Receitas'!$O$5,E11='PC Receitas'!$O$6)),J11,IF(AND(L11="Pago",OR(E11='PC Receitas'!$O$7,E11='PC Receitas'!$O$8,E11='PC Receitas'!$O$9,E11='PC Receitas'!$O$10,E11='PC Receitas'!$O$11,E11='PC Receitas'!$O$12,E11='PC Receitas'!$O$13,E11='PC Receitas'!$O$14)),-J11,0))</f>
        <v>14802.7</v>
      </c>
      <c r="P11" s="225" t="s">
        <v>28</v>
      </c>
      <c r="Q11" s="226">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71"/>
      <c r="C12" s="43"/>
      <c r="D12" s="43" t="str">
        <f>IF(C12&lt;&gt;"",TEXT(C12,"00")&amp;"/07/"&amp;'Configurações Básicas'!$E$5,"")</f>
        <v/>
      </c>
      <c r="E12" s="43"/>
      <c r="F12" s="23"/>
      <c r="G12" s="43"/>
      <c r="H12" s="43"/>
      <c r="I12" s="43"/>
      <c r="J12" s="127"/>
      <c r="K12" s="141"/>
      <c r="L12" s="45"/>
      <c r="M12" s="141"/>
      <c r="N12" s="41">
        <f>N11+IF(AND(L12="Pago",OR(E12='PC Receitas'!$O$4,E12='PC Receitas'!$O$5,E12='PC Receitas'!$O$6)),J12,IF(AND(L12="Pago",OR(E12='PC Receitas'!$O$7,E12='PC Receitas'!$O$8,E12='PC Receitas'!$O$9,E12='PC Receitas'!$O$10,E12='PC Receitas'!$O$11,E12='PC Receitas'!$O$12,E12='PC Receitas'!$O$13,E12='PC Receitas'!$O$14)),-J12,0))</f>
        <v>14802.7</v>
      </c>
      <c r="P12" s="225"/>
      <c r="Q12" s="227"/>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71"/>
      <c r="C13" s="43"/>
      <c r="D13" s="43" t="str">
        <f>IF(C13&lt;&gt;"",TEXT(C13,"00")&amp;"/07/"&amp;'Configurações Básicas'!$E$5,"")</f>
        <v/>
      </c>
      <c r="E13" s="43"/>
      <c r="F13" s="23"/>
      <c r="G13" s="43"/>
      <c r="H13" s="43"/>
      <c r="I13" s="43"/>
      <c r="J13" s="127"/>
      <c r="K13" s="141"/>
      <c r="L13" s="128"/>
      <c r="M13" s="141"/>
      <c r="N13" s="41">
        <f>N12+IF(AND(L13="Pago",OR(E13='PC Receitas'!$O$4,E13='PC Receitas'!$O$5,E13='PC Receitas'!$O$6)),J13,IF(AND(L13="Pago",OR(E13='PC Receitas'!$O$7,E13='PC Receitas'!$O$8,E13='PC Receitas'!$O$9,E13='PC Receitas'!$O$10,E13='PC Receitas'!$O$11,E13='PC Receitas'!$O$12,E13='PC Receitas'!$O$13,E13='PC Receitas'!$O$14)),-J13,0))</f>
        <v>14802.7</v>
      </c>
      <c r="P13" s="225" t="s">
        <v>64</v>
      </c>
      <c r="Q13" s="226">
        <f>N605</f>
        <v>14802.7</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71"/>
      <c r="C14" s="43"/>
      <c r="D14" s="43" t="str">
        <f>IF(C14&lt;&gt;"",TEXT(C14,"00")&amp;"/07/"&amp;'Configurações Básicas'!$E$5,"")</f>
        <v/>
      </c>
      <c r="E14" s="43"/>
      <c r="F14" s="23"/>
      <c r="G14" s="23"/>
      <c r="H14" s="23"/>
      <c r="I14" s="23"/>
      <c r="J14" s="127"/>
      <c r="K14" s="141"/>
      <c r="L14" s="128"/>
      <c r="M14" s="141"/>
      <c r="N14" s="41">
        <f>N13+IF(AND(L14="Pago",OR(E14='PC Receitas'!$O$4,E14='PC Receitas'!$O$5,E14='PC Receitas'!$O$6)),J14,IF(AND(L14="Pago",OR(E14='PC Receitas'!$O$7,E14='PC Receitas'!$O$8,E14='PC Receitas'!$O$9,E14='PC Receitas'!$O$10,E14='PC Receitas'!$O$11,E14='PC Receitas'!$O$12,E14='PC Receitas'!$O$13,E14='PC Receitas'!$O$14)),-J14,0))</f>
        <v>14802.7</v>
      </c>
      <c r="P14" s="225"/>
      <c r="Q14" s="230"/>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71"/>
      <c r="C15" s="43"/>
      <c r="D15" s="43" t="str">
        <f>IF(C15&lt;&gt;"",TEXT(C15,"00")&amp;"/07/"&amp;'Configurações Básicas'!$E$5,"")</f>
        <v/>
      </c>
      <c r="E15" s="43"/>
      <c r="F15" s="23"/>
      <c r="G15" s="43"/>
      <c r="H15" s="43"/>
      <c r="I15" s="43"/>
      <c r="J15" s="127"/>
      <c r="K15" s="141"/>
      <c r="L15" s="128"/>
      <c r="M15" s="141"/>
      <c r="N15" s="41">
        <f>N14+IF(AND(L15="Pago",OR(E15='PC Receitas'!$O$4,E15='PC Receitas'!$O$5,E15='PC Receitas'!$O$6)),J15,IF(AND(L15="Pago",OR(E15='PC Receitas'!$O$7,E15='PC Receitas'!$O$8,E15='PC Receitas'!$O$9,E15='PC Receitas'!$O$10,E15='PC Receitas'!$O$11,E15='PC Receitas'!$O$12,E15='PC Receitas'!$O$13,E15='PC Receitas'!$O$14)),-J15,0))</f>
        <v>14802.7</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71"/>
      <c r="C16" s="43"/>
      <c r="D16" s="43" t="str">
        <f>IF(C16&lt;&gt;"",TEXT(C16,"00")&amp;"/07/"&amp;'Configurações Básicas'!$E$5,"")</f>
        <v/>
      </c>
      <c r="E16" s="43"/>
      <c r="F16" s="23"/>
      <c r="G16" s="43"/>
      <c r="H16" s="43"/>
      <c r="I16" s="43"/>
      <c r="J16" s="127"/>
      <c r="K16" s="141"/>
      <c r="L16" s="45"/>
      <c r="M16" s="141"/>
      <c r="N16" s="41">
        <f>N15+IF(AND(L16="Pago",OR(E16='PC Receitas'!$O$4,E16='PC Receitas'!$O$5,E16='PC Receitas'!$O$6)),J16,IF(AND(L16="Pago",OR(E16='PC Receitas'!$O$7,E16='PC Receitas'!$O$8,E16='PC Receitas'!$O$9,E16='PC Receitas'!$O$10,E16='PC Receitas'!$O$11,E16='PC Receitas'!$O$12,E16='PC Receitas'!$O$13,E16='PC Receitas'!$O$14)),-J16,0))</f>
        <v>14802.7</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71"/>
      <c r="C17" s="43"/>
      <c r="D17" s="43" t="str">
        <f>IF(C17&lt;&gt;"",TEXT(C17,"00")&amp;"/07/"&amp;'Configurações Básicas'!$E$5,"")</f>
        <v/>
      </c>
      <c r="E17" s="43"/>
      <c r="F17" s="23"/>
      <c r="G17" s="23"/>
      <c r="H17" s="23"/>
      <c r="I17" s="23"/>
      <c r="J17" s="127"/>
      <c r="K17" s="141"/>
      <c r="L17" s="128"/>
      <c r="M17" s="141"/>
      <c r="N17" s="41">
        <f>N16+IF(AND(L17="Pago",OR(E17='PC Receitas'!$O$4,E17='PC Receitas'!$O$5,E17='PC Receitas'!$O$6)),J17,IF(AND(L17="Pago",OR(E17='PC Receitas'!$O$7,E17='PC Receitas'!$O$8,E17='PC Receitas'!$O$9,E17='PC Receitas'!$O$10,E17='PC Receitas'!$O$11,E17='PC Receitas'!$O$12,E17='PC Receitas'!$O$13,E17='PC Receitas'!$O$14)),-J17,0))</f>
        <v>14802.7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IF(C18&lt;&gt;"",TEXT(C18,"00")&amp;"/07/"&amp;'Configurações Básicas'!$E$5,"")</f>
        <v/>
      </c>
      <c r="E18" s="43"/>
      <c r="F18" s="23"/>
      <c r="G18" s="43"/>
      <c r="H18" s="43"/>
      <c r="I18" s="43"/>
      <c r="J18" s="127"/>
      <c r="K18" s="141"/>
      <c r="L18" s="128"/>
      <c r="M18" s="141"/>
      <c r="N18" s="41">
        <f>N17+IF(AND(L18="Pago",OR(E18='PC Receitas'!$O$4,E18='PC Receitas'!$O$5,E18='PC Receitas'!$O$6)),J18,IF(AND(L18="Pago",OR(E18='PC Receitas'!$O$7,E18='PC Receitas'!$O$8,E18='PC Receitas'!$O$9,E18='PC Receitas'!$O$10,E18='PC Receitas'!$O$11,E18='PC Receitas'!$O$12,E18='PC Receitas'!$O$13,E18='PC Receitas'!$O$14)),-J18,0))</f>
        <v>14802.7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IF(C19&lt;&gt;"",TEXT(C19,"00")&amp;"/07/"&amp;'Configurações Básicas'!$E$5,"")</f>
        <v/>
      </c>
      <c r="E19" s="43"/>
      <c r="F19" s="23"/>
      <c r="G19" s="23"/>
      <c r="H19" s="23"/>
      <c r="I19" s="23"/>
      <c r="J19" s="127"/>
      <c r="K19" s="141"/>
      <c r="L19" s="128"/>
      <c r="M19" s="141"/>
      <c r="N19" s="41">
        <f>N18+IF(AND(L19="Pago",OR(E19='PC Receitas'!$O$4,E19='PC Receitas'!$O$5,E19='PC Receitas'!$O$6)),J19,IF(AND(L19="Pago",OR(E19='PC Receitas'!$O$7,E19='PC Receitas'!$O$8,E19='PC Receitas'!$O$9,E19='PC Receitas'!$O$10,E19='PC Receitas'!$O$11,E19='PC Receitas'!$O$12,E19='PC Receitas'!$O$13,E19='PC Receitas'!$O$14)),-J19,0))</f>
        <v>14802.7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IF(C20&lt;&gt;"",TEXT(C20,"00")&amp;"/07/"&amp;'Configurações Básicas'!$E$5,"")</f>
        <v/>
      </c>
      <c r="E20" s="43"/>
      <c r="F20" s="23"/>
      <c r="G20" s="43"/>
      <c r="H20" s="43"/>
      <c r="I20" s="43"/>
      <c r="J20" s="127"/>
      <c r="K20" s="141"/>
      <c r="L20" s="128"/>
      <c r="M20" s="141"/>
      <c r="N20" s="41">
        <f>N19+IF(AND(L20="Pago",OR(E20='PC Receitas'!$O$4,E20='PC Receitas'!$O$5,E20='PC Receitas'!$O$6)),J20,IF(AND(L20="Pago",OR(E20='PC Receitas'!$O$7,E20='PC Receitas'!$O$8,E20='PC Receitas'!$O$9,E20='PC Receitas'!$O$10,E20='PC Receitas'!$O$11,E20='PC Receitas'!$O$12,E20='PC Receitas'!$O$13,E20='PC Receitas'!$O$14)),-J20,0))</f>
        <v>14802.7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IF(C21&lt;&gt;"",TEXT(C21,"00")&amp;"/07/"&amp;'Configurações Básicas'!$E$5,"")</f>
        <v/>
      </c>
      <c r="E21" s="43"/>
      <c r="F21" s="23"/>
      <c r="G21" s="43"/>
      <c r="H21" s="43"/>
      <c r="I21" s="43"/>
      <c r="J21" s="127"/>
      <c r="K21" s="141"/>
      <c r="L21" s="128"/>
      <c r="M21" s="141"/>
      <c r="N21" s="41">
        <f>N20+IF(AND(L21="Pago",OR(E21='PC Receitas'!$O$4,E21='PC Receitas'!$O$5,E21='PC Receitas'!$O$6)),J21,IF(AND(L21="Pago",OR(E21='PC Receitas'!$O$7,E21='PC Receitas'!$O$8,E21='PC Receitas'!$O$9,E21='PC Receitas'!$O$10,E21='PC Receitas'!$O$11,E21='PC Receitas'!$O$12,E21='PC Receitas'!$O$13,E21='PC Receitas'!$O$14)),-J21,0))</f>
        <v>14802.7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IF(C22&lt;&gt;"",TEXT(C22,"00")&amp;"/07/"&amp;'Configurações Básicas'!$E$5,"")</f>
        <v/>
      </c>
      <c r="E22" s="43"/>
      <c r="F22" s="23"/>
      <c r="G22" s="43"/>
      <c r="H22" s="43"/>
      <c r="I22" s="43"/>
      <c r="J22" s="127"/>
      <c r="K22" s="141"/>
      <c r="L22" s="45"/>
      <c r="M22" s="141"/>
      <c r="N22" s="41">
        <f>N21+IF(AND(L22="Pago",OR(E22='PC Receitas'!$O$4,E22='PC Receitas'!$O$5,E22='PC Receitas'!$O$6)),J22,IF(AND(L22="Pago",OR(E22='PC Receitas'!$O$7,E22='PC Receitas'!$O$8,E22='PC Receitas'!$O$9,E22='PC Receitas'!$O$10,E22='PC Receitas'!$O$11,E22='PC Receitas'!$O$12,E22='PC Receitas'!$O$13,E22='PC Receitas'!$O$14)),-J22,0))</f>
        <v>14802.7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IF(C23&lt;&gt;"",TEXT(C23,"00")&amp;"/07/"&amp;'Configurações Básicas'!$E$5,"")</f>
        <v/>
      </c>
      <c r="E23" s="43"/>
      <c r="F23" s="23"/>
      <c r="G23" s="43"/>
      <c r="H23" s="43"/>
      <c r="I23" s="43"/>
      <c r="J23" s="127"/>
      <c r="K23" s="141"/>
      <c r="L23" s="128"/>
      <c r="M23" s="141"/>
      <c r="N23" s="41">
        <f>N22+IF(AND(L23="Pago",OR(E23='PC Receitas'!$O$4,E23='PC Receitas'!$O$5,E23='PC Receitas'!$O$6)),J23,IF(AND(L23="Pago",OR(E23='PC Receitas'!$O$7,E23='PC Receitas'!$O$8,E23='PC Receitas'!$O$9,E23='PC Receitas'!$O$10,E23='PC Receitas'!$O$11,E23='PC Receitas'!$O$12,E23='PC Receitas'!$O$13,E23='PC Receitas'!$O$14)),-J23,0))</f>
        <v>14802.7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IF(C24&lt;&gt;"",TEXT(C24,"00")&amp;"/07/"&amp;'Configurações Básicas'!$E$5,"")</f>
        <v/>
      </c>
      <c r="E24" s="43"/>
      <c r="F24" s="23"/>
      <c r="G24" s="43"/>
      <c r="H24" s="43"/>
      <c r="I24" s="43"/>
      <c r="J24" s="127"/>
      <c r="K24" s="141"/>
      <c r="L24" s="128"/>
      <c r="M24" s="141"/>
      <c r="N24" s="41">
        <f>N23+IF(AND(L24="Pago",OR(E24='PC Receitas'!$O$4,E24='PC Receitas'!$O$5,E24='PC Receitas'!$O$6)),J24,IF(AND(L24="Pago",OR(E24='PC Receitas'!$O$7,E24='PC Receitas'!$O$8,E24='PC Receitas'!$O$9,E24='PC Receitas'!$O$10,E24='PC Receitas'!$O$11,E24='PC Receitas'!$O$12,E24='PC Receitas'!$O$13,E24='PC Receitas'!$O$14)),-J24,0))</f>
        <v>14802.7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IF(C25&lt;&gt;"",TEXT(C25,"00")&amp;"/07/"&amp;'Configurações Básicas'!$E$5,"")</f>
        <v/>
      </c>
      <c r="E25" s="43"/>
      <c r="F25" s="23"/>
      <c r="G25" s="43"/>
      <c r="H25" s="43"/>
      <c r="I25" s="43"/>
      <c r="J25" s="127"/>
      <c r="K25" s="141"/>
      <c r="L25" s="128"/>
      <c r="M25" s="141"/>
      <c r="N25" s="41">
        <f>N24+IF(AND(L25="Pago",OR(E25='PC Receitas'!$O$4,E25='PC Receitas'!$O$5,E25='PC Receitas'!$O$6)),J25,IF(AND(L25="Pago",OR(E25='PC Receitas'!$O$7,E25='PC Receitas'!$O$8,E25='PC Receitas'!$O$9,E25='PC Receitas'!$O$10,E25='PC Receitas'!$O$11,E25='PC Receitas'!$O$12,E25='PC Receitas'!$O$13,E25='PC Receitas'!$O$14)),-J25,0))</f>
        <v>14802.7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IF(C26&lt;&gt;"",TEXT(C26,"00")&amp;"/07/"&amp;'Configurações Básicas'!$E$5,"")</f>
        <v/>
      </c>
      <c r="E26" s="43"/>
      <c r="F26" s="23"/>
      <c r="G26" s="43"/>
      <c r="H26" s="43"/>
      <c r="I26" s="43"/>
      <c r="J26" s="127"/>
      <c r="K26" s="141"/>
      <c r="L26" s="128"/>
      <c r="M26" s="141"/>
      <c r="N26" s="41">
        <f>N25+IF(AND(L26="Pago",OR(E26='PC Receitas'!$O$4,E26='PC Receitas'!$O$5,E26='PC Receitas'!$O$6)),J26,IF(AND(L26="Pago",OR(E26='PC Receitas'!$O$7,E26='PC Receitas'!$O$8,E26='PC Receitas'!$O$9,E26='PC Receitas'!$O$10,E26='PC Receitas'!$O$11,E26='PC Receitas'!$O$12,E26='PC Receitas'!$O$13,E26='PC Receitas'!$O$14)),-J26,0))</f>
        <v>14802.7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IF(C27&lt;&gt;"",TEXT(C27,"00")&amp;"/07/"&amp;'Configurações Básicas'!$E$5,"")</f>
        <v/>
      </c>
      <c r="E27" s="43"/>
      <c r="F27" s="23"/>
      <c r="G27" s="43"/>
      <c r="H27" s="43"/>
      <c r="I27" s="43"/>
      <c r="J27" s="127"/>
      <c r="K27" s="141"/>
      <c r="L27" s="45"/>
      <c r="M27" s="141"/>
      <c r="N27" s="41">
        <f>N26+IF(AND(L27="Pago",OR(E27='PC Receitas'!$O$4,E27='PC Receitas'!$O$5,E27='PC Receitas'!$O$6)),J27,IF(AND(L27="Pago",OR(E27='PC Receitas'!$O$7,E27='PC Receitas'!$O$8,E27='PC Receitas'!$O$9,E27='PC Receitas'!$O$10,E27='PC Receitas'!$O$11,E27='PC Receitas'!$O$12,E27='PC Receitas'!$O$13,E27='PC Receitas'!$O$14)),-J27,0))</f>
        <v>14802.7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IF(C28&lt;&gt;"",TEXT(C28,"00")&amp;"/07/"&amp;'Configurações Básicas'!$E$5,"")</f>
        <v/>
      </c>
      <c r="E28" s="43"/>
      <c r="F28" s="23"/>
      <c r="G28" s="43"/>
      <c r="H28" s="43"/>
      <c r="I28" s="43"/>
      <c r="J28" s="127"/>
      <c r="K28" s="141"/>
      <c r="L28" s="128"/>
      <c r="M28" s="141"/>
      <c r="N28" s="41">
        <f>N27+IF(AND(L28="Pago",OR(E28='PC Receitas'!$O$4,E28='PC Receitas'!$O$5,E28='PC Receitas'!$O$6)),J28,IF(AND(L28="Pago",OR(E28='PC Receitas'!$O$7,E28='PC Receitas'!$O$8,E28='PC Receitas'!$O$9,E28='PC Receitas'!$O$10,E28='PC Receitas'!$O$11,E28='PC Receitas'!$O$12,E28='PC Receitas'!$O$13,E28='PC Receitas'!$O$14)),-J28,0))</f>
        <v>14802.7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IF(C29&lt;&gt;"",TEXT(C29,"00")&amp;"/07/"&amp;'Configurações Básicas'!$E$5,"")</f>
        <v/>
      </c>
      <c r="E29" s="43"/>
      <c r="F29" s="23"/>
      <c r="G29" s="43"/>
      <c r="H29" s="43"/>
      <c r="I29" s="43"/>
      <c r="J29" s="127"/>
      <c r="K29" s="141"/>
      <c r="L29" s="128"/>
      <c r="M29" s="141"/>
      <c r="N29" s="41">
        <f>N28+IF(AND(L29="Pago",OR(E29='PC Receitas'!$O$4,E29='PC Receitas'!$O$5,E29='PC Receitas'!$O$6)),J29,IF(AND(L29="Pago",OR(E29='PC Receitas'!$O$7,E29='PC Receitas'!$O$8,E29='PC Receitas'!$O$9,E29='PC Receitas'!$O$10,E29='PC Receitas'!$O$11,E29='PC Receitas'!$O$12,E29='PC Receitas'!$O$13,E29='PC Receitas'!$O$14)),-J29,0))</f>
        <v>14802.7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IF(C30&lt;&gt;"",TEXT(C30,"00")&amp;"/07/"&amp;'Configurações Básicas'!$E$5,"")</f>
        <v/>
      </c>
      <c r="E30" s="43"/>
      <c r="F30" s="23"/>
      <c r="G30" s="23"/>
      <c r="H30" s="23"/>
      <c r="I30" s="23"/>
      <c r="J30" s="127"/>
      <c r="K30" s="141"/>
      <c r="L30" s="128"/>
      <c r="M30" s="141"/>
      <c r="N30" s="41">
        <f>N29+IF(AND(L30="Pago",OR(E30='PC Receitas'!$O$4,E30='PC Receitas'!$O$5,E30='PC Receitas'!$O$6)),J30,IF(AND(L30="Pago",OR(E30='PC Receitas'!$O$7,E30='PC Receitas'!$O$8,E30='PC Receitas'!$O$9,E30='PC Receitas'!$O$10,E30='PC Receitas'!$O$11,E30='PC Receitas'!$O$12,E30='PC Receitas'!$O$13,E30='PC Receitas'!$O$14)),-J30,0))</f>
        <v>14802.7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IF(C31&lt;&gt;"",TEXT(C31,"00")&amp;"/07/"&amp;'Configurações Básicas'!$E$5,"")</f>
        <v/>
      </c>
      <c r="E31" s="43"/>
      <c r="F31" s="23"/>
      <c r="G31" s="23"/>
      <c r="H31" s="23"/>
      <c r="I31" s="23"/>
      <c r="J31" s="127"/>
      <c r="K31" s="141"/>
      <c r="L31" s="128"/>
      <c r="M31" s="141"/>
      <c r="N31" s="41">
        <f>N30+IF(AND(L31="Pago",OR(E31='PC Receitas'!$O$4,E31='PC Receitas'!$O$5,E31='PC Receitas'!$O$6)),J31,IF(AND(L31="Pago",OR(E31='PC Receitas'!$O$7,E31='PC Receitas'!$O$8,E31='PC Receitas'!$O$9,E31='PC Receitas'!$O$10,E31='PC Receitas'!$O$11,E31='PC Receitas'!$O$12,E31='PC Receitas'!$O$13,E31='PC Receitas'!$O$14)),-J31,0))</f>
        <v>14802.7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IF(C32&lt;&gt;"",TEXT(C32,"00")&amp;"/07/"&amp;'Configurações Básicas'!$E$5,"")</f>
        <v/>
      </c>
      <c r="E32" s="43"/>
      <c r="F32" s="23"/>
      <c r="G32" s="43"/>
      <c r="H32" s="43"/>
      <c r="I32" s="43"/>
      <c r="J32" s="127"/>
      <c r="K32" s="141"/>
      <c r="L32" s="128"/>
      <c r="M32" s="141"/>
      <c r="N32" s="41">
        <f>N31+IF(AND(L32="Pago",OR(E32='PC Receitas'!$O$4,E32='PC Receitas'!$O$5,E32='PC Receitas'!$O$6)),J32,IF(AND(L32="Pago",OR(E32='PC Receitas'!$O$7,E32='PC Receitas'!$O$8,E32='PC Receitas'!$O$9,E32='PC Receitas'!$O$10,E32='PC Receitas'!$O$11,E32='PC Receitas'!$O$12,E32='PC Receitas'!$O$13,E32='PC Receitas'!$O$14)),-J32,0))</f>
        <v>14802.7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IF(C33&lt;&gt;"",TEXT(C33,"00")&amp;"/07/"&amp;'Configurações Básicas'!$E$5,"")</f>
        <v/>
      </c>
      <c r="E33" s="43"/>
      <c r="F33" s="23"/>
      <c r="G33" s="43"/>
      <c r="H33" s="43"/>
      <c r="I33" s="43"/>
      <c r="J33" s="127"/>
      <c r="K33" s="141"/>
      <c r="L33" s="128"/>
      <c r="M33" s="141"/>
      <c r="N33" s="41">
        <f>N32+IF(AND(L33="Pago",OR(E33='PC Receitas'!$O$4,E33='PC Receitas'!$O$5,E33='PC Receitas'!$O$6)),J33,IF(AND(L33="Pago",OR(E33='PC Receitas'!$O$7,E33='PC Receitas'!$O$8,E33='PC Receitas'!$O$9,E33='PC Receitas'!$O$10,E33='PC Receitas'!$O$11,E33='PC Receitas'!$O$12,E33='PC Receitas'!$O$13,E33='PC Receitas'!$O$14)),-J33,0))</f>
        <v>14802.7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IF(C34&lt;&gt;"",TEXT(C34,"00")&amp;"/07/"&amp;'Configurações Básicas'!$E$5,"")</f>
        <v/>
      </c>
      <c r="E34" s="43"/>
      <c r="F34" s="23"/>
      <c r="G34" s="43"/>
      <c r="H34" s="43"/>
      <c r="I34" s="43"/>
      <c r="J34" s="127"/>
      <c r="K34" s="141"/>
      <c r="L34" s="45"/>
      <c r="M34" s="141"/>
      <c r="N34" s="41">
        <f>N33+IF(AND(L34="Pago",OR(E34='PC Receitas'!$O$4,E34='PC Receitas'!$O$5,E34='PC Receitas'!$O$6)),J34,IF(AND(L34="Pago",OR(E34='PC Receitas'!$O$7,E34='PC Receitas'!$O$8,E34='PC Receitas'!$O$9,E34='PC Receitas'!$O$10,E34='PC Receitas'!$O$11,E34='PC Receitas'!$O$12,E34='PC Receitas'!$O$13,E34='PC Receitas'!$O$14)),-J34,0))</f>
        <v>14802.7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IF(C35&lt;&gt;"",TEXT(C35,"00")&amp;"/07/"&amp;'Configurações Básicas'!$E$5,"")</f>
        <v/>
      </c>
      <c r="E35" s="43"/>
      <c r="F35" s="23"/>
      <c r="G35" s="43"/>
      <c r="H35" s="43"/>
      <c r="I35" s="43"/>
      <c r="J35" s="127"/>
      <c r="K35" s="141"/>
      <c r="L35" s="128"/>
      <c r="M35" s="141"/>
      <c r="N35" s="41">
        <f>N34+IF(AND(L35="Pago",OR(E35='PC Receitas'!$O$4,E35='PC Receitas'!$O$5,E35='PC Receitas'!$O$6)),J35,IF(AND(L35="Pago",OR(E35='PC Receitas'!$O$7,E35='PC Receitas'!$O$8,E35='PC Receitas'!$O$9,E35='PC Receitas'!$O$10,E35='PC Receitas'!$O$11,E35='PC Receitas'!$O$12,E35='PC Receitas'!$O$13,E35='PC Receitas'!$O$14)),-J35,0))</f>
        <v>14802.7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IF(C36&lt;&gt;"",TEXT(C36,"00")&amp;"/07/"&amp;'Configurações Básicas'!$E$5,"")</f>
        <v/>
      </c>
      <c r="E36" s="43"/>
      <c r="F36" s="23"/>
      <c r="G36" s="43"/>
      <c r="H36" s="43"/>
      <c r="I36" s="43"/>
      <c r="J36" s="127"/>
      <c r="K36" s="141"/>
      <c r="L36" s="128"/>
      <c r="M36" s="141"/>
      <c r="N36" s="41">
        <f>N35+IF(AND(L36="Pago",OR(E36='PC Receitas'!$O$4,E36='PC Receitas'!$O$5,E36='PC Receitas'!$O$6)),J36,IF(AND(L36="Pago",OR(E36='PC Receitas'!$O$7,E36='PC Receitas'!$O$8,E36='PC Receitas'!$O$9,E36='PC Receitas'!$O$10,E36='PC Receitas'!$O$11,E36='PC Receitas'!$O$12,E36='PC Receitas'!$O$13,E36='PC Receitas'!$O$14)),-J36,0))</f>
        <v>14802.7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IF(C37&lt;&gt;"",TEXT(C37,"00")&amp;"/07/"&amp;'Configurações Básicas'!$E$5,"")</f>
        <v/>
      </c>
      <c r="E37" s="43"/>
      <c r="F37" s="23"/>
      <c r="G37" s="23"/>
      <c r="H37" s="23"/>
      <c r="I37" s="23"/>
      <c r="J37" s="127"/>
      <c r="K37" s="141"/>
      <c r="L37" s="128"/>
      <c r="M37" s="141"/>
      <c r="N37" s="41">
        <f>N36+IF(AND(L37="Pago",OR(E37='PC Receitas'!$O$4,E37='PC Receitas'!$O$5,E37='PC Receitas'!$O$6)),J37,IF(AND(L37="Pago",OR(E37='PC Receitas'!$O$7,E37='PC Receitas'!$O$8,E37='PC Receitas'!$O$9,E37='PC Receitas'!$O$10,E37='PC Receitas'!$O$11,E37='PC Receitas'!$O$12,E37='PC Receitas'!$O$13,E37='PC Receitas'!$O$14)),-J37,0))</f>
        <v>14802.7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IF(C38&lt;&gt;"",TEXT(C38,"00")&amp;"/07/"&amp;'Configurações Básicas'!$E$5,"")</f>
        <v/>
      </c>
      <c r="E38" s="43"/>
      <c r="F38" s="23"/>
      <c r="G38" s="43"/>
      <c r="H38" s="43"/>
      <c r="I38" s="43"/>
      <c r="J38" s="127"/>
      <c r="K38" s="141"/>
      <c r="L38" s="128"/>
      <c r="M38" s="141"/>
      <c r="N38" s="41">
        <f>N37+IF(AND(L38="Pago",OR(E38='PC Receitas'!$O$4,E38='PC Receitas'!$O$5,E38='PC Receitas'!$O$6)),J38,IF(AND(L38="Pago",OR(E38='PC Receitas'!$O$7,E38='PC Receitas'!$O$8,E38='PC Receitas'!$O$9,E38='PC Receitas'!$O$10,E38='PC Receitas'!$O$11,E38='PC Receitas'!$O$12,E38='PC Receitas'!$O$13,E38='PC Receitas'!$O$14)),-J38,0))</f>
        <v>14802.7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IF(C39&lt;&gt;"",TEXT(C39,"00")&amp;"/07/"&amp;'Configurações Básicas'!$E$5,"")</f>
        <v/>
      </c>
      <c r="E39" s="43"/>
      <c r="F39" s="23"/>
      <c r="G39" s="43"/>
      <c r="H39" s="43"/>
      <c r="I39" s="43"/>
      <c r="J39" s="127"/>
      <c r="K39" s="141"/>
      <c r="L39" s="128"/>
      <c r="M39" s="141"/>
      <c r="N39" s="41">
        <f>N38+IF(AND(L39="Pago",OR(E39='PC Receitas'!$O$4,E39='PC Receitas'!$O$5,E39='PC Receitas'!$O$6)),J39,IF(AND(L39="Pago",OR(E39='PC Receitas'!$O$7,E39='PC Receitas'!$O$8,E39='PC Receitas'!$O$9,E39='PC Receitas'!$O$10,E39='PC Receitas'!$O$11,E39='PC Receitas'!$O$12,E39='PC Receitas'!$O$13,E39='PC Receitas'!$O$14)),-J39,0))</f>
        <v>14802.7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IF(C40&lt;&gt;"",TEXT(C40,"00")&amp;"/07/"&amp;'Configurações Básicas'!$E$5,"")</f>
        <v/>
      </c>
      <c r="E40" s="43"/>
      <c r="F40" s="23"/>
      <c r="G40" s="43"/>
      <c r="H40" s="43"/>
      <c r="I40" s="43"/>
      <c r="J40" s="127"/>
      <c r="K40" s="141"/>
      <c r="L40" s="128"/>
      <c r="M40" s="141"/>
      <c r="N40" s="41">
        <f>N39+IF(AND(L40="Pago",OR(E40='PC Receitas'!$O$4,E40='PC Receitas'!$O$5,E40='PC Receitas'!$O$6)),J40,IF(AND(L40="Pago",OR(E40='PC Receitas'!$O$7,E40='PC Receitas'!$O$8,E40='PC Receitas'!$O$9,E40='PC Receitas'!$O$10,E40='PC Receitas'!$O$11,E40='PC Receitas'!$O$12,E40='PC Receitas'!$O$13,E40='PC Receitas'!$O$14)),-J40,0))</f>
        <v>14802.7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IF(C41&lt;&gt;"",TEXT(C41,"00")&amp;"/07/"&amp;'Configurações Básicas'!$E$5,"")</f>
        <v/>
      </c>
      <c r="E41" s="43"/>
      <c r="F41" s="23"/>
      <c r="G41" s="23"/>
      <c r="H41" s="23"/>
      <c r="I41" s="23"/>
      <c r="J41" s="127"/>
      <c r="K41" s="141"/>
      <c r="L41" s="128"/>
      <c r="M41" s="141"/>
      <c r="N41" s="41">
        <f>N40+IF(AND(L41="Pago",OR(E41='PC Receitas'!$O$4,E41='PC Receitas'!$O$5,E41='PC Receitas'!$O$6)),J41,IF(AND(L41="Pago",OR(E41='PC Receitas'!$O$7,E41='PC Receitas'!$O$8,E41='PC Receitas'!$O$9,E41='PC Receitas'!$O$10,E41='PC Receitas'!$O$11,E41='PC Receitas'!$O$12,E41='PC Receitas'!$O$13,E41='PC Receitas'!$O$14)),-J41,0))</f>
        <v>14802.7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IF(C42&lt;&gt;"",TEXT(C42,"00")&amp;"/07/"&amp;'Configurações Básicas'!$E$5,"")</f>
        <v/>
      </c>
      <c r="E42" s="43"/>
      <c r="F42" s="23"/>
      <c r="G42" s="23"/>
      <c r="H42" s="23"/>
      <c r="I42" s="23"/>
      <c r="J42" s="127"/>
      <c r="K42" s="141"/>
      <c r="L42" s="128"/>
      <c r="M42" s="141"/>
      <c r="N42" s="41">
        <f>N41+IF(AND(L42="Pago",OR(E42='PC Receitas'!$O$4,E42='PC Receitas'!$O$5,E42='PC Receitas'!$O$6)),J42,IF(AND(L42="Pago",OR(E42='PC Receitas'!$O$7,E42='PC Receitas'!$O$8,E42='PC Receitas'!$O$9,E42='PC Receitas'!$O$10,E42='PC Receitas'!$O$11,E42='PC Receitas'!$O$12,E42='PC Receitas'!$O$13,E42='PC Receitas'!$O$14)),-J42,0))</f>
        <v>14802.7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IF(C43&lt;&gt;"",TEXT(C43,"00")&amp;"/07/"&amp;'Configurações Básicas'!$E$5,"")</f>
        <v/>
      </c>
      <c r="E43" s="43"/>
      <c r="F43" s="23"/>
      <c r="G43" s="43"/>
      <c r="H43" s="43"/>
      <c r="I43" s="43"/>
      <c r="J43" s="127"/>
      <c r="K43" s="141"/>
      <c r="L43" s="128"/>
      <c r="M43" s="141"/>
      <c r="N43" s="41">
        <f>N42+IF(AND(L43="Pago",OR(E43='PC Receitas'!$O$4,E43='PC Receitas'!$O$5,E43='PC Receitas'!$O$6)),J43,IF(AND(L43="Pago",OR(E43='PC Receitas'!$O$7,E43='PC Receitas'!$O$8,E43='PC Receitas'!$O$9,E43='PC Receitas'!$O$10,E43='PC Receitas'!$O$11,E43='PC Receitas'!$O$12,E43='PC Receitas'!$O$13,E43='PC Receitas'!$O$14)),-J43,0))</f>
        <v>14802.7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IF(C44&lt;&gt;"",TEXT(C44,"00")&amp;"/07/"&amp;'Configurações Básicas'!$E$5,"")</f>
        <v/>
      </c>
      <c r="E44" s="43"/>
      <c r="F44" s="23"/>
      <c r="G44" s="23"/>
      <c r="H44" s="23"/>
      <c r="I44" s="23"/>
      <c r="J44" s="127"/>
      <c r="K44" s="141"/>
      <c r="L44" s="128"/>
      <c r="M44" s="141"/>
      <c r="N44" s="41">
        <f>N43+IF(AND(L44="Pago",OR(E44='PC Receitas'!$O$4,E44='PC Receitas'!$O$5,E44='PC Receitas'!$O$6)),J44,IF(AND(L44="Pago",OR(E44='PC Receitas'!$O$7,E44='PC Receitas'!$O$8,E44='PC Receitas'!$O$9,E44='PC Receitas'!$O$10,E44='PC Receitas'!$O$11,E44='PC Receitas'!$O$12,E44='PC Receitas'!$O$13,E44='PC Receitas'!$O$14)),-J44,0))</f>
        <v>14802.7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IF(C45&lt;&gt;"",TEXT(C45,"00")&amp;"/07/"&amp;'Configurações Básicas'!$E$5,"")</f>
        <v/>
      </c>
      <c r="E45" s="43"/>
      <c r="F45" s="23"/>
      <c r="G45" s="23"/>
      <c r="H45" s="23"/>
      <c r="I45" s="23"/>
      <c r="J45" s="127"/>
      <c r="K45" s="141"/>
      <c r="L45" s="128"/>
      <c r="M45" s="141"/>
      <c r="N45" s="41">
        <f>N44+IF(AND(L45="Pago",OR(E45='PC Receitas'!$O$4,E45='PC Receitas'!$O$5,E45='PC Receitas'!$O$6)),J45,IF(AND(L45="Pago",OR(E45='PC Receitas'!$O$7,E45='PC Receitas'!$O$8,E45='PC Receitas'!$O$9,E45='PC Receitas'!$O$10,E45='PC Receitas'!$O$11,E45='PC Receitas'!$O$12,E45='PC Receitas'!$O$13,E45='PC Receitas'!$O$14)),-J45,0))</f>
        <v>14802.7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IF(C46&lt;&gt;"",TEXT(C46,"00")&amp;"/07/"&amp;'Configurações Básicas'!$E$5,"")</f>
        <v/>
      </c>
      <c r="E46" s="43"/>
      <c r="F46" s="23"/>
      <c r="G46" s="43"/>
      <c r="H46" s="43"/>
      <c r="I46" s="43"/>
      <c r="J46" s="127"/>
      <c r="K46" s="141"/>
      <c r="L46" s="128"/>
      <c r="M46" s="141"/>
      <c r="N46" s="41">
        <f>N45+IF(AND(L46="Pago",OR(E46='PC Receitas'!$O$4,E46='PC Receitas'!$O$5,E46='PC Receitas'!$O$6)),J46,IF(AND(L46="Pago",OR(E46='PC Receitas'!$O$7,E46='PC Receitas'!$O$8,E46='PC Receitas'!$O$9,E46='PC Receitas'!$O$10,E46='PC Receitas'!$O$11,E46='PC Receitas'!$O$12,E46='PC Receitas'!$O$13,E46='PC Receitas'!$O$14)),-J46,0))</f>
        <v>14802.7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IF(C47&lt;&gt;"",TEXT(C47,"00")&amp;"/07/"&amp;'Configurações Básicas'!$E$5,"")</f>
        <v/>
      </c>
      <c r="E47" s="43"/>
      <c r="F47" s="23"/>
      <c r="G47" s="43"/>
      <c r="H47" s="43"/>
      <c r="I47" s="43"/>
      <c r="J47" s="127"/>
      <c r="K47" s="141"/>
      <c r="L47" s="128"/>
      <c r="M47" s="141"/>
      <c r="N47" s="41">
        <f>N46+IF(AND(L47="Pago",OR(E47='PC Receitas'!$O$4,E47='PC Receitas'!$O$5,E47='PC Receitas'!$O$6)),J47,IF(AND(L47="Pago",OR(E47='PC Receitas'!$O$7,E47='PC Receitas'!$O$8,E47='PC Receitas'!$O$9,E47='PC Receitas'!$O$10,E47='PC Receitas'!$O$11,E47='PC Receitas'!$O$12,E47='PC Receitas'!$O$13,E47='PC Receitas'!$O$14)),-J47,0))</f>
        <v>14802.7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IF(C48&lt;&gt;"",TEXT(C48,"00")&amp;"/07/"&amp;'Configurações Básicas'!$E$5,"")</f>
        <v/>
      </c>
      <c r="E48" s="43"/>
      <c r="F48" s="23"/>
      <c r="G48" s="43"/>
      <c r="H48" s="43"/>
      <c r="I48" s="43"/>
      <c r="J48" s="127"/>
      <c r="K48" s="141"/>
      <c r="L48" s="128"/>
      <c r="M48" s="141"/>
      <c r="N48" s="41">
        <f>N47+IF(AND(L48="Pago",OR(E48='PC Receitas'!$O$4,E48='PC Receitas'!$O$5,E48='PC Receitas'!$O$6)),J48,IF(AND(L48="Pago",OR(E48='PC Receitas'!$O$7,E48='PC Receitas'!$O$8,E48='PC Receitas'!$O$9,E48='PC Receitas'!$O$10,E48='PC Receitas'!$O$11,E48='PC Receitas'!$O$12,E48='PC Receitas'!$O$13,E48='PC Receitas'!$O$14)),-J48,0))</f>
        <v>14802.7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IF(C49&lt;&gt;"",TEXT(C49,"00")&amp;"/07/"&amp;'Configurações Básicas'!$E$5,"")</f>
        <v/>
      </c>
      <c r="E49" s="43"/>
      <c r="F49" s="23"/>
      <c r="G49" s="23"/>
      <c r="H49" s="23"/>
      <c r="I49" s="23"/>
      <c r="J49" s="127"/>
      <c r="K49" s="141"/>
      <c r="L49" s="128"/>
      <c r="M49" s="141"/>
      <c r="N49" s="41">
        <f>N48+IF(AND(L49="Pago",OR(E49='PC Receitas'!$O$4,E49='PC Receitas'!$O$5,E49='PC Receitas'!$O$6)),J49,IF(AND(L49="Pago",OR(E49='PC Receitas'!$O$7,E49='PC Receitas'!$O$8,E49='PC Receitas'!$O$9,E49='PC Receitas'!$O$10,E49='PC Receitas'!$O$11,E49='PC Receitas'!$O$12,E49='PC Receitas'!$O$13,E49='PC Receitas'!$O$14)),-J49,0))</f>
        <v>14802.7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IF(C50&lt;&gt;"",TEXT(C50,"00")&amp;"/07/"&amp;'Configurações Básicas'!$E$5,"")</f>
        <v/>
      </c>
      <c r="E50" s="43"/>
      <c r="F50" s="23"/>
      <c r="G50" s="23"/>
      <c r="H50" s="23"/>
      <c r="I50" s="23"/>
      <c r="J50" s="127"/>
      <c r="K50" s="141"/>
      <c r="L50" s="128"/>
      <c r="M50" s="141"/>
      <c r="N50" s="41">
        <f>N49+IF(AND(L50="Pago",OR(E50='PC Receitas'!$O$4,E50='PC Receitas'!$O$5,E50='PC Receitas'!$O$6)),J50,IF(AND(L50="Pago",OR(E50='PC Receitas'!$O$7,E50='PC Receitas'!$O$8,E50='PC Receitas'!$O$9,E50='PC Receitas'!$O$10,E50='PC Receitas'!$O$11,E50='PC Receitas'!$O$12,E50='PC Receitas'!$O$13,E50='PC Receitas'!$O$14)),-J50,0))</f>
        <v>14802.7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IF(C51&lt;&gt;"",TEXT(C51,"00")&amp;"/07/"&amp;'Configurações Básicas'!$E$5,"")</f>
        <v/>
      </c>
      <c r="E51" s="43"/>
      <c r="F51" s="23"/>
      <c r="G51" s="23"/>
      <c r="H51" s="23"/>
      <c r="I51" s="23"/>
      <c r="J51" s="127"/>
      <c r="K51" s="141"/>
      <c r="L51" s="128"/>
      <c r="M51" s="141"/>
      <c r="N51" s="41">
        <f>N50+IF(AND(L51="Pago",OR(E51='PC Receitas'!$O$4,E51='PC Receitas'!$O$5,E51='PC Receitas'!$O$6)),J51,IF(AND(L51="Pago",OR(E51='PC Receitas'!$O$7,E51='PC Receitas'!$O$8,E51='PC Receitas'!$O$9,E51='PC Receitas'!$O$10,E51='PC Receitas'!$O$11,E51='PC Receitas'!$O$12,E51='PC Receitas'!$O$13,E51='PC Receitas'!$O$14)),-J51,0))</f>
        <v>14802.7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IF(C52&lt;&gt;"",TEXT(C52,"00")&amp;"/07/"&amp;'Configurações Básicas'!$E$5,"")</f>
        <v/>
      </c>
      <c r="E52" s="43"/>
      <c r="F52" s="23"/>
      <c r="G52" s="23"/>
      <c r="H52" s="23"/>
      <c r="I52" s="23"/>
      <c r="J52" s="127"/>
      <c r="K52" s="141"/>
      <c r="L52" s="128"/>
      <c r="M52" s="141"/>
      <c r="N52" s="41">
        <f>N51+IF(AND(L52="Pago",OR(E52='PC Receitas'!$O$4,E52='PC Receitas'!$O$5,E52='PC Receitas'!$O$6)),J52,IF(AND(L52="Pago",OR(E52='PC Receitas'!$O$7,E52='PC Receitas'!$O$8,E52='PC Receitas'!$O$9,E52='PC Receitas'!$O$10,E52='PC Receitas'!$O$11,E52='PC Receitas'!$O$12,E52='PC Receitas'!$O$13,E52='PC Receitas'!$O$14)),-J52,0))</f>
        <v>14802.7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IF(C53&lt;&gt;"",TEXT(C53,"00")&amp;"/07/"&amp;'Configurações Básicas'!$E$5,"")</f>
        <v/>
      </c>
      <c r="E53" s="43"/>
      <c r="F53" s="23"/>
      <c r="G53" s="43"/>
      <c r="H53" s="43"/>
      <c r="I53" s="43"/>
      <c r="J53" s="127"/>
      <c r="K53" s="141"/>
      <c r="L53" s="128"/>
      <c r="M53" s="141"/>
      <c r="N53" s="41">
        <f>N52+IF(AND(L53="Pago",OR(E53='PC Receitas'!$O$4,E53='PC Receitas'!$O$5,E53='PC Receitas'!$O$6)),J53,IF(AND(L53="Pago",OR(E53='PC Receitas'!$O$7,E53='PC Receitas'!$O$8,E53='PC Receitas'!$O$9,E53='PC Receitas'!$O$10,E53='PC Receitas'!$O$11,E53='PC Receitas'!$O$12,E53='PC Receitas'!$O$13,E53='PC Receitas'!$O$14)),-J53,0))</f>
        <v>14802.7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IF(C54&lt;&gt;"",TEXT(C54,"00")&amp;"/07/"&amp;'Configurações Básicas'!$E$5,"")</f>
        <v/>
      </c>
      <c r="E54" s="43"/>
      <c r="F54" s="23"/>
      <c r="G54" s="43"/>
      <c r="H54" s="43"/>
      <c r="I54" s="43"/>
      <c r="J54" s="127"/>
      <c r="K54" s="141"/>
      <c r="L54" s="128"/>
      <c r="M54" s="141"/>
      <c r="N54" s="41">
        <f>N53+IF(AND(L54="Pago",OR(E54='PC Receitas'!$O$4,E54='PC Receitas'!$O$5,E54='PC Receitas'!$O$6)),J54,IF(AND(L54="Pago",OR(E54='PC Receitas'!$O$7,E54='PC Receitas'!$O$8,E54='PC Receitas'!$O$9,E54='PC Receitas'!$O$10,E54='PC Receitas'!$O$11,E54='PC Receitas'!$O$12,E54='PC Receitas'!$O$13,E54='PC Receitas'!$O$14)),-J54,0))</f>
        <v>14802.7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IF(C55&lt;&gt;"",TEXT(C55,"00")&amp;"/07/"&amp;'Configurações Básicas'!$E$5,"")</f>
        <v/>
      </c>
      <c r="E55" s="43"/>
      <c r="F55" s="23"/>
      <c r="G55" s="23"/>
      <c r="H55" s="23"/>
      <c r="I55" s="23"/>
      <c r="J55" s="127"/>
      <c r="K55" s="141"/>
      <c r="L55" s="128"/>
      <c r="M55" s="141"/>
      <c r="N55" s="41">
        <f>N54+IF(AND(L55="Pago",OR(E55='PC Receitas'!$O$4,E55='PC Receitas'!$O$5,E55='PC Receitas'!$O$6)),J55,IF(AND(L55="Pago",OR(E55='PC Receitas'!$O$7,E55='PC Receitas'!$O$8,E55='PC Receitas'!$O$9,E55='PC Receitas'!$O$10,E55='PC Receitas'!$O$11,E55='PC Receitas'!$O$12,E55='PC Receitas'!$O$13,E55='PC Receitas'!$O$14)),-J55,0))</f>
        <v>14802.7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IF(C56&lt;&gt;"",TEXT(C56,"00")&amp;"/07/"&amp;'Configurações Básicas'!$E$5,"")</f>
        <v/>
      </c>
      <c r="E56" s="43"/>
      <c r="F56" s="23"/>
      <c r="G56" s="43"/>
      <c r="H56" s="43"/>
      <c r="I56" s="43"/>
      <c r="J56" s="127"/>
      <c r="K56" s="141"/>
      <c r="L56" s="128"/>
      <c r="M56" s="141"/>
      <c r="N56" s="41">
        <f>N55+IF(AND(L56="Pago",OR(E56='PC Receitas'!$O$4,E56='PC Receitas'!$O$5,E56='PC Receitas'!$O$6)),J56,IF(AND(L56="Pago",OR(E56='PC Receitas'!$O$7,E56='PC Receitas'!$O$8,E56='PC Receitas'!$O$9,E56='PC Receitas'!$O$10,E56='PC Receitas'!$O$11,E56='PC Receitas'!$O$12,E56='PC Receitas'!$O$13,E56='PC Receitas'!$O$14)),-J56,0))</f>
        <v>14802.7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IF(C57&lt;&gt;"",TEXT(C57,"00")&amp;"/07/"&amp;'Configurações Básicas'!$E$5,"")</f>
        <v/>
      </c>
      <c r="E57" s="43"/>
      <c r="F57" s="23"/>
      <c r="G57" s="43"/>
      <c r="H57" s="43"/>
      <c r="I57" s="43"/>
      <c r="J57" s="127"/>
      <c r="K57" s="141"/>
      <c r="L57" s="128"/>
      <c r="M57" s="141"/>
      <c r="N57" s="41">
        <f>N56+IF(AND(L57="Pago",OR(E57='PC Receitas'!$O$4,E57='PC Receitas'!$O$5,E57='PC Receitas'!$O$6)),J57,IF(AND(L57="Pago",OR(E57='PC Receitas'!$O$7,E57='PC Receitas'!$O$8,E57='PC Receitas'!$O$9,E57='PC Receitas'!$O$10,E57='PC Receitas'!$O$11,E57='PC Receitas'!$O$12,E57='PC Receitas'!$O$13,E57='PC Receitas'!$O$14)),-J57,0))</f>
        <v>14802.7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IF(C58&lt;&gt;"",TEXT(C58,"00")&amp;"/07/"&amp;'Configurações Básicas'!$E$5,"")</f>
        <v/>
      </c>
      <c r="E58" s="43"/>
      <c r="F58" s="23"/>
      <c r="G58" s="43"/>
      <c r="H58" s="43"/>
      <c r="I58" s="43"/>
      <c r="J58" s="127"/>
      <c r="K58" s="141"/>
      <c r="L58" s="128"/>
      <c r="M58" s="141"/>
      <c r="N58" s="41">
        <f>N57+IF(AND(L58="Pago",OR(E58='PC Receitas'!$O$4,E58='PC Receitas'!$O$5,E58='PC Receitas'!$O$6)),J58,IF(AND(L58="Pago",OR(E58='PC Receitas'!$O$7,E58='PC Receitas'!$O$8,E58='PC Receitas'!$O$9,E58='PC Receitas'!$O$10,E58='PC Receitas'!$O$11,E58='PC Receitas'!$O$12,E58='PC Receitas'!$O$13,E58='PC Receitas'!$O$14)),-J58,0))</f>
        <v>14802.7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IF(C59&lt;&gt;"",TEXT(C59,"00")&amp;"/07/"&amp;'Configurações Básicas'!$E$5,"")</f>
        <v/>
      </c>
      <c r="E59" s="43"/>
      <c r="F59" s="23"/>
      <c r="G59" s="43"/>
      <c r="H59" s="43"/>
      <c r="I59" s="43"/>
      <c r="J59" s="127"/>
      <c r="K59" s="141"/>
      <c r="L59" s="128"/>
      <c r="M59" s="141"/>
      <c r="N59" s="41">
        <f>N58+IF(AND(L59="Pago",OR(E59='PC Receitas'!$O$4,E59='PC Receitas'!$O$5,E59='PC Receitas'!$O$6)),J59,IF(AND(L59="Pago",OR(E59='PC Receitas'!$O$7,E59='PC Receitas'!$O$8,E59='PC Receitas'!$O$9,E59='PC Receitas'!$O$10,E59='PC Receitas'!$O$11,E59='PC Receitas'!$O$12,E59='PC Receitas'!$O$13,E59='PC Receitas'!$O$14)),-J59,0))</f>
        <v>14802.7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IF(C60&lt;&gt;"",TEXT(C60,"00")&amp;"/07/"&amp;'Configurações Básicas'!$E$5,"")</f>
        <v/>
      </c>
      <c r="E60" s="43"/>
      <c r="F60" s="23"/>
      <c r="G60" s="43"/>
      <c r="H60" s="43"/>
      <c r="I60" s="43"/>
      <c r="J60" s="127"/>
      <c r="K60" s="141"/>
      <c r="L60" s="128"/>
      <c r="M60" s="141"/>
      <c r="N60" s="41">
        <f>N59+IF(AND(L60="Pago",OR(E60='PC Receitas'!$O$4,E60='PC Receitas'!$O$5,E60='PC Receitas'!$O$6)),J60,IF(AND(L60="Pago",OR(E60='PC Receitas'!$O$7,E60='PC Receitas'!$O$8,E60='PC Receitas'!$O$9,E60='PC Receitas'!$O$10,E60='PC Receitas'!$O$11,E60='PC Receitas'!$O$12,E60='PC Receitas'!$O$13,E60='PC Receitas'!$O$14)),-J60,0))</f>
        <v>14802.7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IF(C61&lt;&gt;"",TEXT(C61,"00")&amp;"/07/"&amp;'Configurações Básicas'!$E$5,"")</f>
        <v/>
      </c>
      <c r="E61" s="43"/>
      <c r="F61" s="23"/>
      <c r="G61" s="23"/>
      <c r="H61" s="23"/>
      <c r="I61" s="23"/>
      <c r="J61" s="127"/>
      <c r="K61" s="141"/>
      <c r="L61" s="128"/>
      <c r="M61" s="141"/>
      <c r="N61" s="41">
        <f>N60+IF(AND(L61="Pago",OR(E61='PC Receitas'!$O$4,E61='PC Receitas'!$O$5,E61='PC Receitas'!$O$6)),J61,IF(AND(L61="Pago",OR(E61='PC Receitas'!$O$7,E61='PC Receitas'!$O$8,E61='PC Receitas'!$O$9,E61='PC Receitas'!$O$10,E61='PC Receitas'!$O$11,E61='PC Receitas'!$O$12,E61='PC Receitas'!$O$13,E61='PC Receitas'!$O$14)),-J61,0))</f>
        <v>14802.7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IF(C62&lt;&gt;"",TEXT(C62,"00")&amp;"/07/"&amp;'Configurações Básicas'!$E$5,"")</f>
        <v/>
      </c>
      <c r="E62" s="43"/>
      <c r="F62" s="23"/>
      <c r="G62" s="43"/>
      <c r="H62" s="43"/>
      <c r="I62" s="43"/>
      <c r="J62" s="127"/>
      <c r="K62" s="141"/>
      <c r="L62" s="128"/>
      <c r="M62" s="141"/>
      <c r="N62" s="41">
        <f>N61+IF(AND(L62="Pago",OR(E62='PC Receitas'!$O$4,E62='PC Receitas'!$O$5,E62='PC Receitas'!$O$6)),J62,IF(AND(L62="Pago",OR(E62='PC Receitas'!$O$7,E62='PC Receitas'!$O$8,E62='PC Receitas'!$O$9,E62='PC Receitas'!$O$10,E62='PC Receitas'!$O$11,E62='PC Receitas'!$O$12,E62='PC Receitas'!$O$13,E62='PC Receitas'!$O$14)),-J62,0))</f>
        <v>14802.7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IF(C63&lt;&gt;"",TEXT(C63,"00")&amp;"/07/"&amp;'Configurações Básicas'!$E$5,"")</f>
        <v/>
      </c>
      <c r="E63" s="43"/>
      <c r="F63" s="23"/>
      <c r="G63" s="43"/>
      <c r="H63" s="43"/>
      <c r="I63" s="43"/>
      <c r="J63" s="127"/>
      <c r="K63" s="141"/>
      <c r="L63" s="128"/>
      <c r="M63" s="141"/>
      <c r="N63" s="41">
        <f>N62+IF(AND(L63="Pago",OR(E63='PC Receitas'!$O$4,E63='PC Receitas'!$O$5,E63='PC Receitas'!$O$6)),J63,IF(AND(L63="Pago",OR(E63='PC Receitas'!$O$7,E63='PC Receitas'!$O$8,E63='PC Receitas'!$O$9,E63='PC Receitas'!$O$10,E63='PC Receitas'!$O$11,E63='PC Receitas'!$O$12,E63='PC Receitas'!$O$13,E63='PC Receitas'!$O$14)),-J63,0))</f>
        <v>14802.7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IF(C64&lt;&gt;"",TEXT(C64,"00")&amp;"/07/"&amp;'Configurações Básicas'!$E$5,"")</f>
        <v/>
      </c>
      <c r="E64" s="43"/>
      <c r="F64" s="23"/>
      <c r="G64" s="23"/>
      <c r="H64" s="23"/>
      <c r="I64" s="23"/>
      <c r="J64" s="127"/>
      <c r="K64" s="141"/>
      <c r="L64" s="128"/>
      <c r="M64" s="141"/>
      <c r="N64" s="41">
        <f>N63+IF(AND(L64="Pago",OR(E64='PC Receitas'!$O$4,E64='PC Receitas'!$O$5,E64='PC Receitas'!$O$6)),J64,IF(AND(L64="Pago",OR(E64='PC Receitas'!$O$7,E64='PC Receitas'!$O$8,E64='PC Receitas'!$O$9,E64='PC Receitas'!$O$10,E64='PC Receitas'!$O$11,E64='PC Receitas'!$O$12,E64='PC Receitas'!$O$13,E64='PC Receitas'!$O$14)),-J64,0))</f>
        <v>14802.7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IF(C65&lt;&gt;"",TEXT(C65,"00")&amp;"/07/"&amp;'Configurações Básicas'!$E$5,"")</f>
        <v/>
      </c>
      <c r="E65" s="43"/>
      <c r="F65" s="23"/>
      <c r="G65" s="43"/>
      <c r="H65" s="43"/>
      <c r="I65" s="43"/>
      <c r="J65" s="127"/>
      <c r="K65" s="141"/>
      <c r="L65" s="128"/>
      <c r="M65" s="141"/>
      <c r="N65" s="41">
        <f>N64+IF(AND(L65="Pago",OR(E65='PC Receitas'!$O$4,E65='PC Receitas'!$O$5,E65='PC Receitas'!$O$6)),J65,IF(AND(L65="Pago",OR(E65='PC Receitas'!$O$7,E65='PC Receitas'!$O$8,E65='PC Receitas'!$O$9,E65='PC Receitas'!$O$10,E65='PC Receitas'!$O$11,E65='PC Receitas'!$O$12,E65='PC Receitas'!$O$13,E65='PC Receitas'!$O$14)),-J65,0))</f>
        <v>14802.7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IF(C66&lt;&gt;"",TEXT(C66,"00")&amp;"/07/"&amp;'Configurações Básicas'!$E$5,"")</f>
        <v/>
      </c>
      <c r="E66" s="43"/>
      <c r="F66" s="23"/>
      <c r="G66" s="23"/>
      <c r="H66" s="23"/>
      <c r="I66" s="23"/>
      <c r="J66" s="127"/>
      <c r="K66" s="141"/>
      <c r="L66" s="128"/>
      <c r="M66" s="141"/>
      <c r="N66" s="41">
        <f>N65+IF(AND(L66="Pago",OR(E66='PC Receitas'!$O$4,E66='PC Receitas'!$O$5,E66='PC Receitas'!$O$6)),J66,IF(AND(L66="Pago",OR(E66='PC Receitas'!$O$7,E66='PC Receitas'!$O$8,E66='PC Receitas'!$O$9,E66='PC Receitas'!$O$10,E66='PC Receitas'!$O$11,E66='PC Receitas'!$O$12,E66='PC Receitas'!$O$13,E66='PC Receitas'!$O$14)),-J66,0))</f>
        <v>14802.7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IF(C67&lt;&gt;"",TEXT(C67,"00")&amp;"/07/"&amp;'Configurações Básicas'!$E$5,"")</f>
        <v/>
      </c>
      <c r="E67" s="43"/>
      <c r="F67" s="23"/>
      <c r="G67" s="23"/>
      <c r="H67" s="23"/>
      <c r="I67" s="23"/>
      <c r="J67" s="127"/>
      <c r="K67" s="141"/>
      <c r="L67" s="128"/>
      <c r="M67" s="141"/>
      <c r="N67" s="41">
        <f>N66+IF(AND(L67="Pago",OR(E67='PC Receitas'!$O$4,E67='PC Receitas'!$O$5,E67='PC Receitas'!$O$6)),J67,IF(AND(L67="Pago",OR(E67='PC Receitas'!$O$7,E67='PC Receitas'!$O$8,E67='PC Receitas'!$O$9,E67='PC Receitas'!$O$10,E67='PC Receitas'!$O$11,E67='PC Receitas'!$O$12,E67='PC Receitas'!$O$13,E67='PC Receitas'!$O$14)),-J67,0))</f>
        <v>14802.7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IF(C68&lt;&gt;"",TEXT(C68,"00")&amp;"/07/"&amp;'Configurações Básicas'!$E$5,"")</f>
        <v/>
      </c>
      <c r="E68" s="43"/>
      <c r="F68" s="23"/>
      <c r="G68" s="43"/>
      <c r="H68" s="43"/>
      <c r="I68" s="43"/>
      <c r="J68" s="127"/>
      <c r="K68" s="141"/>
      <c r="L68" s="128"/>
      <c r="M68" s="141"/>
      <c r="N68" s="41">
        <f>N67+IF(AND(L68="Pago",OR(E68='PC Receitas'!$O$4,E68='PC Receitas'!$O$5,E68='PC Receitas'!$O$6)),J68,IF(AND(L68="Pago",OR(E68='PC Receitas'!$O$7,E68='PC Receitas'!$O$8,E68='PC Receitas'!$O$9,E68='PC Receitas'!$O$10,E68='PC Receitas'!$O$11,E68='PC Receitas'!$O$12,E68='PC Receitas'!$O$13,E68='PC Receitas'!$O$14)),-J68,0))</f>
        <v>14802.7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IF(C69&lt;&gt;"",TEXT(C69,"00")&amp;"/07/"&amp;'Configurações Básicas'!$E$5,"")</f>
        <v/>
      </c>
      <c r="E69" s="43"/>
      <c r="F69" s="23"/>
      <c r="G69" s="23"/>
      <c r="H69" s="23"/>
      <c r="I69" s="23"/>
      <c r="J69" s="127"/>
      <c r="K69" s="141"/>
      <c r="L69" s="128"/>
      <c r="M69" s="141"/>
      <c r="N69" s="41">
        <f>N68+IF(AND(L69="Pago",OR(E69='PC Receitas'!$O$4,E69='PC Receitas'!$O$5,E69='PC Receitas'!$O$6)),J69,IF(AND(L69="Pago",OR(E69='PC Receitas'!$O$7,E69='PC Receitas'!$O$8,E69='PC Receitas'!$O$9,E69='PC Receitas'!$O$10,E69='PC Receitas'!$O$11,E69='PC Receitas'!$O$12,E69='PC Receitas'!$O$13,E69='PC Receitas'!$O$14)),-J69,0))</f>
        <v>14802.7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IF(C70&lt;&gt;"",TEXT(C70,"00")&amp;"/07/"&amp;'Configurações Básicas'!$E$5,"")</f>
        <v/>
      </c>
      <c r="E70" s="43"/>
      <c r="F70" s="23"/>
      <c r="G70" s="23"/>
      <c r="H70" s="23"/>
      <c r="I70" s="23"/>
      <c r="J70" s="127"/>
      <c r="K70" s="141"/>
      <c r="L70" s="128"/>
      <c r="M70" s="141"/>
      <c r="N70" s="41">
        <f>N69+IF(AND(L70="Pago",OR(E70='PC Receitas'!$O$4,E70='PC Receitas'!$O$5,E70='PC Receitas'!$O$6)),J70,IF(AND(L70="Pago",OR(E70='PC Receitas'!$O$7,E70='PC Receitas'!$O$8,E70='PC Receitas'!$O$9,E70='PC Receitas'!$O$10,E70='PC Receitas'!$O$11,E70='PC Receitas'!$O$12,E70='PC Receitas'!$O$13,E70='PC Receitas'!$O$14)),-J70,0))</f>
        <v>14802.7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IF(C71&lt;&gt;"",TEXT(C71,"00")&amp;"/07/"&amp;'Configurações Básicas'!$E$5,"")</f>
        <v/>
      </c>
      <c r="E71" s="43"/>
      <c r="F71" s="23"/>
      <c r="G71" s="23"/>
      <c r="H71" s="23"/>
      <c r="I71" s="23"/>
      <c r="J71" s="127"/>
      <c r="K71" s="141"/>
      <c r="L71" s="128"/>
      <c r="M71" s="141"/>
      <c r="N71" s="41">
        <f>N70+IF(AND(L71="Pago",OR(E71='PC Receitas'!$O$4,E71='PC Receitas'!$O$5,E71='PC Receitas'!$O$6)),J71,IF(AND(L71="Pago",OR(E71='PC Receitas'!$O$7,E71='PC Receitas'!$O$8,E71='PC Receitas'!$O$9,E71='PC Receitas'!$O$10,E71='PC Receitas'!$O$11,E71='PC Receitas'!$O$12,E71='PC Receitas'!$O$13,E71='PC Receitas'!$O$14)),-J71,0))</f>
        <v>14802.7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IF(C72&lt;&gt;"",TEXT(C72,"00")&amp;"/07/"&amp;'Configurações Básicas'!$E$5,"")</f>
        <v/>
      </c>
      <c r="E72" s="43"/>
      <c r="F72" s="23"/>
      <c r="G72" s="43"/>
      <c r="H72" s="43"/>
      <c r="I72" s="43"/>
      <c r="J72" s="127"/>
      <c r="K72" s="141"/>
      <c r="L72" s="128"/>
      <c r="M72" s="141"/>
      <c r="N72" s="41">
        <f>N71+IF(AND(L72="Pago",OR(E72='PC Receitas'!$O$4,E72='PC Receitas'!$O$5,E72='PC Receitas'!$O$6)),J72,IF(AND(L72="Pago",OR(E72='PC Receitas'!$O$7,E72='PC Receitas'!$O$8,E72='PC Receitas'!$O$9,E72='PC Receitas'!$O$10,E72='PC Receitas'!$O$11,E72='PC Receitas'!$O$12,E72='PC Receitas'!$O$13,E72='PC Receitas'!$O$14)),-J72,0))</f>
        <v>14802.7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IF(C73&lt;&gt;"",TEXT(C73,"00")&amp;"/07/"&amp;'Configurações Básicas'!$E$5,"")</f>
        <v/>
      </c>
      <c r="E73" s="43"/>
      <c r="F73" s="23"/>
      <c r="G73" s="43"/>
      <c r="H73" s="43"/>
      <c r="I73" s="43"/>
      <c r="J73" s="127"/>
      <c r="K73" s="141"/>
      <c r="L73" s="128"/>
      <c r="M73" s="141"/>
      <c r="N73" s="41">
        <f>N72+IF(AND(L73="Pago",OR(E73='PC Receitas'!$O$4,E73='PC Receitas'!$O$5,E73='PC Receitas'!$O$6)),J73,IF(AND(L73="Pago",OR(E73='PC Receitas'!$O$7,E73='PC Receitas'!$O$8,E73='PC Receitas'!$O$9,E73='PC Receitas'!$O$10,E73='PC Receitas'!$O$11,E73='PC Receitas'!$O$12,E73='PC Receitas'!$O$13,E73='PC Receitas'!$O$14)),-J73,0))</f>
        <v>14802.7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IF(C74&lt;&gt;"",TEXT(C74,"00")&amp;"/07/"&amp;'Configurações Básicas'!$E$5,"")</f>
        <v/>
      </c>
      <c r="E74" s="43"/>
      <c r="F74" s="23"/>
      <c r="G74" s="23"/>
      <c r="H74" s="23"/>
      <c r="I74" s="23"/>
      <c r="J74" s="127"/>
      <c r="K74" s="141"/>
      <c r="L74" s="128"/>
      <c r="M74" s="141"/>
      <c r="N74" s="41">
        <f>N73+IF(AND(L74="Pago",OR(E74='PC Receitas'!$O$4,E74='PC Receitas'!$O$5,E74='PC Receitas'!$O$6)),J74,IF(AND(L74="Pago",OR(E74='PC Receitas'!$O$7,E74='PC Receitas'!$O$8,E74='PC Receitas'!$O$9,E74='PC Receitas'!$O$10,E74='PC Receitas'!$O$11,E74='PC Receitas'!$O$12,E74='PC Receitas'!$O$13,E74='PC Receitas'!$O$14)),-J74,0))</f>
        <v>14802.7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IF(C75&lt;&gt;"",TEXT(C75,"00")&amp;"/07/"&amp;'Configurações Básicas'!$E$5,"")</f>
        <v/>
      </c>
      <c r="E75" s="43"/>
      <c r="F75" s="23"/>
      <c r="G75" s="43"/>
      <c r="H75" s="43"/>
      <c r="I75" s="43"/>
      <c r="J75" s="127"/>
      <c r="K75" s="141"/>
      <c r="L75" s="128"/>
      <c r="M75" s="141"/>
      <c r="N75" s="41">
        <f>N74+IF(AND(L75="Pago",OR(E75='PC Receitas'!$O$4,E75='PC Receitas'!$O$5,E75='PC Receitas'!$O$6)),J75,IF(AND(L75="Pago",OR(E75='PC Receitas'!$O$7,E75='PC Receitas'!$O$8,E75='PC Receitas'!$O$9,E75='PC Receitas'!$O$10,E75='PC Receitas'!$O$11,E75='PC Receitas'!$O$12,E75='PC Receitas'!$O$13,E75='PC Receitas'!$O$14)),-J75,0))</f>
        <v>14802.7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IF(C76&lt;&gt;"",TEXT(C76,"00")&amp;"/07/"&amp;'Configurações Básicas'!$E$5,"")</f>
        <v/>
      </c>
      <c r="E76" s="43"/>
      <c r="F76" s="23"/>
      <c r="G76" s="43"/>
      <c r="H76" s="43"/>
      <c r="I76" s="43"/>
      <c r="J76" s="127"/>
      <c r="K76" s="141"/>
      <c r="L76" s="128"/>
      <c r="M76" s="141"/>
      <c r="N76" s="41">
        <f>N75+IF(AND(L76="Pago",OR(E76='PC Receitas'!$O$4,E76='PC Receitas'!$O$5,E76='PC Receitas'!$O$6)),J76,IF(AND(L76="Pago",OR(E76='PC Receitas'!$O$7,E76='PC Receitas'!$O$8,E76='PC Receitas'!$O$9,E76='PC Receitas'!$O$10,E76='PC Receitas'!$O$11,E76='PC Receitas'!$O$12,E76='PC Receitas'!$O$13,E76='PC Receitas'!$O$14)),-J76,0))</f>
        <v>14802.7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IF(C77&lt;&gt;"",TEXT(C77,"00")&amp;"/07/"&amp;'Configurações Básicas'!$E$5,"")</f>
        <v/>
      </c>
      <c r="E77" s="43"/>
      <c r="F77" s="23"/>
      <c r="G77" s="23"/>
      <c r="H77" s="23"/>
      <c r="I77" s="23"/>
      <c r="J77" s="127"/>
      <c r="K77" s="141"/>
      <c r="L77" s="128"/>
      <c r="M77" s="141"/>
      <c r="N77" s="41">
        <f>N76+IF(AND(L77="Pago",OR(E77='PC Receitas'!$O$4,E77='PC Receitas'!$O$5,E77='PC Receitas'!$O$6)),J77,IF(AND(L77="Pago",OR(E77='PC Receitas'!$O$7,E77='PC Receitas'!$O$8,E77='PC Receitas'!$O$9,E77='PC Receitas'!$O$10,E77='PC Receitas'!$O$11,E77='PC Receitas'!$O$12,E77='PC Receitas'!$O$13,E77='PC Receitas'!$O$14)),-J77,0))</f>
        <v>14802.7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IF(C78&lt;&gt;"",TEXT(C78,"00")&amp;"/07/"&amp;'Configurações Básicas'!$E$5,"")</f>
        <v/>
      </c>
      <c r="E78" s="43"/>
      <c r="F78" s="23"/>
      <c r="G78" s="23"/>
      <c r="H78" s="23"/>
      <c r="I78" s="23"/>
      <c r="J78" s="127"/>
      <c r="K78" s="141"/>
      <c r="L78" s="128"/>
      <c r="M78" s="141"/>
      <c r="N78" s="41">
        <f>N77+IF(AND(L78="Pago",OR(E78='PC Receitas'!$O$4,E78='PC Receitas'!$O$5,E78='PC Receitas'!$O$6)),J78,IF(AND(L78="Pago",OR(E78='PC Receitas'!$O$7,E78='PC Receitas'!$O$8,E78='PC Receitas'!$O$9,E78='PC Receitas'!$O$10,E78='PC Receitas'!$O$11,E78='PC Receitas'!$O$12,E78='PC Receitas'!$O$13,E78='PC Receitas'!$O$14)),-J78,0))</f>
        <v>14802.7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IF(C79&lt;&gt;"",TEXT(C79,"00")&amp;"/07/"&amp;'Configurações Básicas'!$E$5,"")</f>
        <v/>
      </c>
      <c r="E79" s="43"/>
      <c r="F79" s="23"/>
      <c r="G79" s="43"/>
      <c r="H79" s="43"/>
      <c r="I79" s="43"/>
      <c r="J79" s="127"/>
      <c r="K79" s="141"/>
      <c r="L79" s="128"/>
      <c r="M79" s="141"/>
      <c r="N79" s="41">
        <f>N78+IF(AND(L79="Pago",OR(E79='PC Receitas'!$O$4,E79='PC Receitas'!$O$5,E79='PC Receitas'!$O$6)),J79,IF(AND(L79="Pago",OR(E79='PC Receitas'!$O$7,E79='PC Receitas'!$O$8,E79='PC Receitas'!$O$9,E79='PC Receitas'!$O$10,E79='PC Receitas'!$O$11,E79='PC Receitas'!$O$12,E79='PC Receitas'!$O$13,E79='PC Receitas'!$O$14)),-J79,0))</f>
        <v>14802.7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IF(C80&lt;&gt;"",TEXT(C80,"00")&amp;"/07/"&amp;'Configurações Básicas'!$E$5,"")</f>
        <v/>
      </c>
      <c r="E80" s="43"/>
      <c r="F80" s="23"/>
      <c r="G80" s="43"/>
      <c r="H80" s="43"/>
      <c r="I80" s="43"/>
      <c r="J80" s="127"/>
      <c r="K80" s="141"/>
      <c r="L80" s="128"/>
      <c r="M80" s="141"/>
      <c r="N80" s="41">
        <f>N79+IF(AND(L80="Pago",OR(E80='PC Receitas'!$O$4,E80='PC Receitas'!$O$5,E80='PC Receitas'!$O$6)),J80,IF(AND(L80="Pago",OR(E80='PC Receitas'!$O$7,E80='PC Receitas'!$O$8,E80='PC Receitas'!$O$9,E80='PC Receitas'!$O$10,E80='PC Receitas'!$O$11,E80='PC Receitas'!$O$12,E80='PC Receitas'!$O$13,E80='PC Receitas'!$O$14)),-J80,0))</f>
        <v>14802.7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IF(C81&lt;&gt;"",TEXT(C81,"00")&amp;"/07/"&amp;'Configurações Básicas'!$E$5,"")</f>
        <v/>
      </c>
      <c r="E81" s="43"/>
      <c r="F81" s="23"/>
      <c r="G81" s="43"/>
      <c r="H81" s="43"/>
      <c r="I81" s="43"/>
      <c r="J81" s="127"/>
      <c r="K81" s="141"/>
      <c r="L81" s="128"/>
      <c r="M81" s="141"/>
      <c r="N81" s="41">
        <f>N80+IF(AND(L81="Pago",OR(E81='PC Receitas'!$O$4,E81='PC Receitas'!$O$5,E81='PC Receitas'!$O$6)),J81,IF(AND(L81="Pago",OR(E81='PC Receitas'!$O$7,E81='PC Receitas'!$O$8,E81='PC Receitas'!$O$9,E81='PC Receitas'!$O$10,E81='PC Receitas'!$O$11,E81='PC Receitas'!$O$12,E81='PC Receitas'!$O$13,E81='PC Receitas'!$O$14)),-J81,0))</f>
        <v>14802.7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IF(C82&lt;&gt;"",TEXT(C82,"00")&amp;"/07/"&amp;'Configurações Básicas'!$E$5,"")</f>
        <v/>
      </c>
      <c r="E82" s="43"/>
      <c r="F82" s="23"/>
      <c r="G82" s="23"/>
      <c r="H82" s="23"/>
      <c r="I82" s="23"/>
      <c r="J82" s="127"/>
      <c r="K82" s="141"/>
      <c r="L82" s="128"/>
      <c r="M82" s="141"/>
      <c r="N82" s="41">
        <f>N81+IF(AND(L82="Pago",OR(E82='PC Receitas'!$O$4,E82='PC Receitas'!$O$5,E82='PC Receitas'!$O$6)),J82,IF(AND(L82="Pago",OR(E82='PC Receitas'!$O$7,E82='PC Receitas'!$O$8,E82='PC Receitas'!$O$9,E82='PC Receitas'!$O$10,E82='PC Receitas'!$O$11,E82='PC Receitas'!$O$12,E82='PC Receitas'!$O$13,E82='PC Receitas'!$O$14)),-J82,0))</f>
        <v>14802.7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IF(C83&lt;&gt;"",TEXT(C83,"00")&amp;"/07/"&amp;'Configurações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14802.7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IF(C84&lt;&gt;"",TEXT(C84,"00")&amp;"/07/"&amp;'Configurações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14802.7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IF(C85&lt;&gt;"",TEXT(C85,"00")&amp;"/07/"&amp;'Configurações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14802.7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IF(C86&lt;&gt;"",TEXT(C86,"00")&amp;"/07/"&amp;'Configurações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14802.7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IF(C87&lt;&gt;"",TEXT(C87,"00")&amp;"/07/"&amp;'Configurações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14802.7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IF(C88&lt;&gt;"",TEXT(C88,"00")&amp;"/07/"&amp;'Configurações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14802.7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IF(C89&lt;&gt;"",TEXT(C89,"00")&amp;"/07/"&amp;'Configurações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14802.7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IF(C90&lt;&gt;"",TEXT(C90,"00")&amp;"/07/"&amp;'Configurações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14802.7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IF(C91&lt;&gt;"",TEXT(C91,"00")&amp;"/07/"&amp;'Configurações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14802.7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IF(C92&lt;&gt;"",TEXT(C92,"00")&amp;"/07/"&amp;'Configurações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14802.7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IF(C93&lt;&gt;"",TEXT(C93,"00")&amp;"/07/"&amp;'Configurações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14802.7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IF(C94&lt;&gt;"",TEXT(C94,"00")&amp;"/07/"&amp;'Configurações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14802.7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IF(C95&lt;&gt;"",TEXT(C95,"00")&amp;"/07/"&amp;'Configurações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14802.7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IF(C96&lt;&gt;"",TEXT(C96,"00")&amp;"/07/"&amp;'Configurações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14802.7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IF(C97&lt;&gt;"",TEXT(C97,"00")&amp;"/07/"&amp;'Configurações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14802.7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IF(C98&lt;&gt;"",TEXT(C98,"00")&amp;"/07/"&amp;'Configurações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14802.7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IF(C99&lt;&gt;"",TEXT(C99,"00")&amp;"/07/"&amp;'Configurações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14802.7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IF(C100&lt;&gt;"",TEXT(C100,"00")&amp;"/07/"&amp;'Configurações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14802.7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IF(C101&lt;&gt;"",TEXT(C101,"00")&amp;"/07/"&amp;'Configurações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14802.7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IF(C102&lt;&gt;"",TEXT(C102,"00")&amp;"/07/"&amp;'Configurações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14802.7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IF(C103&lt;&gt;"",TEXT(C103,"00")&amp;"/07/"&amp;'Configurações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14802.7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IF(C104&lt;&gt;"",TEXT(C104,"00")&amp;"/07/"&amp;'Configurações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14802.7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IF(C105&lt;&gt;"",TEXT(C105,"00")&amp;"/07/"&amp;'Configurações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14802.7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IF(C106&lt;&gt;"",TEXT(C106,"00")&amp;"/07/"&amp;'Configurações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14802.7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IF(C107&lt;&gt;"",TEXT(C107,"00")&amp;"/07/"&amp;'Configurações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14802.7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IF(C108&lt;&gt;"",TEXT(C108,"00")&amp;"/07/"&amp;'Configurações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14802.7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IF(C109&lt;&gt;"",TEXT(C109,"00")&amp;"/07/"&amp;'Configurações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14802.7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IF(C110&lt;&gt;"",TEXT(C110,"00")&amp;"/07/"&amp;'Configurações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14802.7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IF(C111&lt;&gt;"",TEXT(C111,"00")&amp;"/07/"&amp;'Configurações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14802.7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IF(C112&lt;&gt;"",TEXT(C112,"00")&amp;"/07/"&amp;'Configurações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14802.7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IF(C113&lt;&gt;"",TEXT(C113,"00")&amp;"/07/"&amp;'Configurações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14802.7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IF(C114&lt;&gt;"",TEXT(C114,"00")&amp;"/07/"&amp;'Configurações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14802.7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IF(C115&lt;&gt;"",TEXT(C115,"00")&amp;"/07/"&amp;'Configurações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14802.7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IF(C116&lt;&gt;"",TEXT(C116,"00")&amp;"/07/"&amp;'Configurações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14802.7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IF(C117&lt;&gt;"",TEXT(C117,"00")&amp;"/07/"&amp;'Configurações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14802.7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IF(C118&lt;&gt;"",TEXT(C118,"00")&amp;"/07/"&amp;'Configurações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14802.7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IF(C119&lt;&gt;"",TEXT(C119,"00")&amp;"/07/"&amp;'Configurações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14802.7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IF(C120&lt;&gt;"",TEXT(C120,"00")&amp;"/07/"&amp;'Configurações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14802.7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IF(C121&lt;&gt;"",TEXT(C121,"00")&amp;"/07/"&amp;'Configurações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14802.7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IF(C122&lt;&gt;"",TEXT(C122,"00")&amp;"/07/"&amp;'Configurações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14802.7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IF(C123&lt;&gt;"",TEXT(C123,"00")&amp;"/07/"&amp;'Configurações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14802.7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IF(C124&lt;&gt;"",TEXT(C124,"00")&amp;"/07/"&amp;'Configurações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14802.7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IF(C125&lt;&gt;"",TEXT(C125,"00")&amp;"/07/"&amp;'Configurações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14802.7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IF(C126&lt;&gt;"",TEXT(C126,"00")&amp;"/07/"&amp;'Configurações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14802.7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IF(C127&lt;&gt;"",TEXT(C127,"00")&amp;"/07/"&amp;'Configurações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14802.7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IF(C128&lt;&gt;"",TEXT(C128,"00")&amp;"/07/"&amp;'Configurações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14802.7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IF(C129&lt;&gt;"",TEXT(C129,"00")&amp;"/07/"&amp;'Configurações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14802.7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IF(C130&lt;&gt;"",TEXT(C130,"00")&amp;"/07/"&amp;'Configurações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14802.7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IF(C131&lt;&gt;"",TEXT(C131,"00")&amp;"/07/"&amp;'Configurações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14802.7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IF(C132&lt;&gt;"",TEXT(C132,"00")&amp;"/07/"&amp;'Configurações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14802.7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IF(C133&lt;&gt;"",TEXT(C133,"00")&amp;"/07/"&amp;'Configurações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14802.7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IF(C134&lt;&gt;"",TEXT(C134,"00")&amp;"/07/"&amp;'Configurações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14802.7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IF(C135&lt;&gt;"",TEXT(C135,"00")&amp;"/07/"&amp;'Configurações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14802.7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IF(C136&lt;&gt;"",TEXT(C136,"00")&amp;"/07/"&amp;'Configurações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14802.7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IF(C137&lt;&gt;"",TEXT(C137,"00")&amp;"/07/"&amp;'Configurações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14802.7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IF(C138&lt;&gt;"",TEXT(C138,"00")&amp;"/07/"&amp;'Configurações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14802.7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IF(C139&lt;&gt;"",TEXT(C139,"00")&amp;"/07/"&amp;'Configurações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14802.7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IF(C140&lt;&gt;"",TEXT(C140,"00")&amp;"/07/"&amp;'Configurações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14802.7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IF(C141&lt;&gt;"",TEXT(C141,"00")&amp;"/07/"&amp;'Configurações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14802.7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IF(C142&lt;&gt;"",TEXT(C142,"00")&amp;"/07/"&amp;'Configurações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14802.7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IF(C143&lt;&gt;"",TEXT(C143,"00")&amp;"/07/"&amp;'Configurações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14802.7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IF(C144&lt;&gt;"",TEXT(C144,"00")&amp;"/07/"&amp;'Configurações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14802.7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IF(C145&lt;&gt;"",TEXT(C145,"00")&amp;"/07/"&amp;'Configurações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14802.7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IF(C146&lt;&gt;"",TEXT(C146,"00")&amp;"/07/"&amp;'Configurações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14802.7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IF(C147&lt;&gt;"",TEXT(C147,"00")&amp;"/07/"&amp;'Configurações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14802.7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IF(C148&lt;&gt;"",TEXT(C148,"00")&amp;"/07/"&amp;'Configurações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14802.7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IF(C149&lt;&gt;"",TEXT(C149,"00")&amp;"/07/"&amp;'Configurações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14802.7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IF(C150&lt;&gt;"",TEXT(C150,"00")&amp;"/07/"&amp;'Configurações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14802.7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IF(C151&lt;&gt;"",TEXT(C151,"00")&amp;"/07/"&amp;'Configurações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14802.7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IF(C152&lt;&gt;"",TEXT(C152,"00")&amp;"/07/"&amp;'Configurações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14802.7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IF(C153&lt;&gt;"",TEXT(C153,"00")&amp;"/07/"&amp;'Configurações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14802.7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IF(C154&lt;&gt;"",TEXT(C154,"00")&amp;"/07/"&amp;'Configurações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14802.7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IF(C155&lt;&gt;"",TEXT(C155,"00")&amp;"/07/"&amp;'Configurações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14802.7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IF(C156&lt;&gt;"",TEXT(C156,"00")&amp;"/07/"&amp;'Configurações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14802.7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IF(C157&lt;&gt;"",TEXT(C157,"00")&amp;"/07/"&amp;'Configurações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14802.7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IF(C158&lt;&gt;"",TEXT(C158,"00")&amp;"/07/"&amp;'Configurações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14802.7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IF(C159&lt;&gt;"",TEXT(C159,"00")&amp;"/07/"&amp;'Configurações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14802.7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IF(C160&lt;&gt;"",TEXT(C160,"00")&amp;"/07/"&amp;'Configurações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14802.7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IF(C161&lt;&gt;"",TEXT(C161,"00")&amp;"/07/"&amp;'Configurações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14802.7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IF(C162&lt;&gt;"",TEXT(C162,"00")&amp;"/07/"&amp;'Configurações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14802.7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IF(C163&lt;&gt;"",TEXT(C163,"00")&amp;"/07/"&amp;'Configurações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14802.7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IF(C164&lt;&gt;"",TEXT(C164,"00")&amp;"/07/"&amp;'Configurações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14802.7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IF(C165&lt;&gt;"",TEXT(C165,"00")&amp;"/07/"&amp;'Configurações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14802.7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IF(C166&lt;&gt;"",TEXT(C166,"00")&amp;"/07/"&amp;'Configurações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14802.7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IF(C167&lt;&gt;"",TEXT(C167,"00")&amp;"/07/"&amp;'Configurações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14802.7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IF(C168&lt;&gt;"",TEXT(C168,"00")&amp;"/07/"&amp;'Configurações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14802.7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IF(C169&lt;&gt;"",TEXT(C169,"00")&amp;"/07/"&amp;'Configurações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14802.7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IF(C170&lt;&gt;"",TEXT(C170,"00")&amp;"/07/"&amp;'Configurações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14802.7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IF(C171&lt;&gt;"",TEXT(C171,"00")&amp;"/07/"&amp;'Configurações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14802.7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IF(C172&lt;&gt;"",TEXT(C172,"00")&amp;"/07/"&amp;'Configurações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14802.7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IF(C173&lt;&gt;"",TEXT(C173,"00")&amp;"/07/"&amp;'Configurações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14802.7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IF(C174&lt;&gt;"",TEXT(C174,"00")&amp;"/07/"&amp;'Configurações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14802.7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IF(C175&lt;&gt;"",TEXT(C175,"00")&amp;"/07/"&amp;'Configurações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14802.7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IF(C176&lt;&gt;"",TEXT(C176,"00")&amp;"/07/"&amp;'Configurações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14802.7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IF(C177&lt;&gt;"",TEXT(C177,"00")&amp;"/07/"&amp;'Configurações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14802.7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IF(C178&lt;&gt;"",TEXT(C178,"00")&amp;"/07/"&amp;'Configurações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14802.7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IF(C179&lt;&gt;"",TEXT(C179,"00")&amp;"/07/"&amp;'Configurações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14802.7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IF(C180&lt;&gt;"",TEXT(C180,"00")&amp;"/07/"&amp;'Configurações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14802.7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IF(C181&lt;&gt;"",TEXT(C181,"00")&amp;"/07/"&amp;'Configurações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14802.7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IF(C182&lt;&gt;"",TEXT(C182,"00")&amp;"/07/"&amp;'Configurações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14802.7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IF(C183&lt;&gt;"",TEXT(C183,"00")&amp;"/07/"&amp;'Configurações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14802.7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IF(C184&lt;&gt;"",TEXT(C184,"00")&amp;"/07/"&amp;'Configurações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14802.7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IF(C185&lt;&gt;"",TEXT(C185,"00")&amp;"/07/"&amp;'Configurações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14802.7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IF(C186&lt;&gt;"",TEXT(C186,"00")&amp;"/07/"&amp;'Configurações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14802.7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IF(C187&lt;&gt;"",TEXT(C187,"00")&amp;"/07/"&amp;'Configurações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14802.7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IF(C188&lt;&gt;"",TEXT(C188,"00")&amp;"/07/"&amp;'Configurações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14802.7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IF(C189&lt;&gt;"",TEXT(C189,"00")&amp;"/07/"&amp;'Configurações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14802.7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IF(C190&lt;&gt;"",TEXT(C190,"00")&amp;"/07/"&amp;'Configurações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14802.7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IF(C191&lt;&gt;"",TEXT(C191,"00")&amp;"/07/"&amp;'Configurações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14802.7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IF(C192&lt;&gt;"",TEXT(C192,"00")&amp;"/07/"&amp;'Configurações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14802.7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IF(C193&lt;&gt;"",TEXT(C193,"00")&amp;"/07/"&amp;'Configurações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14802.7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IF(C194&lt;&gt;"",TEXT(C194,"00")&amp;"/07/"&amp;'Configurações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14802.7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IF(C195&lt;&gt;"",TEXT(C195,"00")&amp;"/07/"&amp;'Configurações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14802.7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IF(C196&lt;&gt;"",TEXT(C196,"00")&amp;"/07/"&amp;'Configurações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14802.7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IF(C197&lt;&gt;"",TEXT(C197,"00")&amp;"/07/"&amp;'Configurações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14802.7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IF(C198&lt;&gt;"",TEXT(C198,"00")&amp;"/07/"&amp;'Configurações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14802.7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IF(C199&lt;&gt;"",TEXT(C199,"00")&amp;"/07/"&amp;'Configurações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14802.7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IF(C200&lt;&gt;"",TEXT(C200,"00")&amp;"/07/"&amp;'Configurações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14802.7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IF(C201&lt;&gt;"",TEXT(C201,"00")&amp;"/07/"&amp;'Configurações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14802.7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IF(C202&lt;&gt;"",TEXT(C202,"00")&amp;"/07/"&amp;'Configurações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14802.7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IF(C203&lt;&gt;"",TEXT(C203,"00")&amp;"/07/"&amp;'Configurações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14802.7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IF(C204&lt;&gt;"",TEXT(C204,"00")&amp;"/07/"&amp;'Configurações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14802.7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IF(C205&lt;&gt;"",TEXT(C205,"00")&amp;"/07/"&amp;'Configurações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14802.7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IF(C206&lt;&gt;"",TEXT(C206,"00")&amp;"/07/"&amp;'Configurações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14802.7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IF(C207&lt;&gt;"",TEXT(C207,"00")&amp;"/07/"&amp;'Configurações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14802.7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IF(C208&lt;&gt;"",TEXT(C208,"00")&amp;"/07/"&amp;'Configurações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14802.7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IF(C209&lt;&gt;"",TEXT(C209,"00")&amp;"/07/"&amp;'Configurações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14802.7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IF(C210&lt;&gt;"",TEXT(C210,"00")&amp;"/07/"&amp;'Configurações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14802.7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IF(C211&lt;&gt;"",TEXT(C211,"00")&amp;"/07/"&amp;'Configurações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14802.7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IF(C212&lt;&gt;"",TEXT(C212,"00")&amp;"/07/"&amp;'Configurações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14802.7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IF(C213&lt;&gt;"",TEXT(C213,"00")&amp;"/07/"&amp;'Configurações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14802.7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IF(C214&lt;&gt;"",TEXT(C214,"00")&amp;"/07/"&amp;'Configurações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14802.7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IF(C215&lt;&gt;"",TEXT(C215,"00")&amp;"/07/"&amp;'Configurações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14802.7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IF(C216&lt;&gt;"",TEXT(C216,"00")&amp;"/07/"&amp;'Configurações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14802.7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IF(C217&lt;&gt;"",TEXT(C217,"00")&amp;"/07/"&amp;'Configurações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14802.7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IF(C218&lt;&gt;"",TEXT(C218,"00")&amp;"/07/"&amp;'Configurações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14802.7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IF(C219&lt;&gt;"",TEXT(C219,"00")&amp;"/07/"&amp;'Configurações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14802.7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IF(C220&lt;&gt;"",TEXT(C220,"00")&amp;"/07/"&amp;'Configurações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14802.7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IF(C221&lt;&gt;"",TEXT(C221,"00")&amp;"/07/"&amp;'Configurações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14802.7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IF(C222&lt;&gt;"",TEXT(C222,"00")&amp;"/07/"&amp;'Configurações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14802.7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IF(C223&lt;&gt;"",TEXT(C223,"00")&amp;"/07/"&amp;'Configurações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14802.7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IF(C224&lt;&gt;"",TEXT(C224,"00")&amp;"/07/"&amp;'Configurações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14802.7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IF(C225&lt;&gt;"",TEXT(C225,"00")&amp;"/07/"&amp;'Configurações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14802.7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IF(C226&lt;&gt;"",TEXT(C226,"00")&amp;"/07/"&amp;'Configurações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14802.7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IF(C227&lt;&gt;"",TEXT(C227,"00")&amp;"/07/"&amp;'Configurações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14802.7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IF(C228&lt;&gt;"",TEXT(C228,"00")&amp;"/07/"&amp;'Configurações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14802.7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IF(C229&lt;&gt;"",TEXT(C229,"00")&amp;"/07/"&amp;'Configurações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14802.7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IF(C230&lt;&gt;"",TEXT(C230,"00")&amp;"/07/"&amp;'Configurações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14802.7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IF(C231&lt;&gt;"",TEXT(C231,"00")&amp;"/07/"&amp;'Configurações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14802.7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IF(C232&lt;&gt;"",TEXT(C232,"00")&amp;"/07/"&amp;'Configurações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14802.7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IF(C233&lt;&gt;"",TEXT(C233,"00")&amp;"/07/"&amp;'Configurações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14802.7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IF(C234&lt;&gt;"",TEXT(C234,"00")&amp;"/07/"&amp;'Configurações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14802.7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IF(C235&lt;&gt;"",TEXT(C235,"00")&amp;"/07/"&amp;'Configurações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14802.7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IF(C236&lt;&gt;"",TEXT(C236,"00")&amp;"/07/"&amp;'Configurações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14802.7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IF(C237&lt;&gt;"",TEXT(C237,"00")&amp;"/07/"&amp;'Configurações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14802.7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IF(C238&lt;&gt;"",TEXT(C238,"00")&amp;"/07/"&amp;'Configurações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14802.7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IF(C239&lt;&gt;"",TEXT(C239,"00")&amp;"/07/"&amp;'Configurações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14802.7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IF(C240&lt;&gt;"",TEXT(C240,"00")&amp;"/07/"&amp;'Configurações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14802.7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IF(C241&lt;&gt;"",TEXT(C241,"00")&amp;"/07/"&amp;'Configurações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14802.7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IF(C242&lt;&gt;"",TEXT(C242,"00")&amp;"/07/"&amp;'Configurações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14802.7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IF(C243&lt;&gt;"",TEXT(C243,"00")&amp;"/07/"&amp;'Configurações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14802.7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IF(C244&lt;&gt;"",TEXT(C244,"00")&amp;"/07/"&amp;'Configurações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14802.7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IF(C245&lt;&gt;"",TEXT(C245,"00")&amp;"/07/"&amp;'Configurações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14802.7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IF(C246&lt;&gt;"",TEXT(C246,"00")&amp;"/07/"&amp;'Configurações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14802.7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IF(C247&lt;&gt;"",TEXT(C247,"00")&amp;"/07/"&amp;'Configurações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14802.7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IF(C248&lt;&gt;"",TEXT(C248,"00")&amp;"/07/"&amp;'Configurações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14802.7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IF(C249&lt;&gt;"",TEXT(C249,"00")&amp;"/07/"&amp;'Configurações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14802.7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IF(C250&lt;&gt;"",TEXT(C250,"00")&amp;"/07/"&amp;'Configurações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14802.7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IF(C251&lt;&gt;"",TEXT(C251,"00")&amp;"/07/"&amp;'Configurações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14802.7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IF(C252&lt;&gt;"",TEXT(C252,"00")&amp;"/07/"&amp;'Configurações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14802.7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IF(C253&lt;&gt;"",TEXT(C253,"00")&amp;"/07/"&amp;'Configurações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14802.7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IF(C254&lt;&gt;"",TEXT(C254,"00")&amp;"/07/"&amp;'Configurações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14802.7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IF(C255&lt;&gt;"",TEXT(C255,"00")&amp;"/07/"&amp;'Configurações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14802.7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IF(C256&lt;&gt;"",TEXT(C256,"00")&amp;"/07/"&amp;'Configurações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14802.7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IF(C257&lt;&gt;"",TEXT(C257,"00")&amp;"/07/"&amp;'Configurações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14802.7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IF(C258&lt;&gt;"",TEXT(C258,"00")&amp;"/07/"&amp;'Configurações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14802.7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IF(C259&lt;&gt;"",TEXT(C259,"00")&amp;"/07/"&amp;'Configurações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14802.7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IF(C260&lt;&gt;"",TEXT(C260,"00")&amp;"/07/"&amp;'Configurações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14802.7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IF(C261&lt;&gt;"",TEXT(C261,"00")&amp;"/07/"&amp;'Configurações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14802.7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IF(C262&lt;&gt;"",TEXT(C262,"00")&amp;"/07/"&amp;'Configurações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14802.7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IF(C263&lt;&gt;"",TEXT(C263,"00")&amp;"/07/"&amp;'Configurações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14802.7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IF(C264&lt;&gt;"",TEXT(C264,"00")&amp;"/07/"&amp;'Configurações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14802.7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IF(C265&lt;&gt;"",TEXT(C265,"00")&amp;"/07/"&amp;'Configurações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14802.7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IF(C266&lt;&gt;"",TEXT(C266,"00")&amp;"/07/"&amp;'Configurações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14802.7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IF(C267&lt;&gt;"",TEXT(C267,"00")&amp;"/07/"&amp;'Configurações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14802.7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IF(C268&lt;&gt;"",TEXT(C268,"00")&amp;"/07/"&amp;'Configurações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14802.7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IF(C269&lt;&gt;"",TEXT(C269,"00")&amp;"/07/"&amp;'Configurações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14802.7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IF(C270&lt;&gt;"",TEXT(C270,"00")&amp;"/07/"&amp;'Configurações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14802.7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IF(C271&lt;&gt;"",TEXT(C271,"00")&amp;"/07/"&amp;'Configurações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14802.7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IF(C272&lt;&gt;"",TEXT(C272,"00")&amp;"/07/"&amp;'Configurações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14802.7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IF(C273&lt;&gt;"",TEXT(C273,"00")&amp;"/07/"&amp;'Configurações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14802.7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IF(C274&lt;&gt;"",TEXT(C274,"00")&amp;"/07/"&amp;'Configurações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14802.7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IF(C275&lt;&gt;"",TEXT(C275,"00")&amp;"/07/"&amp;'Configurações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14802.7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IF(C276&lt;&gt;"",TEXT(C276,"00")&amp;"/07/"&amp;'Configurações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14802.7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IF(C277&lt;&gt;"",TEXT(C277,"00")&amp;"/07/"&amp;'Configurações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14802.7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IF(C278&lt;&gt;"",TEXT(C278,"00")&amp;"/07/"&amp;'Configurações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14802.7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IF(C279&lt;&gt;"",TEXT(C279,"00")&amp;"/07/"&amp;'Configurações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14802.7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IF(C280&lt;&gt;"",TEXT(C280,"00")&amp;"/07/"&amp;'Configurações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14802.7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IF(C281&lt;&gt;"",TEXT(C281,"00")&amp;"/07/"&amp;'Configurações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14802.7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IF(C282&lt;&gt;"",TEXT(C282,"00")&amp;"/07/"&amp;'Configurações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14802.7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IF(C283&lt;&gt;"",TEXT(C283,"00")&amp;"/07/"&amp;'Configurações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14802.7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IF(C284&lt;&gt;"",TEXT(C284,"00")&amp;"/07/"&amp;'Configurações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14802.7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IF(C285&lt;&gt;"",TEXT(C285,"00")&amp;"/07/"&amp;'Configurações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14802.7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IF(C286&lt;&gt;"",TEXT(C286,"00")&amp;"/07/"&amp;'Configurações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14802.7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IF(C287&lt;&gt;"",TEXT(C287,"00")&amp;"/07/"&amp;'Configurações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14802.7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IF(C288&lt;&gt;"",TEXT(C288,"00")&amp;"/07/"&amp;'Configurações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14802.7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IF(C289&lt;&gt;"",TEXT(C289,"00")&amp;"/07/"&amp;'Configurações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14802.7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IF(C290&lt;&gt;"",TEXT(C290,"00")&amp;"/07/"&amp;'Configurações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14802.7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IF(C291&lt;&gt;"",TEXT(C291,"00")&amp;"/07/"&amp;'Configurações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14802.7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IF(C292&lt;&gt;"",TEXT(C292,"00")&amp;"/07/"&amp;'Configurações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14802.7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IF(C293&lt;&gt;"",TEXT(C293,"00")&amp;"/07/"&amp;'Configurações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14802.7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IF(C294&lt;&gt;"",TEXT(C294,"00")&amp;"/07/"&amp;'Configurações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14802.7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IF(C295&lt;&gt;"",TEXT(C295,"00")&amp;"/07/"&amp;'Configurações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14802.7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IF(C296&lt;&gt;"",TEXT(C296,"00")&amp;"/07/"&amp;'Configurações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14802.7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IF(C297&lt;&gt;"",TEXT(C297,"00")&amp;"/07/"&amp;'Configurações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14802.7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IF(C298&lt;&gt;"",TEXT(C298,"00")&amp;"/07/"&amp;'Configurações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14802.7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IF(C299&lt;&gt;"",TEXT(C299,"00")&amp;"/07/"&amp;'Configurações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14802.7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IF(C300&lt;&gt;"",TEXT(C300,"00")&amp;"/07/"&amp;'Configurações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14802.7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IF(C301&lt;&gt;"",TEXT(C301,"00")&amp;"/07/"&amp;'Configurações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14802.7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IF(C302&lt;&gt;"",TEXT(C302,"00")&amp;"/07/"&amp;'Configurações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14802.7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IF(C303&lt;&gt;"",TEXT(C303,"00")&amp;"/07/"&amp;'Configurações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14802.7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IF(C304&lt;&gt;"",TEXT(C304,"00")&amp;"/07/"&amp;'Configurações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14802.7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IF(C305&lt;&gt;"",TEXT(C305,"00")&amp;"/07/"&amp;'Configurações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14802.7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IF(C306&lt;&gt;"",TEXT(C306,"00")&amp;"/07/"&amp;'Configurações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14802.7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IF(C307&lt;&gt;"",TEXT(C307,"00")&amp;"/07/"&amp;'Configurações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14802.7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IF(C308&lt;&gt;"",TEXT(C308,"00")&amp;"/07/"&amp;'Configurações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14802.7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IF(C309&lt;&gt;"",TEXT(C309,"00")&amp;"/07/"&amp;'Configurações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14802.7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IF(C310&lt;&gt;"",TEXT(C310,"00")&amp;"/07/"&amp;'Configurações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14802.7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IF(C311&lt;&gt;"",TEXT(C311,"00")&amp;"/07/"&amp;'Configurações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14802.7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IF(C312&lt;&gt;"",TEXT(C312,"00")&amp;"/07/"&amp;'Configurações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14802.7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IF(C313&lt;&gt;"",TEXT(C313,"00")&amp;"/07/"&amp;'Configurações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14802.7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IF(C314&lt;&gt;"",TEXT(C314,"00")&amp;"/07/"&amp;'Configurações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14802.7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IF(C315&lt;&gt;"",TEXT(C315,"00")&amp;"/07/"&amp;'Configurações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14802.7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IF(C316&lt;&gt;"",TEXT(C316,"00")&amp;"/07/"&amp;'Configurações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14802.7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IF(C317&lt;&gt;"",TEXT(C317,"00")&amp;"/07/"&amp;'Configurações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14802.7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IF(C318&lt;&gt;"",TEXT(C318,"00")&amp;"/07/"&amp;'Configurações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14802.7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IF(C319&lt;&gt;"",TEXT(C319,"00")&amp;"/07/"&amp;'Configurações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14802.7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IF(C320&lt;&gt;"",TEXT(C320,"00")&amp;"/07/"&amp;'Configurações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14802.7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IF(C321&lt;&gt;"",TEXT(C321,"00")&amp;"/07/"&amp;'Configurações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14802.7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IF(C322&lt;&gt;"",TEXT(C322,"00")&amp;"/07/"&amp;'Configurações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14802.7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IF(C323&lt;&gt;"",TEXT(C323,"00")&amp;"/07/"&amp;'Configurações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14802.7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IF(C324&lt;&gt;"",TEXT(C324,"00")&amp;"/07/"&amp;'Configurações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14802.7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IF(C325&lt;&gt;"",TEXT(C325,"00")&amp;"/07/"&amp;'Configurações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14802.7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IF(C326&lt;&gt;"",TEXT(C326,"00")&amp;"/07/"&amp;'Configurações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14802.7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IF(C327&lt;&gt;"",TEXT(C327,"00")&amp;"/07/"&amp;'Configurações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14802.7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IF(C328&lt;&gt;"",TEXT(C328,"00")&amp;"/07/"&amp;'Configurações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14802.7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IF(C329&lt;&gt;"",TEXT(C329,"00")&amp;"/07/"&amp;'Configurações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14802.7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IF(C330&lt;&gt;"",TEXT(C330,"00")&amp;"/07/"&amp;'Configurações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14802.7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IF(C331&lt;&gt;"",TEXT(C331,"00")&amp;"/07/"&amp;'Configurações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14802.7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IF(C332&lt;&gt;"",TEXT(C332,"00")&amp;"/07/"&amp;'Configurações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14802.7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IF(C333&lt;&gt;"",TEXT(C333,"00")&amp;"/07/"&amp;'Configurações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14802.7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IF(C334&lt;&gt;"",TEXT(C334,"00")&amp;"/07/"&amp;'Configurações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14802.7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IF(C335&lt;&gt;"",TEXT(C335,"00")&amp;"/07/"&amp;'Configurações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14802.7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IF(C336&lt;&gt;"",TEXT(C336,"00")&amp;"/07/"&amp;'Configurações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14802.7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IF(C337&lt;&gt;"",TEXT(C337,"00")&amp;"/07/"&amp;'Configurações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14802.7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IF(C338&lt;&gt;"",TEXT(C338,"00")&amp;"/07/"&amp;'Configurações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14802.7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IF(C339&lt;&gt;"",TEXT(C339,"00")&amp;"/07/"&amp;'Configurações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14802.7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IF(C340&lt;&gt;"",TEXT(C340,"00")&amp;"/07/"&amp;'Configurações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14802.7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IF(C341&lt;&gt;"",TEXT(C341,"00")&amp;"/07/"&amp;'Configurações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14802.7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IF(C342&lt;&gt;"",TEXT(C342,"00")&amp;"/07/"&amp;'Configurações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14802.7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IF(C343&lt;&gt;"",TEXT(C343,"00")&amp;"/07/"&amp;'Configurações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14802.7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IF(C344&lt;&gt;"",TEXT(C344,"00")&amp;"/07/"&amp;'Configurações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14802.7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IF(C345&lt;&gt;"",TEXT(C345,"00")&amp;"/07/"&amp;'Configurações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14802.7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IF(C346&lt;&gt;"",TEXT(C346,"00")&amp;"/07/"&amp;'Configurações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14802.7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IF(C347&lt;&gt;"",TEXT(C347,"00")&amp;"/07/"&amp;'Configurações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14802.7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IF(C348&lt;&gt;"",TEXT(C348,"00")&amp;"/07/"&amp;'Configurações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14802.7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IF(C349&lt;&gt;"",TEXT(C349,"00")&amp;"/07/"&amp;'Configurações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14802.7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IF(C350&lt;&gt;"",TEXT(C350,"00")&amp;"/07/"&amp;'Configurações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14802.7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IF(C351&lt;&gt;"",TEXT(C351,"00")&amp;"/07/"&amp;'Configurações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14802.7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IF(C352&lt;&gt;"",TEXT(C352,"00")&amp;"/07/"&amp;'Configurações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14802.7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IF(C353&lt;&gt;"",TEXT(C353,"00")&amp;"/07/"&amp;'Configurações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14802.7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IF(C354&lt;&gt;"",TEXT(C354,"00")&amp;"/07/"&amp;'Configurações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14802.7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IF(C355&lt;&gt;"",TEXT(C355,"00")&amp;"/07/"&amp;'Configurações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14802.7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IF(C356&lt;&gt;"",TEXT(C356,"00")&amp;"/07/"&amp;'Configurações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14802.7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IF(C357&lt;&gt;"",TEXT(C357,"00")&amp;"/07/"&amp;'Configurações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14802.7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IF(C358&lt;&gt;"",TEXT(C358,"00")&amp;"/07/"&amp;'Configurações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14802.7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IF(C359&lt;&gt;"",TEXT(C359,"00")&amp;"/07/"&amp;'Configurações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14802.7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IF(C360&lt;&gt;"",TEXT(C360,"00")&amp;"/07/"&amp;'Configurações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14802.7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IF(C361&lt;&gt;"",TEXT(C361,"00")&amp;"/07/"&amp;'Configurações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14802.7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IF(C362&lt;&gt;"",TEXT(C362,"00")&amp;"/07/"&amp;'Configurações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14802.7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IF(C363&lt;&gt;"",TEXT(C363,"00")&amp;"/07/"&amp;'Configurações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14802.7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IF(C364&lt;&gt;"",TEXT(C364,"00")&amp;"/07/"&amp;'Configurações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14802.7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IF(C365&lt;&gt;"",TEXT(C365,"00")&amp;"/07/"&amp;'Configurações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14802.7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IF(C366&lt;&gt;"",TEXT(C366,"00")&amp;"/07/"&amp;'Configurações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14802.7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IF(C367&lt;&gt;"",TEXT(C367,"00")&amp;"/07/"&amp;'Configurações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14802.7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IF(C368&lt;&gt;"",TEXT(C368,"00")&amp;"/07/"&amp;'Configurações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14802.7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IF(C369&lt;&gt;"",TEXT(C369,"00")&amp;"/07/"&amp;'Configurações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14802.7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IF(C370&lt;&gt;"",TEXT(C370,"00")&amp;"/07/"&amp;'Configurações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14802.7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IF(C371&lt;&gt;"",TEXT(C371,"00")&amp;"/07/"&amp;'Configurações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14802.7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IF(C372&lt;&gt;"",TEXT(C372,"00")&amp;"/07/"&amp;'Configurações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14802.7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IF(C373&lt;&gt;"",TEXT(C373,"00")&amp;"/07/"&amp;'Configurações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14802.7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IF(C374&lt;&gt;"",TEXT(C374,"00")&amp;"/07/"&amp;'Configurações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14802.7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IF(C375&lt;&gt;"",TEXT(C375,"00")&amp;"/07/"&amp;'Configurações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14802.7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IF(C376&lt;&gt;"",TEXT(C376,"00")&amp;"/07/"&amp;'Configurações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14802.7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IF(C377&lt;&gt;"",TEXT(C377,"00")&amp;"/07/"&amp;'Configurações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14802.7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IF(C378&lt;&gt;"",TEXT(C378,"00")&amp;"/07/"&amp;'Configurações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14802.7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IF(C379&lt;&gt;"",TEXT(C379,"00")&amp;"/07/"&amp;'Configurações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14802.7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IF(C380&lt;&gt;"",TEXT(C380,"00")&amp;"/07/"&amp;'Configurações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14802.7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IF(C381&lt;&gt;"",TEXT(C381,"00")&amp;"/07/"&amp;'Configurações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14802.7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IF(C382&lt;&gt;"",TEXT(C382,"00")&amp;"/07/"&amp;'Configurações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14802.7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IF(C383&lt;&gt;"",TEXT(C383,"00")&amp;"/07/"&amp;'Configurações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14802.7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IF(C384&lt;&gt;"",TEXT(C384,"00")&amp;"/07/"&amp;'Configurações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14802.7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IF(C385&lt;&gt;"",TEXT(C385,"00")&amp;"/07/"&amp;'Configurações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14802.7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IF(C386&lt;&gt;"",TEXT(C386,"00")&amp;"/07/"&amp;'Configurações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14802.7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IF(C387&lt;&gt;"",TEXT(C387,"00")&amp;"/07/"&amp;'Configurações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14802.7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IF(C388&lt;&gt;"",TEXT(C388,"00")&amp;"/07/"&amp;'Configurações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14802.7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IF(C389&lt;&gt;"",TEXT(C389,"00")&amp;"/07/"&amp;'Configurações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14802.7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IF(C390&lt;&gt;"",TEXT(C390,"00")&amp;"/07/"&amp;'Configurações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14802.7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IF(C391&lt;&gt;"",TEXT(C391,"00")&amp;"/07/"&amp;'Configurações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14802.7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IF(C392&lt;&gt;"",TEXT(C392,"00")&amp;"/07/"&amp;'Configurações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14802.7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IF(C393&lt;&gt;"",TEXT(C393,"00")&amp;"/07/"&amp;'Configurações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14802.7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IF(C394&lt;&gt;"",TEXT(C394,"00")&amp;"/07/"&amp;'Configurações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14802.7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IF(C395&lt;&gt;"",TEXT(C395,"00")&amp;"/07/"&amp;'Configurações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14802.7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IF(C396&lt;&gt;"",TEXT(C396,"00")&amp;"/07/"&amp;'Configurações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14802.7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IF(C397&lt;&gt;"",TEXT(C397,"00")&amp;"/07/"&amp;'Configurações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14802.7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IF(C398&lt;&gt;"",TEXT(C398,"00")&amp;"/07/"&amp;'Configurações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14802.7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IF(C399&lt;&gt;"",TEXT(C399,"00")&amp;"/07/"&amp;'Configurações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14802.7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IF(C400&lt;&gt;"",TEXT(C400,"00")&amp;"/07/"&amp;'Configurações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14802.7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IF(C401&lt;&gt;"",TEXT(C401,"00")&amp;"/07/"&amp;'Configurações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14802.7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IF(C402&lt;&gt;"",TEXT(C402,"00")&amp;"/07/"&amp;'Configurações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14802.7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IF(C403&lt;&gt;"",TEXT(C403,"00")&amp;"/07/"&amp;'Configurações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14802.7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IF(C404&lt;&gt;"",TEXT(C404,"00")&amp;"/07/"&amp;'Configurações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14802.7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IF(C405&lt;&gt;"",TEXT(C405,"00")&amp;"/07/"&amp;'Configurações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14802.7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IF(C406&lt;&gt;"",TEXT(C406,"00")&amp;"/07/"&amp;'Configurações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14802.7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IF(C407&lt;&gt;"",TEXT(C407,"00")&amp;"/07/"&amp;'Configurações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14802.7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IF(C408&lt;&gt;"",TEXT(C408,"00")&amp;"/07/"&amp;'Configurações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14802.7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IF(C409&lt;&gt;"",TEXT(C409,"00")&amp;"/07/"&amp;'Configurações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14802.7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IF(C410&lt;&gt;"",TEXT(C410,"00")&amp;"/07/"&amp;'Configurações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14802.7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IF(C411&lt;&gt;"",TEXT(C411,"00")&amp;"/07/"&amp;'Configurações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14802.7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IF(C412&lt;&gt;"",TEXT(C412,"00")&amp;"/07/"&amp;'Configurações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14802.7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IF(C413&lt;&gt;"",TEXT(C413,"00")&amp;"/07/"&amp;'Configurações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14802.7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IF(C414&lt;&gt;"",TEXT(C414,"00")&amp;"/07/"&amp;'Configurações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14802.7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IF(C415&lt;&gt;"",TEXT(C415,"00")&amp;"/07/"&amp;'Configurações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14802.7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IF(C416&lt;&gt;"",TEXT(C416,"00")&amp;"/07/"&amp;'Configurações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14802.7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IF(C417&lt;&gt;"",TEXT(C417,"00")&amp;"/07/"&amp;'Configurações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14802.7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IF(C418&lt;&gt;"",TEXT(C418,"00")&amp;"/07/"&amp;'Configurações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14802.7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IF(C419&lt;&gt;"",TEXT(C419,"00")&amp;"/07/"&amp;'Configurações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14802.7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IF(C420&lt;&gt;"",TEXT(C420,"00")&amp;"/07/"&amp;'Configurações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14802.7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IF(C421&lt;&gt;"",TEXT(C421,"00")&amp;"/07/"&amp;'Configurações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14802.7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IF(C422&lt;&gt;"",TEXT(C422,"00")&amp;"/07/"&amp;'Configurações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14802.7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IF(C423&lt;&gt;"",TEXT(C423,"00")&amp;"/07/"&amp;'Configurações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14802.7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IF(C424&lt;&gt;"",TEXT(C424,"00")&amp;"/07/"&amp;'Configurações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14802.7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IF(C425&lt;&gt;"",TEXT(C425,"00")&amp;"/07/"&amp;'Configurações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14802.7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IF(C426&lt;&gt;"",TEXT(C426,"00")&amp;"/07/"&amp;'Configurações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14802.7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IF(C427&lt;&gt;"",TEXT(C427,"00")&amp;"/07/"&amp;'Configurações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14802.7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IF(C428&lt;&gt;"",TEXT(C428,"00")&amp;"/07/"&amp;'Configurações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14802.7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IF(C429&lt;&gt;"",TEXT(C429,"00")&amp;"/07/"&amp;'Configurações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14802.7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IF(C430&lt;&gt;"",TEXT(C430,"00")&amp;"/07/"&amp;'Configurações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14802.7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IF(C431&lt;&gt;"",TEXT(C431,"00")&amp;"/07/"&amp;'Configurações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14802.7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IF(C432&lt;&gt;"",TEXT(C432,"00")&amp;"/07/"&amp;'Configurações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14802.7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IF(C433&lt;&gt;"",TEXT(C433,"00")&amp;"/07/"&amp;'Configurações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14802.7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IF(C434&lt;&gt;"",TEXT(C434,"00")&amp;"/07/"&amp;'Configurações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14802.7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IF(C435&lt;&gt;"",TEXT(C435,"00")&amp;"/07/"&amp;'Configurações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14802.7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IF(C436&lt;&gt;"",TEXT(C436,"00")&amp;"/07/"&amp;'Configurações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14802.7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IF(C437&lt;&gt;"",TEXT(C437,"00")&amp;"/07/"&amp;'Configurações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14802.7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IF(C438&lt;&gt;"",TEXT(C438,"00")&amp;"/07/"&amp;'Configurações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14802.7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IF(C439&lt;&gt;"",TEXT(C439,"00")&amp;"/07/"&amp;'Configurações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14802.7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IF(C440&lt;&gt;"",TEXT(C440,"00")&amp;"/07/"&amp;'Configurações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14802.7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IF(C441&lt;&gt;"",TEXT(C441,"00")&amp;"/07/"&amp;'Configurações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14802.7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IF(C442&lt;&gt;"",TEXT(C442,"00")&amp;"/07/"&amp;'Configurações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14802.7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IF(C443&lt;&gt;"",TEXT(C443,"00")&amp;"/07/"&amp;'Configurações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14802.7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IF(C444&lt;&gt;"",TEXT(C444,"00")&amp;"/07/"&amp;'Configurações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14802.7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IF(C445&lt;&gt;"",TEXT(C445,"00")&amp;"/07/"&amp;'Configurações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14802.7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IF(C446&lt;&gt;"",TEXT(C446,"00")&amp;"/07/"&amp;'Configurações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14802.7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IF(C447&lt;&gt;"",TEXT(C447,"00")&amp;"/07/"&amp;'Configurações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14802.7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IF(C448&lt;&gt;"",TEXT(C448,"00")&amp;"/07/"&amp;'Configurações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14802.7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IF(C449&lt;&gt;"",TEXT(C449,"00")&amp;"/07/"&amp;'Configurações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14802.7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IF(C450&lt;&gt;"",TEXT(C450,"00")&amp;"/07/"&amp;'Configurações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14802.7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IF(C451&lt;&gt;"",TEXT(C451,"00")&amp;"/07/"&amp;'Configurações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14802.7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IF(C452&lt;&gt;"",TEXT(C452,"00")&amp;"/07/"&amp;'Configurações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14802.7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IF(C453&lt;&gt;"",TEXT(C453,"00")&amp;"/07/"&amp;'Configurações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14802.7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IF(C454&lt;&gt;"",TEXT(C454,"00")&amp;"/07/"&amp;'Configurações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14802.7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IF(C455&lt;&gt;"",TEXT(C455,"00")&amp;"/07/"&amp;'Configurações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14802.7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IF(C456&lt;&gt;"",TEXT(C456,"00")&amp;"/07/"&amp;'Configurações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14802.7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IF(C457&lt;&gt;"",TEXT(C457,"00")&amp;"/07/"&amp;'Configurações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14802.7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IF(C458&lt;&gt;"",TEXT(C458,"00")&amp;"/07/"&amp;'Configurações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14802.7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IF(C459&lt;&gt;"",TEXT(C459,"00")&amp;"/07/"&amp;'Configurações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14802.7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IF(C460&lt;&gt;"",TEXT(C460,"00")&amp;"/07/"&amp;'Configurações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14802.7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IF(C461&lt;&gt;"",TEXT(C461,"00")&amp;"/07/"&amp;'Configurações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14802.7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IF(C462&lt;&gt;"",TEXT(C462,"00")&amp;"/07/"&amp;'Configurações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14802.7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IF(C463&lt;&gt;"",TEXT(C463,"00")&amp;"/07/"&amp;'Configurações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14802.7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IF(C464&lt;&gt;"",TEXT(C464,"00")&amp;"/07/"&amp;'Configurações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14802.7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IF(C465&lt;&gt;"",TEXT(C465,"00")&amp;"/07/"&amp;'Configurações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14802.7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IF(C466&lt;&gt;"",TEXT(C466,"00")&amp;"/07/"&amp;'Configurações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14802.7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IF(C467&lt;&gt;"",TEXT(C467,"00")&amp;"/07/"&amp;'Configurações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14802.7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IF(C468&lt;&gt;"",TEXT(C468,"00")&amp;"/07/"&amp;'Configurações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14802.7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IF(C469&lt;&gt;"",TEXT(C469,"00")&amp;"/07/"&amp;'Configurações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14802.7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IF(C470&lt;&gt;"",TEXT(C470,"00")&amp;"/07/"&amp;'Configurações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14802.7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IF(C471&lt;&gt;"",TEXT(C471,"00")&amp;"/07/"&amp;'Configurações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14802.7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IF(C472&lt;&gt;"",TEXT(C472,"00")&amp;"/07/"&amp;'Configurações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14802.7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IF(C473&lt;&gt;"",TEXT(C473,"00")&amp;"/07/"&amp;'Configurações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14802.7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IF(C474&lt;&gt;"",TEXT(C474,"00")&amp;"/07/"&amp;'Configurações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14802.7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IF(C475&lt;&gt;"",TEXT(C475,"00")&amp;"/07/"&amp;'Configurações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14802.7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IF(C476&lt;&gt;"",TEXT(C476,"00")&amp;"/07/"&amp;'Configurações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14802.7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IF(C477&lt;&gt;"",TEXT(C477,"00")&amp;"/07/"&amp;'Configurações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14802.7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IF(C478&lt;&gt;"",TEXT(C478,"00")&amp;"/07/"&amp;'Configurações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14802.7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IF(C479&lt;&gt;"",TEXT(C479,"00")&amp;"/07/"&amp;'Configurações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14802.7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IF(C480&lt;&gt;"",TEXT(C480,"00")&amp;"/07/"&amp;'Configurações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14802.7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IF(C481&lt;&gt;"",TEXT(C481,"00")&amp;"/07/"&amp;'Configurações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14802.7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IF(C482&lt;&gt;"",TEXT(C482,"00")&amp;"/07/"&amp;'Configurações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14802.7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IF(C483&lt;&gt;"",TEXT(C483,"00")&amp;"/07/"&amp;'Configurações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14802.7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IF(C484&lt;&gt;"",TEXT(C484,"00")&amp;"/07/"&amp;'Configurações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14802.7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IF(C485&lt;&gt;"",TEXT(C485,"00")&amp;"/07/"&amp;'Configurações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14802.7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IF(C486&lt;&gt;"",TEXT(C486,"00")&amp;"/07/"&amp;'Configurações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14802.7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IF(C487&lt;&gt;"",TEXT(C487,"00")&amp;"/07/"&amp;'Configurações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14802.7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IF(C488&lt;&gt;"",TEXT(C488,"00")&amp;"/07/"&amp;'Configurações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14802.7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IF(C489&lt;&gt;"",TEXT(C489,"00")&amp;"/07/"&amp;'Configurações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14802.7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IF(C490&lt;&gt;"",TEXT(C490,"00")&amp;"/07/"&amp;'Configurações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14802.7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IF(C491&lt;&gt;"",TEXT(C491,"00")&amp;"/07/"&amp;'Configurações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14802.7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IF(C492&lt;&gt;"",TEXT(C492,"00")&amp;"/07/"&amp;'Configurações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14802.7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IF(C493&lt;&gt;"",TEXT(C493,"00")&amp;"/07/"&amp;'Configurações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14802.7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IF(C494&lt;&gt;"",TEXT(C494,"00")&amp;"/07/"&amp;'Configurações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14802.7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IF(C495&lt;&gt;"",TEXT(C495,"00")&amp;"/07/"&amp;'Configurações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14802.7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IF(C496&lt;&gt;"",TEXT(C496,"00")&amp;"/07/"&amp;'Configurações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14802.7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IF(C497&lt;&gt;"",TEXT(C497,"00")&amp;"/07/"&amp;'Configurações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14802.7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IF(C498&lt;&gt;"",TEXT(C498,"00")&amp;"/07/"&amp;'Configurações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14802.7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IF(C499&lt;&gt;"",TEXT(C499,"00")&amp;"/07/"&amp;'Configurações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14802.7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IF(C500&lt;&gt;"",TEXT(C500,"00")&amp;"/07/"&amp;'Configurações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14802.7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IF(C501&lt;&gt;"",TEXT(C501,"00")&amp;"/07/"&amp;'Configurações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14802.7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IF(C502&lt;&gt;"",TEXT(C502,"00")&amp;"/07/"&amp;'Configurações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14802.7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IF(C503&lt;&gt;"",TEXT(C503,"00")&amp;"/07/"&amp;'Configurações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14802.7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IF(C504&lt;&gt;"",TEXT(C504,"00")&amp;"/07/"&amp;'Configurações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14802.7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IF(C505&lt;&gt;"",TEXT(C505,"00")&amp;"/07/"&amp;'Configurações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14802.7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IF(C506&lt;&gt;"",TEXT(C506,"00")&amp;"/07/"&amp;'Configurações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14802.7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IF(C507&lt;&gt;"",TEXT(C507,"00")&amp;"/07/"&amp;'Configurações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14802.7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IF(C508&lt;&gt;"",TEXT(C508,"00")&amp;"/07/"&amp;'Configurações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14802.7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IF(C509&lt;&gt;"",TEXT(C509,"00")&amp;"/07/"&amp;'Configurações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14802.7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IF(C510&lt;&gt;"",TEXT(C510,"00")&amp;"/07/"&amp;'Configurações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14802.7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IF(C511&lt;&gt;"",TEXT(C511,"00")&amp;"/07/"&amp;'Configurações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14802.7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IF(C512&lt;&gt;"",TEXT(C512,"00")&amp;"/07/"&amp;'Configurações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14802.7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IF(C513&lt;&gt;"",TEXT(C513,"00")&amp;"/07/"&amp;'Configurações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14802.7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IF(C514&lt;&gt;"",TEXT(C514,"00")&amp;"/07/"&amp;'Configurações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14802.7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IF(C515&lt;&gt;"",TEXT(C515,"00")&amp;"/07/"&amp;'Configurações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14802.7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IF(C516&lt;&gt;"",TEXT(C516,"00")&amp;"/07/"&amp;'Configurações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14802.7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IF(C517&lt;&gt;"",TEXT(C517,"00")&amp;"/07/"&amp;'Configurações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14802.7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IF(C518&lt;&gt;"",TEXT(C518,"00")&amp;"/07/"&amp;'Configurações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14802.7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IF(C519&lt;&gt;"",TEXT(C519,"00")&amp;"/07/"&amp;'Configurações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14802.7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IF(C520&lt;&gt;"",TEXT(C520,"00")&amp;"/07/"&amp;'Configurações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14802.7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IF(C521&lt;&gt;"",TEXT(C521,"00")&amp;"/07/"&amp;'Configurações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14802.7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IF(C522&lt;&gt;"",TEXT(C522,"00")&amp;"/07/"&amp;'Configurações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14802.7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IF(C523&lt;&gt;"",TEXT(C523,"00")&amp;"/07/"&amp;'Configurações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14802.7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IF(C524&lt;&gt;"",TEXT(C524,"00")&amp;"/07/"&amp;'Configurações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14802.7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IF(C525&lt;&gt;"",TEXT(C525,"00")&amp;"/07/"&amp;'Configurações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14802.7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IF(C526&lt;&gt;"",TEXT(C526,"00")&amp;"/07/"&amp;'Configurações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14802.7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IF(C527&lt;&gt;"",TEXT(C527,"00")&amp;"/07/"&amp;'Configurações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14802.7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IF(C528&lt;&gt;"",TEXT(C528,"00")&amp;"/07/"&amp;'Configurações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14802.7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IF(C529&lt;&gt;"",TEXT(C529,"00")&amp;"/07/"&amp;'Configurações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14802.7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IF(C530&lt;&gt;"",TEXT(C530,"00")&amp;"/07/"&amp;'Configurações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14802.7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IF(C531&lt;&gt;"",TEXT(C531,"00")&amp;"/07/"&amp;'Configurações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14802.7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IF(C532&lt;&gt;"",TEXT(C532,"00")&amp;"/07/"&amp;'Configurações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14802.7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IF(C533&lt;&gt;"",TEXT(C533,"00")&amp;"/07/"&amp;'Configurações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14802.7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IF(C534&lt;&gt;"",TEXT(C534,"00")&amp;"/07/"&amp;'Configurações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14802.7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IF(C535&lt;&gt;"",TEXT(C535,"00")&amp;"/07/"&amp;'Configurações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14802.7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IF(C536&lt;&gt;"",TEXT(C536,"00")&amp;"/07/"&amp;'Configurações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14802.7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IF(C537&lt;&gt;"",TEXT(C537,"00")&amp;"/07/"&amp;'Configurações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14802.7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IF(C538&lt;&gt;"",TEXT(C538,"00")&amp;"/07/"&amp;'Configurações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14802.7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IF(C539&lt;&gt;"",TEXT(C539,"00")&amp;"/07/"&amp;'Configurações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14802.7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IF(C540&lt;&gt;"",TEXT(C540,"00")&amp;"/07/"&amp;'Configurações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14802.7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IF(C541&lt;&gt;"",TEXT(C541,"00")&amp;"/07/"&amp;'Configurações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14802.7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IF(C542&lt;&gt;"",TEXT(C542,"00")&amp;"/07/"&amp;'Configurações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14802.7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IF(C543&lt;&gt;"",TEXT(C543,"00")&amp;"/07/"&amp;'Configurações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14802.7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IF(C544&lt;&gt;"",TEXT(C544,"00")&amp;"/07/"&amp;'Configurações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14802.7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IF(C545&lt;&gt;"",TEXT(C545,"00")&amp;"/07/"&amp;'Configurações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14802.7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IF(C546&lt;&gt;"",TEXT(C546,"00")&amp;"/07/"&amp;'Configurações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14802.7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IF(C547&lt;&gt;"",TEXT(C547,"00")&amp;"/07/"&amp;'Configurações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14802.7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IF(C548&lt;&gt;"",TEXT(C548,"00")&amp;"/07/"&amp;'Configurações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14802.7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IF(C549&lt;&gt;"",TEXT(C549,"00")&amp;"/07/"&amp;'Configurações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14802.7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IF(C550&lt;&gt;"",TEXT(C550,"00")&amp;"/07/"&amp;'Configurações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14802.7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IF(C551&lt;&gt;"",TEXT(C551,"00")&amp;"/07/"&amp;'Configurações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14802.7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IF(C552&lt;&gt;"",TEXT(C552,"00")&amp;"/07/"&amp;'Configurações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14802.7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IF(C553&lt;&gt;"",TEXT(C553,"00")&amp;"/07/"&amp;'Configurações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14802.7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IF(C554&lt;&gt;"",TEXT(C554,"00")&amp;"/07/"&amp;'Configurações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14802.7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IF(C555&lt;&gt;"",TEXT(C555,"00")&amp;"/07/"&amp;'Configurações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14802.7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IF(C556&lt;&gt;"",TEXT(C556,"00")&amp;"/07/"&amp;'Configurações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14802.7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IF(C557&lt;&gt;"",TEXT(C557,"00")&amp;"/07/"&amp;'Configurações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14802.7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IF(C558&lt;&gt;"",TEXT(C558,"00")&amp;"/07/"&amp;'Configurações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14802.7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IF(C559&lt;&gt;"",TEXT(C559,"00")&amp;"/07/"&amp;'Configurações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14802.7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IF(C560&lt;&gt;"",TEXT(C560,"00")&amp;"/07/"&amp;'Configurações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14802.7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IF(C561&lt;&gt;"",TEXT(C561,"00")&amp;"/07/"&amp;'Configurações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14802.7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IF(C562&lt;&gt;"",TEXT(C562,"00")&amp;"/07/"&amp;'Configurações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14802.7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IF(C563&lt;&gt;"",TEXT(C563,"00")&amp;"/07/"&amp;'Configurações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14802.7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IF(C564&lt;&gt;"",TEXT(C564,"00")&amp;"/07/"&amp;'Configurações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14802.7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IF(C565&lt;&gt;"",TEXT(C565,"00")&amp;"/07/"&amp;'Configurações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14802.7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IF(C566&lt;&gt;"",TEXT(C566,"00")&amp;"/07/"&amp;'Configurações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14802.7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IF(C567&lt;&gt;"",TEXT(C567,"00")&amp;"/07/"&amp;'Configurações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14802.7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IF(C568&lt;&gt;"",TEXT(C568,"00")&amp;"/07/"&amp;'Configurações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14802.7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IF(C569&lt;&gt;"",TEXT(C569,"00")&amp;"/07/"&amp;'Configurações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14802.7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IF(C570&lt;&gt;"",TEXT(C570,"00")&amp;"/07/"&amp;'Configurações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14802.7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IF(C571&lt;&gt;"",TEXT(C571,"00")&amp;"/07/"&amp;'Configurações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14802.7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IF(C572&lt;&gt;"",TEXT(C572,"00")&amp;"/07/"&amp;'Configurações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14802.7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IF(C573&lt;&gt;"",TEXT(C573,"00")&amp;"/07/"&amp;'Configurações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14802.7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IF(C574&lt;&gt;"",TEXT(C574,"00")&amp;"/07/"&amp;'Configurações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14802.7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IF(C575&lt;&gt;"",TEXT(C575,"00")&amp;"/07/"&amp;'Configurações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14802.7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IF(C576&lt;&gt;"",TEXT(C576,"00")&amp;"/07/"&amp;'Configurações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14802.7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IF(C577&lt;&gt;"",TEXT(C577,"00")&amp;"/07/"&amp;'Configurações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14802.7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IF(C578&lt;&gt;"",TEXT(C578,"00")&amp;"/07/"&amp;'Configurações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14802.7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IF(C579&lt;&gt;"",TEXT(C579,"00")&amp;"/07/"&amp;'Configurações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14802.7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IF(C580&lt;&gt;"",TEXT(C580,"00")&amp;"/07/"&amp;'Configurações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14802.7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IF(C581&lt;&gt;"",TEXT(C581,"00")&amp;"/07/"&amp;'Configurações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14802.7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IF(C582&lt;&gt;"",TEXT(C582,"00")&amp;"/07/"&amp;'Configurações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14802.7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IF(C583&lt;&gt;"",TEXT(C583,"00")&amp;"/07/"&amp;'Configurações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14802.7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IF(C584&lt;&gt;"",TEXT(C584,"00")&amp;"/07/"&amp;'Configurações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14802.7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IF(C585&lt;&gt;"",TEXT(C585,"00")&amp;"/07/"&amp;'Configurações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14802.7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IF(C586&lt;&gt;"",TEXT(C586,"00")&amp;"/07/"&amp;'Configurações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14802.7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IF(C587&lt;&gt;"",TEXT(C587,"00")&amp;"/07/"&amp;'Configurações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14802.7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IF(C588&lt;&gt;"",TEXT(C588,"00")&amp;"/07/"&amp;'Configurações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14802.7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IF(C589&lt;&gt;"",TEXT(C589,"00")&amp;"/07/"&amp;'Configurações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14802.7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IF(C590&lt;&gt;"",TEXT(C590,"00")&amp;"/07/"&amp;'Configurações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14802.7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IF(C591&lt;&gt;"",TEXT(C591,"00")&amp;"/07/"&amp;'Configurações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14802.7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IF(C592&lt;&gt;"",TEXT(C592,"00")&amp;"/07/"&amp;'Configurações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14802.7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IF(C593&lt;&gt;"",TEXT(C593,"00")&amp;"/07/"&amp;'Configurações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14802.7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IF(C594&lt;&gt;"",TEXT(C594,"00")&amp;"/07/"&amp;'Configurações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14802.7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IF(C595&lt;&gt;"",TEXT(C595,"00")&amp;"/07/"&amp;'Configurações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14802.7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IF(C596&lt;&gt;"",TEXT(C596,"00")&amp;"/07/"&amp;'Configurações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14802.7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IF(C597&lt;&gt;"",TEXT(C597,"00")&amp;"/07/"&amp;'Configurações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14802.7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IF(C598&lt;&gt;"",TEXT(C598,"00")&amp;"/07/"&amp;'Configurações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14802.7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IF(C599&lt;&gt;"",TEXT(C599,"00")&amp;"/07/"&amp;'Configurações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14802.7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IF(C600&lt;&gt;"",TEXT(C600,"00")&amp;"/07/"&amp;'Configurações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14802.7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IF(C601&lt;&gt;"",TEXT(C601,"00")&amp;"/07/"&amp;'Configurações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14802.7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IF(C602&lt;&gt;"",TEXT(C602,"00")&amp;"/07/"&amp;'Configurações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14802.7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IF(C603&lt;&gt;"",TEXT(C603,"00")&amp;"/07/"&amp;'Configurações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14802.7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IF(C604&lt;&gt;"",TEXT(C604,"00")&amp;"/07/"&amp;'Configurações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14802.7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IF(C605&lt;&gt;"",TEXT(C605,"00")&amp;"/07/"&amp;'Configurações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14802.7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288</v>
      </c>
      <c r="D1" s="86"/>
      <c r="E1" s="86"/>
      <c r="F1" s="86"/>
      <c r="G1" s="86"/>
      <c r="H1" s="86"/>
      <c r="I1" s="163"/>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64"/>
      <c r="J2" s="105"/>
      <c r="K2" s="105"/>
      <c r="L2" s="105"/>
      <c r="M2" s="105"/>
      <c r="N2" s="105"/>
      <c r="O2" s="105"/>
      <c r="P2" s="105"/>
      <c r="Q2" s="105"/>
      <c r="S2" s="108"/>
      <c r="T2" s="108"/>
      <c r="U2" s="108"/>
      <c r="V2" s="108"/>
      <c r="W2" s="109"/>
      <c r="X2" s="106"/>
    </row>
    <row r="3" spans="1:24" ht="21.75" customHeight="1" thickTop="1" thickBot="1" x14ac:dyDescent="0.3">
      <c r="A3" s="171"/>
      <c r="C3" s="148"/>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 ca="1">IF(C5&lt;&gt;"",TEXT(C5,"00")&amp;"/08/"&amp;YEAR(TODAY()),"")</f>
        <v>01/08/2017</v>
      </c>
      <c r="E5" s="43" t="s">
        <v>1333</v>
      </c>
      <c r="F5" s="23"/>
      <c r="G5" s="43" t="s">
        <v>1370</v>
      </c>
      <c r="H5" s="43" t="s">
        <v>1410</v>
      </c>
      <c r="I5" s="43" t="s">
        <v>71</v>
      </c>
      <c r="J5" s="127">
        <v>-60.5</v>
      </c>
      <c r="K5" s="141">
        <v>0</v>
      </c>
      <c r="L5" s="45" t="s">
        <v>1367</v>
      </c>
      <c r="M5" s="43" t="s">
        <v>1415</v>
      </c>
      <c r="N5" s="41">
        <f>Q5+IF(AND(L5="Pago",OR(E5='PC Receitas'!O4,E5='PC Receitas'!O5,E5='PC Receitas'!O6)),J5,IF(AND(L5="Pago",OR(E5='PC Receitas'!O7,E5='PC Receitas'!O8,E5='PC Receitas'!O9,E5='PC Receitas'!O10,E5='PC Receitas'!O11,E5='PC Receitas'!O12,E5='PC Receitas'!O13,E5='PC Receitas'!O14)),-J5,0))</f>
        <v>14802.7</v>
      </c>
      <c r="P5" s="235" t="s">
        <v>232</v>
      </c>
      <c r="Q5" s="236">
        <f>Jul!Q13</f>
        <v>14802.7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1</v>
      </c>
      <c r="D6" s="43" t="str">
        <f t="shared" ref="D6:D69" ca="1" si="0">IF(C6&lt;&gt;"",TEXT(C6,"00")&amp;"/08/"&amp;YEAR(TODAY()),"")</f>
        <v>01/08/2017</v>
      </c>
      <c r="E6" s="43" t="s">
        <v>1333</v>
      </c>
      <c r="F6" s="23"/>
      <c r="G6" s="43" t="s">
        <v>1385</v>
      </c>
      <c r="H6" s="43" t="s">
        <v>1411</v>
      </c>
      <c r="I6" s="43"/>
      <c r="J6" s="127">
        <v>5</v>
      </c>
      <c r="K6" s="141">
        <v>0</v>
      </c>
      <c r="L6" s="128" t="s">
        <v>1416</v>
      </c>
      <c r="M6" s="43" t="s">
        <v>1415</v>
      </c>
      <c r="N6" s="41">
        <f>N5+IF(AND(L6="Pago",OR(E6='PC Receitas'!$O$4,E6='PC Receitas'!$O$5,E6='PC Receitas'!$O$6)),J6,IF(AND(L6="Pago",OR(E6='PC Receitas'!$O$7,E6='PC Receitas'!$O$8,E6='PC Receitas'!$O$9,E6='PC Receitas'!$O$10,E6='PC Receitas'!$O$11,E6='PC Receitas'!$O$12,E6='PC Receitas'!$O$13,E6='PC Receitas'!$O$14)),-J6,0))</f>
        <v>14802.7</v>
      </c>
      <c r="P6" s="235"/>
      <c r="Q6" s="236"/>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71"/>
      <c r="C7" s="43">
        <v>1</v>
      </c>
      <c r="D7" s="43" t="str">
        <f t="shared" ca="1" si="0"/>
        <v>01/08/2017</v>
      </c>
      <c r="E7" s="43" t="s">
        <v>1339</v>
      </c>
      <c r="F7" s="23" t="s">
        <v>1377</v>
      </c>
      <c r="G7" s="43" t="s">
        <v>1351</v>
      </c>
      <c r="H7" s="43" t="s">
        <v>1411</v>
      </c>
      <c r="I7" s="43"/>
      <c r="J7" s="127">
        <v>123</v>
      </c>
      <c r="K7" s="141">
        <v>0</v>
      </c>
      <c r="L7" s="128" t="s">
        <v>1368</v>
      </c>
      <c r="M7" s="43"/>
      <c r="N7" s="41">
        <f>N6+IF(AND(L7="Pago",OR(E7='PC Receitas'!$O$4,E7='PC Receitas'!$O$5,E7='PC Receitas'!$O$6)),J7,IF(AND(L7="Pago",OR(E7='PC Receitas'!$O$7,E7='PC Receitas'!$O$8,E7='PC Receitas'!$O$9,E7='PC Receitas'!$O$10,E7='PC Receitas'!$O$11,E7='PC Receitas'!$O$12,E7='PC Receitas'!$O$13,E7='PC Receitas'!$O$14)),-J7,0))</f>
        <v>14679.7</v>
      </c>
      <c r="P7" s="225" t="s">
        <v>25</v>
      </c>
      <c r="Q7" s="228">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71"/>
      <c r="C8" s="43">
        <v>1</v>
      </c>
      <c r="D8" s="43" t="str">
        <f t="shared" ca="1" si="0"/>
        <v>01/08/2017</v>
      </c>
      <c r="E8" s="43" t="s">
        <v>1339</v>
      </c>
      <c r="F8" s="23" t="s">
        <v>1378</v>
      </c>
      <c r="G8" s="43" t="s">
        <v>1362</v>
      </c>
      <c r="H8" s="43" t="s">
        <v>1412</v>
      </c>
      <c r="I8" s="43"/>
      <c r="J8" s="127">
        <v>45</v>
      </c>
      <c r="K8" s="141">
        <v>0</v>
      </c>
      <c r="L8" s="128" t="s">
        <v>1368</v>
      </c>
      <c r="M8" s="43"/>
      <c r="N8" s="41">
        <f>N7+IF(AND(L8="Pago",OR(E8='PC Receitas'!$O$4,E8='PC Receitas'!$O$5,E8='PC Receitas'!$O$6)),J8,IF(AND(L8="Pago",OR(E8='PC Receitas'!$O$7,E8='PC Receitas'!$O$8,E8='PC Receitas'!$O$9,E8='PC Receitas'!$O$10,E8='PC Receitas'!$O$11,E8='PC Receitas'!$O$12,E8='PC Receitas'!$O$13,E8='PC Receitas'!$O$14)),-J8,0))</f>
        <v>14634.7</v>
      </c>
      <c r="P8" s="225"/>
      <c r="Q8" s="229"/>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71"/>
      <c r="C9" s="43">
        <v>1</v>
      </c>
      <c r="D9" s="43" t="str">
        <f t="shared" ca="1" si="0"/>
        <v>01/08/2017</v>
      </c>
      <c r="E9" s="43" t="s">
        <v>150</v>
      </c>
      <c r="F9" s="23" t="s">
        <v>1379</v>
      </c>
      <c r="G9" s="23" t="s">
        <v>1352</v>
      </c>
      <c r="H9" s="43" t="s">
        <v>1410</v>
      </c>
      <c r="I9" s="43"/>
      <c r="J9" s="127">
        <v>655</v>
      </c>
      <c r="K9" s="141">
        <v>0</v>
      </c>
      <c r="L9" s="128" t="s">
        <v>1368</v>
      </c>
      <c r="M9" s="43"/>
      <c r="N9" s="41">
        <f>N8+IF(AND(L9="Pago",OR(E9='PC Receitas'!$O$4,E9='PC Receitas'!$O$5,E9='PC Receitas'!$O$6)),J9,IF(AND(L9="Pago",OR(E9='PC Receitas'!$O$7,E9='PC Receitas'!$O$8,E9='PC Receitas'!$O$9,E9='PC Receitas'!$O$10,E9='PC Receitas'!$O$11,E9='PC Receitas'!$O$12,E9='PC Receitas'!$O$13,E9='PC Receitas'!$O$14)),-J9,0))</f>
        <v>13979.7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71"/>
      <c r="C10" s="43">
        <v>1</v>
      </c>
      <c r="D10" s="43" t="str">
        <f t="shared" ca="1" si="0"/>
        <v>01/08/2017</v>
      </c>
      <c r="E10" s="43" t="s">
        <v>1333</v>
      </c>
      <c r="F10" s="23" t="s">
        <v>1380</v>
      </c>
      <c r="G10" s="43" t="s">
        <v>1373</v>
      </c>
      <c r="H10" s="43" t="s">
        <v>1410</v>
      </c>
      <c r="I10" s="43"/>
      <c r="J10" s="127">
        <v>-10</v>
      </c>
      <c r="K10" s="141">
        <v>0</v>
      </c>
      <c r="L10" s="128" t="s">
        <v>1416</v>
      </c>
      <c r="M10" s="43" t="s">
        <v>1415</v>
      </c>
      <c r="N10" s="41">
        <f>N9+IF(AND(L10="Pago",OR(E10='PC Receitas'!$O$4,E10='PC Receitas'!$O$5,E10='PC Receitas'!$O$6)),J10,IF(AND(L10="Pago",OR(E10='PC Receitas'!$O$7,E10='PC Receitas'!$O$8,E10='PC Receitas'!$O$9,E10='PC Receitas'!$O$10,E10='PC Receitas'!$O$11,E10='PC Receitas'!$O$12,E10='PC Receitas'!$O$13,E10='PC Receitas'!$O$14)),-J10,0))</f>
        <v>13979.7</v>
      </c>
      <c r="P10" s="225"/>
      <c r="Q10" s="227"/>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71"/>
      <c r="C11" s="43">
        <v>1</v>
      </c>
      <c r="D11" s="43" t="str">
        <f t="shared" ca="1" si="0"/>
        <v>01/08/2017</v>
      </c>
      <c r="E11" s="43" t="s">
        <v>1333</v>
      </c>
      <c r="F11" s="23"/>
      <c r="G11" s="43" t="s">
        <v>1372</v>
      </c>
      <c r="H11" s="43" t="s">
        <v>1411</v>
      </c>
      <c r="I11" s="43"/>
      <c r="J11" s="127">
        <v>234</v>
      </c>
      <c r="K11" s="141">
        <v>0</v>
      </c>
      <c r="L11" s="128" t="s">
        <v>1367</v>
      </c>
      <c r="M11" s="43"/>
      <c r="N11" s="41">
        <f>N10+IF(AND(L11="Pago",OR(E11='PC Receitas'!$O$4,E11='PC Receitas'!$O$5,E11='PC Receitas'!$O$6)),J11,IF(AND(L11="Pago",OR(E11='PC Receitas'!$O$7,E11='PC Receitas'!$O$8,E11='PC Receitas'!$O$9,E11='PC Receitas'!$O$10,E11='PC Receitas'!$O$11,E11='PC Receitas'!$O$12,E11='PC Receitas'!$O$13,E11='PC Receitas'!$O$14)),-J11,0))</f>
        <v>13979.7</v>
      </c>
      <c r="P11" s="225" t="s">
        <v>28</v>
      </c>
      <c r="Q11" s="226">
        <f>Q7-Q9</f>
        <v>-6850.1299999999992</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71"/>
      <c r="C12" s="43">
        <v>2</v>
      </c>
      <c r="D12" s="43" t="str">
        <f t="shared" ca="1" si="0"/>
        <v>02/08/2017</v>
      </c>
      <c r="E12" s="43" t="s">
        <v>1333</v>
      </c>
      <c r="F12" s="23"/>
      <c r="G12" s="43" t="s">
        <v>1370</v>
      </c>
      <c r="H12" s="43" t="s">
        <v>1412</v>
      </c>
      <c r="I12" s="43"/>
      <c r="J12" s="127">
        <v>0</v>
      </c>
      <c r="K12" s="141">
        <v>0</v>
      </c>
      <c r="L12" s="45" t="s">
        <v>1416</v>
      </c>
      <c r="M12" s="43" t="s">
        <v>1415</v>
      </c>
      <c r="N12" s="41">
        <f>N11+IF(AND(L12="Pago",OR(E12='PC Receitas'!$O$4,E12='PC Receitas'!$O$5,E12='PC Receitas'!$O$6)),J12,IF(AND(L12="Pago",OR(E12='PC Receitas'!$O$7,E12='PC Receitas'!$O$8,E12='PC Receitas'!$O$9,E12='PC Receitas'!$O$10,E12='PC Receitas'!$O$11,E12='PC Receitas'!$O$12,E12='PC Receitas'!$O$13,E12='PC Receitas'!$O$14)),-J12,0))</f>
        <v>13979.7</v>
      </c>
      <c r="P12" s="225"/>
      <c r="Q12" s="227"/>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71"/>
      <c r="C13" s="43">
        <v>2</v>
      </c>
      <c r="D13" s="43" t="str">
        <f t="shared" ca="1" si="0"/>
        <v>02/08/2017</v>
      </c>
      <c r="E13" s="43" t="s">
        <v>1333</v>
      </c>
      <c r="F13" s="23"/>
      <c r="G13" s="43" t="s">
        <v>1376</v>
      </c>
      <c r="H13" s="43" t="s">
        <v>1410</v>
      </c>
      <c r="I13" s="43"/>
      <c r="J13" s="127">
        <v>321</v>
      </c>
      <c r="K13" s="141">
        <v>0</v>
      </c>
      <c r="L13" s="128" t="s">
        <v>1367</v>
      </c>
      <c r="M13" s="43"/>
      <c r="N13" s="41">
        <f>N12+IF(AND(L13="Pago",OR(E13='PC Receitas'!$O$4,E13='PC Receitas'!$O$5,E13='PC Receitas'!$O$6)),J13,IF(AND(L13="Pago",OR(E13='PC Receitas'!$O$7,E13='PC Receitas'!$O$8,E13='PC Receitas'!$O$9,E13='PC Receitas'!$O$10,E13='PC Receitas'!$O$11,E13='PC Receitas'!$O$12,E13='PC Receitas'!$O$13,E13='PC Receitas'!$O$14)),-J13,0))</f>
        <v>13979.7</v>
      </c>
      <c r="P13" s="225" t="s">
        <v>64</v>
      </c>
      <c r="Q13" s="226">
        <f>N605</f>
        <v>7952.57</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71"/>
      <c r="C14" s="43">
        <v>2</v>
      </c>
      <c r="D14" s="43" t="str">
        <f t="shared" ca="1" si="0"/>
        <v>02/08/2017</v>
      </c>
      <c r="E14" s="43" t="s">
        <v>1339</v>
      </c>
      <c r="F14" s="23" t="s">
        <v>1378</v>
      </c>
      <c r="G14" s="23" t="s">
        <v>1362</v>
      </c>
      <c r="H14" s="43" t="s">
        <v>1410</v>
      </c>
      <c r="I14" s="43"/>
      <c r="J14" s="127">
        <v>243</v>
      </c>
      <c r="K14" s="141">
        <v>0</v>
      </c>
      <c r="L14" s="128" t="s">
        <v>1368</v>
      </c>
      <c r="M14" s="43"/>
      <c r="N14" s="41">
        <f>N13+IF(AND(L14="Pago",OR(E14='PC Receitas'!$O$4,E14='PC Receitas'!$O$5,E14='PC Receitas'!$O$6)),J14,IF(AND(L14="Pago",OR(E14='PC Receitas'!$O$7,E14='PC Receitas'!$O$8,E14='PC Receitas'!$O$9,E14='PC Receitas'!$O$10,E14='PC Receitas'!$O$11,E14='PC Receitas'!$O$12,E14='PC Receitas'!$O$13,E14='PC Receitas'!$O$14)),-J14,0))</f>
        <v>13736.7</v>
      </c>
      <c r="P14" s="225"/>
      <c r="Q14" s="230"/>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71"/>
      <c r="C15" s="43">
        <v>2</v>
      </c>
      <c r="D15" s="43" t="str">
        <f t="shared" ca="1" si="0"/>
        <v>02/08/2017</v>
      </c>
      <c r="E15" s="43" t="s">
        <v>150</v>
      </c>
      <c r="F15" s="23" t="s">
        <v>1379</v>
      </c>
      <c r="G15" s="43" t="s">
        <v>1352</v>
      </c>
      <c r="H15" s="43" t="s">
        <v>1411</v>
      </c>
      <c r="I15" s="43"/>
      <c r="J15" s="127">
        <v>547</v>
      </c>
      <c r="K15" s="141">
        <v>0</v>
      </c>
      <c r="L15" s="128" t="s">
        <v>1368</v>
      </c>
      <c r="M15" s="43"/>
      <c r="N15" s="41">
        <f>N14+IF(AND(L15="Pago",OR(E15='PC Receitas'!$O$4,E15='PC Receitas'!$O$5,E15='PC Receitas'!$O$6)),J15,IF(AND(L15="Pago",OR(E15='PC Receitas'!$O$7,E15='PC Receitas'!$O$8,E15='PC Receitas'!$O$9,E15='PC Receitas'!$O$10,E15='PC Receitas'!$O$11,E15='PC Receitas'!$O$12,E15='PC Receitas'!$O$13,E15='PC Receitas'!$O$14)),-J15,0))</f>
        <v>13189.7</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71"/>
      <c r="C16" s="43">
        <v>3</v>
      </c>
      <c r="D16" s="43" t="str">
        <f t="shared" ca="1" si="0"/>
        <v>03/08/2017</v>
      </c>
      <c r="E16" s="43" t="s">
        <v>1333</v>
      </c>
      <c r="F16" s="23"/>
      <c r="G16" s="43" t="s">
        <v>1370</v>
      </c>
      <c r="H16" s="43" t="s">
        <v>1412</v>
      </c>
      <c r="I16" s="43"/>
      <c r="J16" s="127">
        <v>0</v>
      </c>
      <c r="K16" s="141">
        <v>0</v>
      </c>
      <c r="L16" s="45" t="s">
        <v>1416</v>
      </c>
      <c r="M16" s="43" t="s">
        <v>1415</v>
      </c>
      <c r="N16" s="41">
        <f>N15+IF(AND(L16="Pago",OR(E16='PC Receitas'!$O$4,E16='PC Receitas'!$O$5,E16='PC Receitas'!$O$6)),J16,IF(AND(L16="Pago",OR(E16='PC Receitas'!$O$7,E16='PC Receitas'!$O$8,E16='PC Receitas'!$O$9,E16='PC Receitas'!$O$10,E16='PC Receitas'!$O$11,E16='PC Receitas'!$O$12,E16='PC Receitas'!$O$13,E16='PC Receitas'!$O$14)),-J16,0))</f>
        <v>13189.7</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71"/>
      <c r="C17" s="43">
        <v>3</v>
      </c>
      <c r="D17" s="43" t="str">
        <f t="shared" ca="1" si="0"/>
        <v>03/08/2017</v>
      </c>
      <c r="E17" s="43" t="s">
        <v>1333</v>
      </c>
      <c r="F17" s="23"/>
      <c r="G17" s="23" t="s">
        <v>1376</v>
      </c>
      <c r="H17" s="43" t="s">
        <v>1410</v>
      </c>
      <c r="I17" s="43"/>
      <c r="J17" s="127">
        <v>2.4500000000000002</v>
      </c>
      <c r="K17" s="141">
        <v>0</v>
      </c>
      <c r="L17" s="128" t="s">
        <v>1367</v>
      </c>
      <c r="M17" s="43"/>
      <c r="N17" s="41">
        <f>N16+IF(AND(L17="Pago",OR(E17='PC Receitas'!$O$4,E17='PC Receitas'!$O$5,E17='PC Receitas'!$O$6)),J17,IF(AND(L17="Pago",OR(E17='PC Receitas'!$O$7,E17='PC Receitas'!$O$8,E17='PC Receitas'!$O$9,E17='PC Receitas'!$O$10,E17='PC Receitas'!$O$11,E17='PC Receitas'!$O$12,E17='PC Receitas'!$O$13,E17='PC Receitas'!$O$14)),-J17,0))</f>
        <v>13189.7</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71"/>
      <c r="C18" s="43">
        <v>3</v>
      </c>
      <c r="D18" s="43" t="str">
        <f t="shared" ca="1" si="0"/>
        <v>03/08/2017</v>
      </c>
      <c r="E18" s="43" t="s">
        <v>1333</v>
      </c>
      <c r="F18" s="23"/>
      <c r="G18" s="43" t="s">
        <v>1371</v>
      </c>
      <c r="H18" s="43" t="s">
        <v>1410</v>
      </c>
      <c r="I18" s="43"/>
      <c r="J18" s="127">
        <v>123.98</v>
      </c>
      <c r="K18" s="141">
        <v>0</v>
      </c>
      <c r="L18" s="128" t="s">
        <v>1367</v>
      </c>
      <c r="M18" s="43"/>
      <c r="N18" s="41">
        <f>N17+IF(AND(L18="Pago",OR(E18='PC Receitas'!$O$4,E18='PC Receitas'!$O$5,E18='PC Receitas'!$O$6)),J18,IF(AND(L18="Pago",OR(E18='PC Receitas'!$O$7,E18='PC Receitas'!$O$8,E18='PC Receitas'!$O$9,E18='PC Receitas'!$O$10,E18='PC Receitas'!$O$11,E18='PC Receitas'!$O$12,E18='PC Receitas'!$O$13,E18='PC Receitas'!$O$14)),-J18,0))</f>
        <v>13189.7</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71"/>
      <c r="C19" s="43">
        <v>3</v>
      </c>
      <c r="D19" s="43" t="str">
        <f t="shared" ca="1" si="0"/>
        <v>03/08/2017</v>
      </c>
      <c r="E19" s="43" t="s">
        <v>150</v>
      </c>
      <c r="F19" s="23" t="s">
        <v>1379</v>
      </c>
      <c r="G19" s="43" t="s">
        <v>1352</v>
      </c>
      <c r="H19" s="43" t="s">
        <v>1410</v>
      </c>
      <c r="I19" s="43"/>
      <c r="J19" s="127">
        <v>1232</v>
      </c>
      <c r="K19" s="141">
        <v>0</v>
      </c>
      <c r="L19" s="128" t="s">
        <v>1368</v>
      </c>
      <c r="M19" s="43"/>
      <c r="N19" s="41">
        <f>N18+IF(AND(L19="Pago",OR(E19='PC Receitas'!$O$4,E19='PC Receitas'!$O$5,E19='PC Receitas'!$O$6)),J19,IF(AND(L19="Pago",OR(E19='PC Receitas'!$O$7,E19='PC Receitas'!$O$8,E19='PC Receitas'!$O$9,E19='PC Receitas'!$O$10,E19='PC Receitas'!$O$11,E19='PC Receitas'!$O$12,E19='PC Receitas'!$O$13,E19='PC Receitas'!$O$14)),-J19,0))</f>
        <v>11957.7</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71"/>
      <c r="C20" s="43">
        <v>3</v>
      </c>
      <c r="D20" s="43" t="str">
        <f t="shared" ca="1" si="0"/>
        <v>03/08/2017</v>
      </c>
      <c r="E20" s="43" t="s">
        <v>1339</v>
      </c>
      <c r="F20" s="23" t="s">
        <v>1378</v>
      </c>
      <c r="G20" s="23" t="s">
        <v>1362</v>
      </c>
      <c r="H20" s="43" t="s">
        <v>1410</v>
      </c>
      <c r="I20" s="43"/>
      <c r="J20" s="127">
        <v>209.35</v>
      </c>
      <c r="K20" s="141">
        <v>0</v>
      </c>
      <c r="L20" s="128" t="s">
        <v>1368</v>
      </c>
      <c r="M20" s="43"/>
      <c r="N20" s="41">
        <f>N19+IF(AND(L20="Pago",OR(E20='PC Receitas'!$O$4,E20='PC Receitas'!$O$5,E20='PC Receitas'!$O$6)),J20,IF(AND(L20="Pago",OR(E20='PC Receitas'!$O$7,E20='PC Receitas'!$O$8,E20='PC Receitas'!$O$9,E20='PC Receitas'!$O$10,E20='PC Receitas'!$O$11,E20='PC Receitas'!$O$12,E20='PC Receitas'!$O$13,E20='PC Receitas'!$O$14)),-J20,0))</f>
        <v>11748.35</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71"/>
      <c r="C21" s="43">
        <v>3</v>
      </c>
      <c r="D21" s="43" t="str">
        <f t="shared" ca="1" si="0"/>
        <v>03/08/2017</v>
      </c>
      <c r="E21" s="43" t="s">
        <v>1342</v>
      </c>
      <c r="F21" s="23" t="s">
        <v>1382</v>
      </c>
      <c r="G21" s="23" t="s">
        <v>1381</v>
      </c>
      <c r="H21" s="43" t="s">
        <v>1410</v>
      </c>
      <c r="I21" s="43"/>
      <c r="J21" s="127">
        <v>345</v>
      </c>
      <c r="K21" s="141">
        <v>0</v>
      </c>
      <c r="L21" s="128" t="s">
        <v>1368</v>
      </c>
      <c r="M21" s="43"/>
      <c r="N21" s="41">
        <f>N20+IF(AND(L21="Pago",OR(E21='PC Receitas'!$O$4,E21='PC Receitas'!$O$5,E21='PC Receitas'!$O$6)),J21,IF(AND(L21="Pago",OR(E21='PC Receitas'!$O$7,E21='PC Receitas'!$O$8,E21='PC Receitas'!$O$9,E21='PC Receitas'!$O$10,E21='PC Receitas'!$O$11,E21='PC Receitas'!$O$12,E21='PC Receitas'!$O$13,E21='PC Receitas'!$O$14)),-J21,0))</f>
        <v>11403.35</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71"/>
      <c r="C22" s="43">
        <v>4</v>
      </c>
      <c r="D22" s="43" t="str">
        <f t="shared" ca="1" si="0"/>
        <v>04/08/2017</v>
      </c>
      <c r="E22" s="43" t="s">
        <v>1333</v>
      </c>
      <c r="F22" s="23"/>
      <c r="G22" s="43" t="s">
        <v>1370</v>
      </c>
      <c r="H22" s="43" t="s">
        <v>1411</v>
      </c>
      <c r="I22" s="43"/>
      <c r="J22" s="127">
        <v>0</v>
      </c>
      <c r="K22" s="141">
        <v>0</v>
      </c>
      <c r="L22" s="45" t="s">
        <v>1416</v>
      </c>
      <c r="M22" s="43" t="s">
        <v>1415</v>
      </c>
      <c r="N22" s="41">
        <f>N21+IF(AND(L22="Pago",OR(E22='PC Receitas'!$O$4,E22='PC Receitas'!$O$5,E22='PC Receitas'!$O$6)),J22,IF(AND(L22="Pago",OR(E22='PC Receitas'!$O$7,E22='PC Receitas'!$O$8,E22='PC Receitas'!$O$9,E22='PC Receitas'!$O$10,E22='PC Receitas'!$O$11,E22='PC Receitas'!$O$12,E22='PC Receitas'!$O$13,E22='PC Receitas'!$O$14)),-J22,0))</f>
        <v>11403.35</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71"/>
      <c r="C23" s="43">
        <v>4</v>
      </c>
      <c r="D23" s="43" t="str">
        <f t="shared" ca="1" si="0"/>
        <v>04/08/2017</v>
      </c>
      <c r="E23" s="43" t="s">
        <v>1333</v>
      </c>
      <c r="F23" s="23"/>
      <c r="G23" s="43" t="s">
        <v>1376</v>
      </c>
      <c r="H23" s="43" t="s">
        <v>1412</v>
      </c>
      <c r="I23" s="43"/>
      <c r="J23" s="127">
        <v>123</v>
      </c>
      <c r="K23" s="141">
        <v>0</v>
      </c>
      <c r="L23" s="128" t="s">
        <v>1367</v>
      </c>
      <c r="M23" s="43"/>
      <c r="N23" s="41">
        <f>N22+IF(AND(L23="Pago",OR(E23='PC Receitas'!$O$4,E23='PC Receitas'!$O$5,E23='PC Receitas'!$O$6)),J23,IF(AND(L23="Pago",OR(E23='PC Receitas'!$O$7,E23='PC Receitas'!$O$8,E23='PC Receitas'!$O$9,E23='PC Receitas'!$O$10,E23='PC Receitas'!$O$11,E23='PC Receitas'!$O$12,E23='PC Receitas'!$O$13,E23='PC Receitas'!$O$14)),-J23,0))</f>
        <v>11403.35</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71"/>
      <c r="C24" s="43">
        <v>4</v>
      </c>
      <c r="D24" s="43" t="str">
        <f t="shared" ca="1" si="0"/>
        <v>04/08/2017</v>
      </c>
      <c r="E24" s="43" t="s">
        <v>1333</v>
      </c>
      <c r="F24" s="23" t="s">
        <v>1383</v>
      </c>
      <c r="G24" s="43" t="s">
        <v>1384</v>
      </c>
      <c r="H24" s="43" t="s">
        <v>1410</v>
      </c>
      <c r="I24" s="43"/>
      <c r="J24" s="127">
        <v>45</v>
      </c>
      <c r="K24" s="141">
        <v>0</v>
      </c>
      <c r="L24" s="128" t="s">
        <v>1367</v>
      </c>
      <c r="M24" s="43"/>
      <c r="N24" s="41">
        <f>N23+IF(AND(L24="Pago",OR(E24='PC Receitas'!$O$4,E24='PC Receitas'!$O$5,E24='PC Receitas'!$O$6)),J24,IF(AND(L24="Pago",OR(E24='PC Receitas'!$O$7,E24='PC Receitas'!$O$8,E24='PC Receitas'!$O$9,E24='PC Receitas'!$O$10,E24='PC Receitas'!$O$11,E24='PC Receitas'!$O$12,E24='PC Receitas'!$O$13,E24='PC Receitas'!$O$14)),-J24,0))</f>
        <v>11403.35</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71"/>
      <c r="C25" s="43">
        <v>4</v>
      </c>
      <c r="D25" s="43" t="str">
        <f t="shared" ca="1" si="0"/>
        <v>04/08/2017</v>
      </c>
      <c r="E25" s="43" t="s">
        <v>1339</v>
      </c>
      <c r="F25" s="23" t="s">
        <v>1378</v>
      </c>
      <c r="G25" s="43" t="s">
        <v>1362</v>
      </c>
      <c r="H25" s="43" t="s">
        <v>1410</v>
      </c>
      <c r="I25" s="43"/>
      <c r="J25" s="127">
        <v>655</v>
      </c>
      <c r="K25" s="141">
        <v>0</v>
      </c>
      <c r="L25" s="128" t="s">
        <v>1368</v>
      </c>
      <c r="M25" s="43"/>
      <c r="N25" s="41">
        <f>N24+IF(AND(L25="Pago",OR(E25='PC Receitas'!$O$4,E25='PC Receitas'!$O$5,E25='PC Receitas'!$O$6)),J25,IF(AND(L25="Pago",OR(E25='PC Receitas'!$O$7,E25='PC Receitas'!$O$8,E25='PC Receitas'!$O$9,E25='PC Receitas'!$O$10,E25='PC Receitas'!$O$11,E25='PC Receitas'!$O$12,E25='PC Receitas'!$O$13,E25='PC Receitas'!$O$14)),-J25,0))</f>
        <v>10748.35</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71"/>
      <c r="C26" s="43">
        <v>4</v>
      </c>
      <c r="D26" s="43" t="str">
        <f t="shared" ca="1" si="0"/>
        <v>04/08/2017</v>
      </c>
      <c r="E26" s="43" t="s">
        <v>150</v>
      </c>
      <c r="F26" s="23" t="s">
        <v>1379</v>
      </c>
      <c r="G26" s="23" t="s">
        <v>1352</v>
      </c>
      <c r="H26" s="43" t="s">
        <v>1410</v>
      </c>
      <c r="I26" s="43"/>
      <c r="J26" s="127">
        <v>789</v>
      </c>
      <c r="K26" s="141">
        <v>0</v>
      </c>
      <c r="L26" s="128" t="s">
        <v>1368</v>
      </c>
      <c r="M26" s="43"/>
      <c r="N26" s="41">
        <f>N25+IF(AND(L26="Pago",OR(E26='PC Receitas'!$O$4,E26='PC Receitas'!$O$5,E26='PC Receitas'!$O$6)),J26,IF(AND(L26="Pago",OR(E26='PC Receitas'!$O$7,E26='PC Receitas'!$O$8,E26='PC Receitas'!$O$9,E26='PC Receitas'!$O$10,E26='PC Receitas'!$O$11,E26='PC Receitas'!$O$12,E26='PC Receitas'!$O$13,E26='PC Receitas'!$O$14)),-J26,0))</f>
        <v>9959.35</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71"/>
      <c r="C27" s="43">
        <v>5</v>
      </c>
      <c r="D27" s="43" t="str">
        <f t="shared" ca="1" si="0"/>
        <v>05/08/2017</v>
      </c>
      <c r="E27" s="43" t="s">
        <v>1333</v>
      </c>
      <c r="F27" s="23"/>
      <c r="G27" s="43" t="s">
        <v>1370</v>
      </c>
      <c r="H27" s="43" t="s">
        <v>1410</v>
      </c>
      <c r="I27" s="43"/>
      <c r="J27" s="127">
        <v>20</v>
      </c>
      <c r="K27" s="141">
        <v>0</v>
      </c>
      <c r="L27" s="45" t="s">
        <v>1416</v>
      </c>
      <c r="M27" s="43" t="s">
        <v>1415</v>
      </c>
      <c r="N27" s="41">
        <f>N26+IF(AND(L27="Pago",OR(E27='PC Receitas'!$O$4,E27='PC Receitas'!$O$5,E27='PC Receitas'!$O$6)),J27,IF(AND(L27="Pago",OR(E27='PC Receitas'!$O$7,E27='PC Receitas'!$O$8,E27='PC Receitas'!$O$9,E27='PC Receitas'!$O$10,E27='PC Receitas'!$O$11,E27='PC Receitas'!$O$12,E27='PC Receitas'!$O$13,E27='PC Receitas'!$O$14)),-J27,0))</f>
        <v>9959.35</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71"/>
      <c r="C28" s="43">
        <v>5</v>
      </c>
      <c r="D28" s="43" t="str">
        <f t="shared" ca="1" si="0"/>
        <v>05/08/2017</v>
      </c>
      <c r="E28" s="43" t="s">
        <v>1333</v>
      </c>
      <c r="F28" s="23"/>
      <c r="G28" s="43" t="s">
        <v>1385</v>
      </c>
      <c r="H28" s="43" t="s">
        <v>1411</v>
      </c>
      <c r="I28" s="43"/>
      <c r="J28" s="127">
        <v>-22</v>
      </c>
      <c r="K28" s="141">
        <v>0</v>
      </c>
      <c r="L28" s="128" t="s">
        <v>1416</v>
      </c>
      <c r="M28" s="43" t="s">
        <v>1415</v>
      </c>
      <c r="N28" s="41">
        <f>N27+IF(AND(L28="Pago",OR(E28='PC Receitas'!$O$4,E28='PC Receitas'!$O$5,E28='PC Receitas'!$O$6)),J28,IF(AND(L28="Pago",OR(E28='PC Receitas'!$O$7,E28='PC Receitas'!$O$8,E28='PC Receitas'!$O$9,E28='PC Receitas'!$O$10,E28='PC Receitas'!$O$11,E28='PC Receitas'!$O$12,E28='PC Receitas'!$O$13,E28='PC Receitas'!$O$14)),-J28,0))</f>
        <v>9959.35</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71"/>
      <c r="C29" s="43">
        <v>5</v>
      </c>
      <c r="D29" s="43" t="str">
        <f t="shared" ca="1" si="0"/>
        <v>05/08/2017</v>
      </c>
      <c r="E29" s="43" t="s">
        <v>1333</v>
      </c>
      <c r="F29" s="23" t="s">
        <v>1386</v>
      </c>
      <c r="G29" s="23" t="s">
        <v>1384</v>
      </c>
      <c r="H29" s="43" t="s">
        <v>1412</v>
      </c>
      <c r="I29" s="43"/>
      <c r="J29" s="127">
        <v>321</v>
      </c>
      <c r="K29" s="141">
        <v>0</v>
      </c>
      <c r="L29" s="128" t="s">
        <v>1367</v>
      </c>
      <c r="M29" s="43"/>
      <c r="N29" s="41">
        <f>N28+IF(AND(L29="Pago",OR(E29='PC Receitas'!$O$4,E29='PC Receitas'!$O$5,E29='PC Receitas'!$O$6)),J29,IF(AND(L29="Pago",OR(E29='PC Receitas'!$O$7,E29='PC Receitas'!$O$8,E29='PC Receitas'!$O$9,E29='PC Receitas'!$O$10,E29='PC Receitas'!$O$11,E29='PC Receitas'!$O$12,E29='PC Receitas'!$O$13,E29='PC Receitas'!$O$14)),-J29,0))</f>
        <v>9959.35</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71"/>
      <c r="C30" s="43">
        <v>5</v>
      </c>
      <c r="D30" s="43" t="str">
        <f t="shared" ca="1" si="0"/>
        <v>05/08/2017</v>
      </c>
      <c r="E30" s="23" t="s">
        <v>1333</v>
      </c>
      <c r="F30" s="23" t="s">
        <v>1387</v>
      </c>
      <c r="G30" s="23" t="s">
        <v>1384</v>
      </c>
      <c r="H30" s="43" t="s">
        <v>1410</v>
      </c>
      <c r="I30" s="43"/>
      <c r="J30" s="127">
        <v>243</v>
      </c>
      <c r="K30" s="141">
        <v>0</v>
      </c>
      <c r="L30" s="128" t="s">
        <v>1367</v>
      </c>
      <c r="M30" s="43"/>
      <c r="N30" s="41">
        <f>N29+IF(AND(L30="Pago",OR(E30='PC Receitas'!$O$4,E30='PC Receitas'!$O$5,E30='PC Receitas'!$O$6)),J30,IF(AND(L30="Pago",OR(E30='PC Receitas'!$O$7,E30='PC Receitas'!$O$8,E30='PC Receitas'!$O$9,E30='PC Receitas'!$O$10,E30='PC Receitas'!$O$11,E30='PC Receitas'!$O$12,E30='PC Receitas'!$O$13,E30='PC Receitas'!$O$14)),-J30,0))</f>
        <v>9959.35</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71"/>
      <c r="C31" s="43">
        <v>5</v>
      </c>
      <c r="D31" s="43" t="str">
        <f t="shared" ca="1" si="0"/>
        <v>05/08/2017</v>
      </c>
      <c r="E31" s="43" t="s">
        <v>1333</v>
      </c>
      <c r="F31" s="23" t="s">
        <v>1388</v>
      </c>
      <c r="G31" s="23" t="s">
        <v>1384</v>
      </c>
      <c r="H31" s="43" t="s">
        <v>1410</v>
      </c>
      <c r="I31" s="43"/>
      <c r="J31" s="127">
        <v>547</v>
      </c>
      <c r="K31" s="141">
        <v>0</v>
      </c>
      <c r="L31" s="128" t="s">
        <v>1367</v>
      </c>
      <c r="M31" s="43"/>
      <c r="N31" s="41">
        <f>N30+IF(AND(L31="Pago",OR(E31='PC Receitas'!$O$4,E31='PC Receitas'!$O$5,E31='PC Receitas'!$O$6)),J31,IF(AND(L31="Pago",OR(E31='PC Receitas'!$O$7,E31='PC Receitas'!$O$8,E31='PC Receitas'!$O$9,E31='PC Receitas'!$O$10,E31='PC Receitas'!$O$11,E31='PC Receitas'!$O$12,E31='PC Receitas'!$O$13,E31='PC Receitas'!$O$14)),-J31,0))</f>
        <v>9959.35</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71"/>
      <c r="C32" s="43">
        <v>5</v>
      </c>
      <c r="D32" s="43" t="str">
        <f t="shared" ca="1" si="0"/>
        <v>05/08/2017</v>
      </c>
      <c r="E32" s="43" t="s">
        <v>150</v>
      </c>
      <c r="F32" s="23" t="s">
        <v>1379</v>
      </c>
      <c r="G32" s="23" t="s">
        <v>1352</v>
      </c>
      <c r="H32" s="43" t="s">
        <v>1410</v>
      </c>
      <c r="I32" s="43"/>
      <c r="J32" s="127">
        <v>-10</v>
      </c>
      <c r="K32" s="141">
        <v>0</v>
      </c>
      <c r="L32" s="128" t="s">
        <v>1416</v>
      </c>
      <c r="M32" s="43" t="s">
        <v>1415</v>
      </c>
      <c r="N32" s="41">
        <f>N31+IF(AND(L32="Pago",OR(E32='PC Receitas'!$O$4,E32='PC Receitas'!$O$5,E32='PC Receitas'!$O$6)),J32,IF(AND(L32="Pago",OR(E32='PC Receitas'!$O$7,E32='PC Receitas'!$O$8,E32='PC Receitas'!$O$9,E32='PC Receitas'!$O$10,E32='PC Receitas'!$O$11,E32='PC Receitas'!$O$12,E32='PC Receitas'!$O$13,E32='PC Receitas'!$O$14)),-J32,0))</f>
        <v>9959.35</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71"/>
      <c r="C33" s="43">
        <v>5</v>
      </c>
      <c r="D33" s="43" t="str">
        <f t="shared" ca="1" si="0"/>
        <v>05/08/2017</v>
      </c>
      <c r="E33" s="43" t="s">
        <v>1333</v>
      </c>
      <c r="F33" s="23"/>
      <c r="G33" s="43" t="s">
        <v>1373</v>
      </c>
      <c r="H33" s="43" t="s">
        <v>1410</v>
      </c>
      <c r="I33" s="43"/>
      <c r="J33" s="127">
        <v>250</v>
      </c>
      <c r="K33" s="141">
        <v>0</v>
      </c>
      <c r="L33" s="128" t="s">
        <v>1416</v>
      </c>
      <c r="M33" s="43" t="s">
        <v>1415</v>
      </c>
      <c r="N33" s="41">
        <f>N32+IF(AND(L33="Pago",OR(E33='PC Receitas'!$O$4,E33='PC Receitas'!$O$5,E33='PC Receitas'!$O$6)),J33,IF(AND(L33="Pago",OR(E33='PC Receitas'!$O$7,E33='PC Receitas'!$O$8,E33='PC Receitas'!$O$9,E33='PC Receitas'!$O$10,E33='PC Receitas'!$O$11,E33='PC Receitas'!$O$12,E33='PC Receitas'!$O$13,E33='PC Receitas'!$O$14)),-J33,0))</f>
        <v>9959.35</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71"/>
      <c r="C34" s="43">
        <v>7</v>
      </c>
      <c r="D34" s="43" t="str">
        <f t="shared" ca="1" si="0"/>
        <v>07/08/2017</v>
      </c>
      <c r="E34" s="43" t="s">
        <v>1333</v>
      </c>
      <c r="F34" s="23"/>
      <c r="G34" s="43" t="s">
        <v>1370</v>
      </c>
      <c r="H34" s="43" t="s">
        <v>1410</v>
      </c>
      <c r="I34" s="43"/>
      <c r="J34" s="127">
        <v>20</v>
      </c>
      <c r="K34" s="141">
        <v>0</v>
      </c>
      <c r="L34" s="45" t="s">
        <v>1416</v>
      </c>
      <c r="M34" s="43" t="s">
        <v>1415</v>
      </c>
      <c r="N34" s="41">
        <f>N33+IF(AND(L34="Pago",OR(E34='PC Receitas'!$O$4,E34='PC Receitas'!$O$5,E34='PC Receitas'!$O$6)),J34,IF(AND(L34="Pago",OR(E34='PC Receitas'!$O$7,E34='PC Receitas'!$O$8,E34='PC Receitas'!$O$9,E34='PC Receitas'!$O$10,E34='PC Receitas'!$O$11,E34='PC Receitas'!$O$12,E34='PC Receitas'!$O$13,E34='PC Receitas'!$O$14)),-J34,0))</f>
        <v>9959.35</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71"/>
      <c r="C35" s="43">
        <v>7</v>
      </c>
      <c r="D35" s="43" t="str">
        <f t="shared" ca="1" si="0"/>
        <v>07/08/2017</v>
      </c>
      <c r="E35" s="43" t="s">
        <v>1333</v>
      </c>
      <c r="F35" s="23"/>
      <c r="G35" s="43" t="s">
        <v>1376</v>
      </c>
      <c r="H35" s="43" t="s">
        <v>1410</v>
      </c>
      <c r="I35" s="43"/>
      <c r="J35" s="127">
        <v>1232</v>
      </c>
      <c r="K35" s="141">
        <v>0</v>
      </c>
      <c r="L35" s="128" t="s">
        <v>1367</v>
      </c>
      <c r="M35" s="43"/>
      <c r="N35" s="41">
        <f>N34+IF(AND(L35="Pago",OR(E35='PC Receitas'!$O$4,E35='PC Receitas'!$O$5,E35='PC Receitas'!$O$6)),J35,IF(AND(L35="Pago",OR(E35='PC Receitas'!$O$7,E35='PC Receitas'!$O$8,E35='PC Receitas'!$O$9,E35='PC Receitas'!$O$10,E35='PC Receitas'!$O$11,E35='PC Receitas'!$O$12,E35='PC Receitas'!$O$13,E35='PC Receitas'!$O$14)),-J35,0))</f>
        <v>9959.35</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71"/>
      <c r="C36" s="43">
        <v>7</v>
      </c>
      <c r="D36" s="43" t="str">
        <f t="shared" ca="1" si="0"/>
        <v>07/08/2017</v>
      </c>
      <c r="E36" s="43" t="s">
        <v>1333</v>
      </c>
      <c r="F36" s="23" t="s">
        <v>1390</v>
      </c>
      <c r="G36" s="23" t="s">
        <v>1389</v>
      </c>
      <c r="H36" s="43" t="s">
        <v>1410</v>
      </c>
      <c r="I36" s="43"/>
      <c r="J36" s="127">
        <v>209.35</v>
      </c>
      <c r="K36" s="141">
        <v>0</v>
      </c>
      <c r="L36" s="128" t="s">
        <v>1367</v>
      </c>
      <c r="M36" s="43"/>
      <c r="N36" s="41">
        <f>N35+IF(AND(L36="Pago",OR(E36='PC Receitas'!$O$4,E36='PC Receitas'!$O$5,E36='PC Receitas'!$O$6)),J36,IF(AND(L36="Pago",OR(E36='PC Receitas'!$O$7,E36='PC Receitas'!$O$8,E36='PC Receitas'!$O$9,E36='PC Receitas'!$O$10,E36='PC Receitas'!$O$11,E36='PC Receitas'!$O$12,E36='PC Receitas'!$O$13,E36='PC Receitas'!$O$14)),-J36,0))</f>
        <v>9959.35</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71"/>
      <c r="C37" s="43">
        <v>7</v>
      </c>
      <c r="D37" s="43" t="str">
        <f t="shared" ca="1" si="0"/>
        <v>07/08/2017</v>
      </c>
      <c r="E37" s="43" t="s">
        <v>1333</v>
      </c>
      <c r="F37" s="23" t="s">
        <v>1391</v>
      </c>
      <c r="G37" s="43" t="s">
        <v>1384</v>
      </c>
      <c r="H37" s="43" t="s">
        <v>1411</v>
      </c>
      <c r="I37" s="43"/>
      <c r="J37" s="127">
        <v>243</v>
      </c>
      <c r="K37" s="141">
        <v>0</v>
      </c>
      <c r="L37" s="128" t="s">
        <v>1367</v>
      </c>
      <c r="M37" s="43"/>
      <c r="N37" s="41">
        <f>N36+IF(AND(L37="Pago",OR(E37='PC Receitas'!$O$4,E37='PC Receitas'!$O$5,E37='PC Receitas'!$O$6)),J37,IF(AND(L37="Pago",OR(E37='PC Receitas'!$O$7,E37='PC Receitas'!$O$8,E37='PC Receitas'!$O$9,E37='PC Receitas'!$O$10,E37='PC Receitas'!$O$11,E37='PC Receitas'!$O$12,E37='PC Receitas'!$O$13,E37='PC Receitas'!$O$14)),-J37,0))</f>
        <v>9959.35</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71"/>
      <c r="C38" s="43">
        <v>7</v>
      </c>
      <c r="D38" s="43" t="str">
        <f t="shared" ca="1" si="0"/>
        <v>07/08/2017</v>
      </c>
      <c r="E38" s="43" t="s">
        <v>1333</v>
      </c>
      <c r="F38" s="23" t="s">
        <v>1392</v>
      </c>
      <c r="G38" s="23" t="s">
        <v>1372</v>
      </c>
      <c r="H38" s="43" t="s">
        <v>1412</v>
      </c>
      <c r="I38" s="43"/>
      <c r="J38" s="127">
        <v>547</v>
      </c>
      <c r="K38" s="141">
        <v>0</v>
      </c>
      <c r="L38" s="128" t="s">
        <v>1367</v>
      </c>
      <c r="M38" s="43"/>
      <c r="N38" s="41">
        <f>N37+IF(AND(L38="Pago",OR(E38='PC Receitas'!$O$4,E38='PC Receitas'!$O$5,E38='PC Receitas'!$O$6)),J38,IF(AND(L38="Pago",OR(E38='PC Receitas'!$O$7,E38='PC Receitas'!$O$8,E38='PC Receitas'!$O$9,E38='PC Receitas'!$O$10,E38='PC Receitas'!$O$11,E38='PC Receitas'!$O$12,E38='PC Receitas'!$O$13,E38='PC Receitas'!$O$14)),-J38,0))</f>
        <v>9959.35</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71"/>
      <c r="C39" s="43">
        <v>7</v>
      </c>
      <c r="D39" s="43" t="str">
        <f t="shared" ca="1" si="0"/>
        <v>07/08/2017</v>
      </c>
      <c r="E39" s="43" t="s">
        <v>1339</v>
      </c>
      <c r="F39" s="23" t="s">
        <v>1378</v>
      </c>
      <c r="G39" s="43" t="s">
        <v>1362</v>
      </c>
      <c r="H39" s="43" t="s">
        <v>1410</v>
      </c>
      <c r="I39" s="43"/>
      <c r="J39" s="127">
        <v>439</v>
      </c>
      <c r="K39" s="141">
        <v>0</v>
      </c>
      <c r="L39" s="128" t="s">
        <v>1368</v>
      </c>
      <c r="M39" s="43"/>
      <c r="N39" s="41">
        <f>N38+IF(AND(L39="Pago",OR(E39='PC Receitas'!$O$4,E39='PC Receitas'!$O$5,E39='PC Receitas'!$O$6)),J39,IF(AND(L39="Pago",OR(E39='PC Receitas'!$O$7,E39='PC Receitas'!$O$8,E39='PC Receitas'!$O$9,E39='PC Receitas'!$O$10,E39='PC Receitas'!$O$11,E39='PC Receitas'!$O$12,E39='PC Receitas'!$O$13,E39='PC Receitas'!$O$14)),-J39,0))</f>
        <v>9520.35</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71"/>
      <c r="C40" s="43">
        <v>7</v>
      </c>
      <c r="D40" s="43" t="str">
        <f t="shared" ca="1" si="0"/>
        <v>07/08/2017</v>
      </c>
      <c r="E40" s="43" t="s">
        <v>150</v>
      </c>
      <c r="F40" s="23" t="s">
        <v>1395</v>
      </c>
      <c r="G40" s="43" t="s">
        <v>1394</v>
      </c>
      <c r="H40" s="43" t="s">
        <v>1410</v>
      </c>
      <c r="I40" s="43"/>
      <c r="J40" s="127">
        <v>2.4500000000000002</v>
      </c>
      <c r="K40" s="141">
        <v>0</v>
      </c>
      <c r="L40" s="128" t="s">
        <v>1368</v>
      </c>
      <c r="M40" s="43"/>
      <c r="N40" s="41">
        <f>N39+IF(AND(L40="Pago",OR(E40='PC Receitas'!$O$4,E40='PC Receitas'!$O$5,E40='PC Receitas'!$O$6)),J40,IF(AND(L40="Pago",OR(E40='PC Receitas'!$O$7,E40='PC Receitas'!$O$8,E40='PC Receitas'!$O$9,E40='PC Receitas'!$O$10,E40='PC Receitas'!$O$11,E40='PC Receitas'!$O$12,E40='PC Receitas'!$O$13,E40='PC Receitas'!$O$14)),-J40,0))</f>
        <v>9517.9</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71"/>
      <c r="C41" s="43">
        <v>7</v>
      </c>
      <c r="D41" s="43" t="str">
        <f t="shared" ca="1" si="0"/>
        <v>07/08/2017</v>
      </c>
      <c r="E41" s="43" t="s">
        <v>150</v>
      </c>
      <c r="F41" s="23" t="s">
        <v>1396</v>
      </c>
      <c r="G41" s="23" t="s">
        <v>1352</v>
      </c>
      <c r="H41" s="43" t="s">
        <v>1410</v>
      </c>
      <c r="I41" s="43"/>
      <c r="J41" s="127">
        <v>123.98</v>
      </c>
      <c r="K41" s="141">
        <v>0</v>
      </c>
      <c r="L41" s="128" t="s">
        <v>1368</v>
      </c>
      <c r="M41" s="43"/>
      <c r="N41" s="41">
        <f>N40+IF(AND(L41="Pago",OR(E41='PC Receitas'!$O$4,E41='PC Receitas'!$O$5,E41='PC Receitas'!$O$6)),J41,IF(AND(L41="Pago",OR(E41='PC Receitas'!$O$7,E41='PC Receitas'!$O$8,E41='PC Receitas'!$O$9,E41='PC Receitas'!$O$10,E41='PC Receitas'!$O$11,E41='PC Receitas'!$O$12,E41='PC Receitas'!$O$13,E41='PC Receitas'!$O$14)),-J41,0))</f>
        <v>9393.92</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71"/>
      <c r="C42" s="43">
        <v>7</v>
      </c>
      <c r="D42" s="43" t="str">
        <f t="shared" ca="1" si="0"/>
        <v>07/08/2017</v>
      </c>
      <c r="E42" s="43" t="s">
        <v>1342</v>
      </c>
      <c r="F42" s="23"/>
      <c r="G42" s="23" t="s">
        <v>1381</v>
      </c>
      <c r="H42" s="43" t="s">
        <v>1410</v>
      </c>
      <c r="I42" s="43"/>
      <c r="J42" s="127">
        <v>1232</v>
      </c>
      <c r="K42" s="141">
        <v>0</v>
      </c>
      <c r="L42" s="128" t="s">
        <v>1368</v>
      </c>
      <c r="M42" s="43"/>
      <c r="N42" s="41">
        <f>N41+IF(AND(L42="Pago",OR(E42='PC Receitas'!$O$4,E42='PC Receitas'!$O$5,E42='PC Receitas'!$O$6)),J42,IF(AND(L42="Pago",OR(E42='PC Receitas'!$O$7,E42='PC Receitas'!$O$8,E42='PC Receitas'!$O$9,E42='PC Receitas'!$O$10,E42='PC Receitas'!$O$11,E42='PC Receitas'!$O$12,E42='PC Receitas'!$O$13,E42='PC Receitas'!$O$14)),-J42,0))</f>
        <v>8161.92</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71"/>
      <c r="C43" s="43">
        <v>7</v>
      </c>
      <c r="D43" s="43" t="str">
        <f t="shared" ca="1" si="0"/>
        <v>07/08/2017</v>
      </c>
      <c r="E43" s="43" t="s">
        <v>150</v>
      </c>
      <c r="F43" s="23"/>
      <c r="G43" s="23" t="s">
        <v>1355</v>
      </c>
      <c r="H43" s="43" t="s">
        <v>1410</v>
      </c>
      <c r="I43" s="43"/>
      <c r="J43" s="127">
        <v>209.35</v>
      </c>
      <c r="K43" s="141">
        <v>0</v>
      </c>
      <c r="L43" s="128" t="s">
        <v>1368</v>
      </c>
      <c r="M43" s="43"/>
      <c r="N43" s="41">
        <f>N42+IF(AND(L43="Pago",OR(E43='PC Receitas'!$O$4,E43='PC Receitas'!$O$5,E43='PC Receitas'!$O$6)),J43,IF(AND(L43="Pago",OR(E43='PC Receitas'!$O$7,E43='PC Receitas'!$O$8,E43='PC Receitas'!$O$9,E43='PC Receitas'!$O$10,E43='PC Receitas'!$O$11,E43='PC Receitas'!$O$12,E43='PC Receitas'!$O$13,E43='PC Receitas'!$O$14)),-J43,0))</f>
        <v>7952.57</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71"/>
      <c r="C44" s="43">
        <v>8</v>
      </c>
      <c r="D44" s="43" t="str">
        <f t="shared" ca="1" si="0"/>
        <v>08/08/2017</v>
      </c>
      <c r="E44" s="43" t="s">
        <v>1339</v>
      </c>
      <c r="F44" s="23"/>
      <c r="G44" s="23" t="s">
        <v>1400</v>
      </c>
      <c r="H44" s="43" t="s">
        <v>1410</v>
      </c>
      <c r="I44" s="43"/>
      <c r="J44" s="127">
        <v>243</v>
      </c>
      <c r="K44" s="141">
        <v>0</v>
      </c>
      <c r="L44" s="128" t="s">
        <v>1367</v>
      </c>
      <c r="M44" s="43"/>
      <c r="N44" s="41">
        <f>N43+IF(AND(L44="Pago",OR(E44='PC Receitas'!$O$4,E44='PC Receitas'!$O$5,E44='PC Receitas'!$O$6)),J44,IF(AND(L44="Pago",OR(E44='PC Receitas'!$O$7,E44='PC Receitas'!$O$8,E44='PC Receitas'!$O$9,E44='PC Receitas'!$O$10,E44='PC Receitas'!$O$11,E44='PC Receitas'!$O$12,E44='PC Receitas'!$O$13,E44='PC Receitas'!$O$14)),-J44,0))</f>
        <v>7952.57</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71"/>
      <c r="C45" s="43">
        <v>8</v>
      </c>
      <c r="D45" s="43" t="str">
        <f t="shared" ca="1" si="0"/>
        <v>08/08/2017</v>
      </c>
      <c r="E45" s="43" t="s">
        <v>1339</v>
      </c>
      <c r="F45" s="23"/>
      <c r="G45" s="23" t="s">
        <v>1345</v>
      </c>
      <c r="H45" s="43" t="s">
        <v>1411</v>
      </c>
      <c r="I45" s="43"/>
      <c r="J45" s="127">
        <v>547</v>
      </c>
      <c r="K45" s="141">
        <v>0</v>
      </c>
      <c r="L45" s="128" t="s">
        <v>1367</v>
      </c>
      <c r="M45" s="43"/>
      <c r="N45" s="41">
        <f>N44+IF(AND(L45="Pago",OR(E45='PC Receitas'!$O$4,E45='PC Receitas'!$O$5,E45='PC Receitas'!$O$6)),J45,IF(AND(L45="Pago",OR(E45='PC Receitas'!$O$7,E45='PC Receitas'!$O$8,E45='PC Receitas'!$O$9,E45='PC Receitas'!$O$10,E45='PC Receitas'!$O$11,E45='PC Receitas'!$O$12,E45='PC Receitas'!$O$13,E45='PC Receitas'!$O$14)),-J45,0))</f>
        <v>7952.57</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71"/>
      <c r="C46" s="43">
        <v>8</v>
      </c>
      <c r="D46" s="43" t="str">
        <f t="shared" ca="1" si="0"/>
        <v>08/08/2017</v>
      </c>
      <c r="E46" s="43" t="s">
        <v>1339</v>
      </c>
      <c r="F46" s="23"/>
      <c r="G46" s="43" t="s">
        <v>1346</v>
      </c>
      <c r="H46" s="43" t="s">
        <v>1412</v>
      </c>
      <c r="I46" s="43"/>
      <c r="J46" s="127">
        <v>439</v>
      </c>
      <c r="K46" s="141">
        <v>0</v>
      </c>
      <c r="L46" s="128" t="s">
        <v>1367</v>
      </c>
      <c r="M46" s="43"/>
      <c r="N46" s="41">
        <f>N45+IF(AND(L46="Pago",OR(E46='PC Receitas'!$O$4,E46='PC Receitas'!$O$5,E46='PC Receitas'!$O$6)),J46,IF(AND(L46="Pago",OR(E46='PC Receitas'!$O$7,E46='PC Receitas'!$O$8,E46='PC Receitas'!$O$9,E46='PC Receitas'!$O$10,E46='PC Receitas'!$O$11,E46='PC Receitas'!$O$12,E46='PC Receitas'!$O$13,E46='PC Receitas'!$O$14)),-J46,0))</f>
        <v>7952.57</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71"/>
      <c r="C47" s="43">
        <v>8</v>
      </c>
      <c r="D47" s="43" t="str">
        <f t="shared" ca="1" si="0"/>
        <v>08/08/2017</v>
      </c>
      <c r="E47" s="43" t="s">
        <v>1339</v>
      </c>
      <c r="F47" s="23"/>
      <c r="G47" s="23" t="s">
        <v>1344</v>
      </c>
      <c r="H47" s="43" t="s">
        <v>1410</v>
      </c>
      <c r="I47" s="43"/>
      <c r="J47" s="127">
        <v>2.4500000000000002</v>
      </c>
      <c r="K47" s="141">
        <v>0</v>
      </c>
      <c r="L47" s="128" t="s">
        <v>1367</v>
      </c>
      <c r="M47" s="43"/>
      <c r="N47" s="41">
        <f>N46+IF(AND(L47="Pago",OR(E47='PC Receitas'!$O$4,E47='PC Receitas'!$O$5,E47='PC Receitas'!$O$6)),J47,IF(AND(L47="Pago",OR(E47='PC Receitas'!$O$7,E47='PC Receitas'!$O$8,E47='PC Receitas'!$O$9,E47='PC Receitas'!$O$10,E47='PC Receitas'!$O$11,E47='PC Receitas'!$O$12,E47='PC Receitas'!$O$13,E47='PC Receitas'!$O$14)),-J47,0))</f>
        <v>7952.57</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71"/>
      <c r="C48" s="43">
        <v>8</v>
      </c>
      <c r="D48" s="43" t="str">
        <f t="shared" ca="1" si="0"/>
        <v>08/08/2017</v>
      </c>
      <c r="E48" s="43" t="s">
        <v>1339</v>
      </c>
      <c r="F48" s="23"/>
      <c r="G48" s="43" t="s">
        <v>1350</v>
      </c>
      <c r="H48" s="43" t="s">
        <v>1410</v>
      </c>
      <c r="I48" s="43"/>
      <c r="J48" s="127">
        <v>123.98</v>
      </c>
      <c r="K48" s="141">
        <v>0</v>
      </c>
      <c r="L48" s="128" t="s">
        <v>1367</v>
      </c>
      <c r="M48" s="43"/>
      <c r="N48" s="41">
        <f>N47+IF(AND(L48="Pago",OR(E48='PC Receitas'!$O$4,E48='PC Receitas'!$O$5,E48='PC Receitas'!$O$6)),J48,IF(AND(L48="Pago",OR(E48='PC Receitas'!$O$7,E48='PC Receitas'!$O$8,E48='PC Receitas'!$O$9,E48='PC Receitas'!$O$10,E48='PC Receitas'!$O$11,E48='PC Receitas'!$O$12,E48='PC Receitas'!$O$13,E48='PC Receitas'!$O$14)),-J48,0))</f>
        <v>7952.57</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71"/>
      <c r="C49" s="43">
        <v>8</v>
      </c>
      <c r="D49" s="43" t="str">
        <f t="shared" ca="1" si="0"/>
        <v>08/08/2017</v>
      </c>
      <c r="E49" s="43" t="s">
        <v>1339</v>
      </c>
      <c r="F49" s="23"/>
      <c r="G49" s="43" t="s">
        <v>1366</v>
      </c>
      <c r="H49" s="43" t="s">
        <v>1413</v>
      </c>
      <c r="I49" s="43"/>
      <c r="J49" s="127">
        <v>1232</v>
      </c>
      <c r="K49" s="141">
        <v>0</v>
      </c>
      <c r="L49" s="128" t="s">
        <v>1367</v>
      </c>
      <c r="M49" s="43"/>
      <c r="N49" s="41">
        <f>N48+IF(AND(L49="Pago",OR(E49='PC Receitas'!$O$4,E49='PC Receitas'!$O$5,E49='PC Receitas'!$O$6)),J49,IF(AND(L49="Pago",OR(E49='PC Receitas'!$O$7,E49='PC Receitas'!$O$8,E49='PC Receitas'!$O$9,E49='PC Receitas'!$O$10,E49='PC Receitas'!$O$11,E49='PC Receitas'!$O$12,E49='PC Receitas'!$O$13,E49='PC Receitas'!$O$14)),-J49,0))</f>
        <v>7952.57</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71"/>
      <c r="C50" s="43">
        <v>8</v>
      </c>
      <c r="D50" s="43" t="str">
        <f t="shared" ca="1" si="0"/>
        <v>08/08/2017</v>
      </c>
      <c r="E50" s="43" t="s">
        <v>1339</v>
      </c>
      <c r="F50" s="23"/>
      <c r="G50" s="43" t="s">
        <v>1374</v>
      </c>
      <c r="H50" s="43" t="s">
        <v>1413</v>
      </c>
      <c r="I50" s="43"/>
      <c r="J50" s="127">
        <v>209.35</v>
      </c>
      <c r="K50" s="141">
        <v>0</v>
      </c>
      <c r="L50" s="128" t="s">
        <v>1367</v>
      </c>
      <c r="M50" s="43"/>
      <c r="N50" s="41">
        <f>N49+IF(AND(L50="Pago",OR(E50='PC Receitas'!$O$4,E50='PC Receitas'!$O$5,E50='PC Receitas'!$O$6)),J50,IF(AND(L50="Pago",OR(E50='PC Receitas'!$O$7,E50='PC Receitas'!$O$8,E50='PC Receitas'!$O$9,E50='PC Receitas'!$O$10,E50='PC Receitas'!$O$11,E50='PC Receitas'!$O$12,E50='PC Receitas'!$O$13,E50='PC Receitas'!$O$14)),-J50,0))</f>
        <v>7952.57</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71"/>
      <c r="C51" s="43">
        <v>8</v>
      </c>
      <c r="D51" s="43" t="str">
        <f t="shared" ca="1" si="0"/>
        <v>08/08/2017</v>
      </c>
      <c r="E51" s="43" t="s">
        <v>150</v>
      </c>
      <c r="F51" s="23"/>
      <c r="G51" s="23" t="s">
        <v>1356</v>
      </c>
      <c r="H51" s="43" t="s">
        <v>1413</v>
      </c>
      <c r="I51" s="43"/>
      <c r="J51" s="127">
        <v>243</v>
      </c>
      <c r="K51" s="141">
        <v>0</v>
      </c>
      <c r="L51" s="128" t="s">
        <v>1367</v>
      </c>
      <c r="M51" s="43"/>
      <c r="N51" s="41">
        <f>N50+IF(AND(L51="Pago",OR(E51='PC Receitas'!$O$4,E51='PC Receitas'!$O$5,E51='PC Receitas'!$O$6)),J51,IF(AND(L51="Pago",OR(E51='PC Receitas'!$O$7,E51='PC Receitas'!$O$8,E51='PC Receitas'!$O$9,E51='PC Receitas'!$O$10,E51='PC Receitas'!$O$11,E51='PC Receitas'!$O$12,E51='PC Receitas'!$O$13,E51='PC Receitas'!$O$14)),-J51,0))</f>
        <v>7952.57</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71"/>
      <c r="C52" s="43">
        <v>8</v>
      </c>
      <c r="D52" s="43" t="str">
        <f t="shared" ca="1" si="0"/>
        <v>08/08/2017</v>
      </c>
      <c r="E52" s="43" t="s">
        <v>1335</v>
      </c>
      <c r="F52" s="23"/>
      <c r="G52" s="23" t="s">
        <v>1401</v>
      </c>
      <c r="H52" s="43" t="s">
        <v>1413</v>
      </c>
      <c r="I52" s="43"/>
      <c r="J52" s="127">
        <v>547</v>
      </c>
      <c r="K52" s="141">
        <v>0</v>
      </c>
      <c r="L52" s="128" t="s">
        <v>1367</v>
      </c>
      <c r="M52" s="43"/>
      <c r="N52" s="41">
        <f>N51+IF(AND(L52="Pago",OR(E52='PC Receitas'!$O$4,E52='PC Receitas'!$O$5,E52='PC Receitas'!$O$6)),J52,IF(AND(L52="Pago",OR(E52='PC Receitas'!$O$7,E52='PC Receitas'!$O$8,E52='PC Receitas'!$O$9,E52='PC Receitas'!$O$10,E52='PC Receitas'!$O$11,E52='PC Receitas'!$O$12,E52='PC Receitas'!$O$13,E52='PC Receitas'!$O$14)),-J52,0))</f>
        <v>7952.57</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71"/>
      <c r="C53" s="43">
        <v>8</v>
      </c>
      <c r="D53" s="43" t="str">
        <f t="shared" ca="1" si="0"/>
        <v>08/08/2017</v>
      </c>
      <c r="E53" s="43" t="s">
        <v>150</v>
      </c>
      <c r="F53" s="23"/>
      <c r="G53" s="23" t="s">
        <v>1398</v>
      </c>
      <c r="H53" s="43" t="s">
        <v>1413</v>
      </c>
      <c r="I53" s="43"/>
      <c r="J53" s="127">
        <v>439</v>
      </c>
      <c r="K53" s="141">
        <v>0</v>
      </c>
      <c r="L53" s="128" t="s">
        <v>1367</v>
      </c>
      <c r="M53" s="43"/>
      <c r="N53" s="41">
        <f>N52+IF(AND(L53="Pago",OR(E53='PC Receitas'!$O$4,E53='PC Receitas'!$O$5,E53='PC Receitas'!$O$6)),J53,IF(AND(L53="Pago",OR(E53='PC Receitas'!$O$7,E53='PC Receitas'!$O$8,E53='PC Receitas'!$O$9,E53='PC Receitas'!$O$10,E53='PC Receitas'!$O$11,E53='PC Receitas'!$O$12,E53='PC Receitas'!$O$13,E53='PC Receitas'!$O$14)),-J53,0))</f>
        <v>7952.57</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71"/>
      <c r="C54" s="43">
        <v>8</v>
      </c>
      <c r="D54" s="43" t="str">
        <f t="shared" ca="1" si="0"/>
        <v>08/08/2017</v>
      </c>
      <c r="E54" s="43" t="s">
        <v>1339</v>
      </c>
      <c r="F54" s="23"/>
      <c r="G54" s="23" t="s">
        <v>1375</v>
      </c>
      <c r="H54" s="43" t="s">
        <v>1413</v>
      </c>
      <c r="I54" s="43"/>
      <c r="J54" s="127">
        <v>2.4500000000000002</v>
      </c>
      <c r="K54" s="141">
        <v>0</v>
      </c>
      <c r="L54" s="128" t="s">
        <v>1367</v>
      </c>
      <c r="M54" s="43"/>
      <c r="N54" s="41">
        <f>N53+IF(AND(L54="Pago",OR(E54='PC Receitas'!$O$4,E54='PC Receitas'!$O$5,E54='PC Receitas'!$O$6)),J54,IF(AND(L54="Pago",OR(E54='PC Receitas'!$O$7,E54='PC Receitas'!$O$8,E54='PC Receitas'!$O$9,E54='PC Receitas'!$O$10,E54='PC Receitas'!$O$11,E54='PC Receitas'!$O$12,E54='PC Receitas'!$O$13,E54='PC Receitas'!$O$14)),-J54,0))</f>
        <v>7952.57</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71"/>
      <c r="C55" s="43">
        <v>8</v>
      </c>
      <c r="D55" s="43" t="str">
        <f t="shared" ca="1" si="0"/>
        <v>08/08/2017</v>
      </c>
      <c r="E55" s="43" t="s">
        <v>1341</v>
      </c>
      <c r="F55" s="23"/>
      <c r="G55" s="23" t="s">
        <v>1399</v>
      </c>
      <c r="H55" s="43" t="s">
        <v>1410</v>
      </c>
      <c r="I55" s="43"/>
      <c r="J55" s="127">
        <v>123.98</v>
      </c>
      <c r="K55" s="141">
        <v>0</v>
      </c>
      <c r="L55" s="128" t="s">
        <v>1367</v>
      </c>
      <c r="M55" s="43"/>
      <c r="N55" s="41">
        <f>N54+IF(AND(L55="Pago",OR(E55='PC Receitas'!$O$4,E55='PC Receitas'!$O$5,E55='PC Receitas'!$O$6)),J55,IF(AND(L55="Pago",OR(E55='PC Receitas'!$O$7,E55='PC Receitas'!$O$8,E55='PC Receitas'!$O$9,E55='PC Receitas'!$O$10,E55='PC Receitas'!$O$11,E55='PC Receitas'!$O$12,E55='PC Receitas'!$O$13,E55='PC Receitas'!$O$14)),-J55,0))</f>
        <v>7952.57</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71"/>
      <c r="C56" s="43">
        <v>8</v>
      </c>
      <c r="D56" s="43" t="str">
        <f t="shared" ca="1" si="0"/>
        <v>08/08/2017</v>
      </c>
      <c r="E56" s="43" t="s">
        <v>1333</v>
      </c>
      <c r="F56" s="23"/>
      <c r="G56" s="23" t="s">
        <v>1372</v>
      </c>
      <c r="H56" s="43" t="s">
        <v>1410</v>
      </c>
      <c r="I56" s="43"/>
      <c r="J56" s="127">
        <v>1320</v>
      </c>
      <c r="K56" s="141">
        <v>0</v>
      </c>
      <c r="L56" s="128" t="s">
        <v>1416</v>
      </c>
      <c r="M56" s="43" t="s">
        <v>1415</v>
      </c>
      <c r="N56" s="41">
        <f>N55+IF(AND(L56="Pago",OR(E56='PC Receitas'!$O$4,E56='PC Receitas'!$O$5,E56='PC Receitas'!$O$6)),J56,IF(AND(L56="Pago",OR(E56='PC Receitas'!$O$7,E56='PC Receitas'!$O$8,E56='PC Receitas'!$O$9,E56='PC Receitas'!$O$10,E56='PC Receitas'!$O$11,E56='PC Receitas'!$O$12,E56='PC Receitas'!$O$13,E56='PC Receitas'!$O$14)),-J56,0))</f>
        <v>7952.57</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71"/>
      <c r="C57" s="43"/>
      <c r="D57" s="43" t="str">
        <f t="shared" ca="1" si="0"/>
        <v/>
      </c>
      <c r="E57" s="43"/>
      <c r="F57" s="23"/>
      <c r="G57" s="23"/>
      <c r="H57" s="23"/>
      <c r="I57" s="23"/>
      <c r="J57" s="127"/>
      <c r="K57" s="141"/>
      <c r="L57" s="128"/>
      <c r="M57" s="43"/>
      <c r="N57" s="41">
        <f>N56+IF(AND(L57="Pago",OR(E57='PC Receitas'!$O$4,E57='PC Receitas'!$O$5,E57='PC Receitas'!$O$6)),J57,IF(AND(L57="Pago",OR(E57='PC Receitas'!$O$7,E57='PC Receitas'!$O$8,E57='PC Receitas'!$O$9,E57='PC Receitas'!$O$10,E57='PC Receitas'!$O$11,E57='PC Receitas'!$O$12,E57='PC Receitas'!$O$13,E57='PC Receitas'!$O$14)),-J57,0))</f>
        <v>7952.57</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71"/>
      <c r="C58" s="43"/>
      <c r="D58" s="43" t="str">
        <f t="shared" ca="1" si="0"/>
        <v/>
      </c>
      <c r="E58" s="43"/>
      <c r="F58" s="23"/>
      <c r="G58" s="23"/>
      <c r="H58" s="23"/>
      <c r="I58" s="23"/>
      <c r="J58" s="127"/>
      <c r="K58" s="141"/>
      <c r="L58" s="128"/>
      <c r="M58" s="43"/>
      <c r="N58" s="41">
        <f>N57+IF(AND(L58="Pago",OR(E58='PC Receitas'!$O$4,E58='PC Receitas'!$O$5,E58='PC Receitas'!$O$6)),J58,IF(AND(L58="Pago",OR(E58='PC Receitas'!$O$7,E58='PC Receitas'!$O$8,E58='PC Receitas'!$O$9,E58='PC Receitas'!$O$10,E58='PC Receitas'!$O$11,E58='PC Receitas'!$O$12,E58='PC Receitas'!$O$13,E58='PC Receitas'!$O$14)),-J58,0))</f>
        <v>7952.57</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71"/>
      <c r="C59" s="43"/>
      <c r="D59" s="43" t="str">
        <f t="shared" ca="1" si="0"/>
        <v/>
      </c>
      <c r="E59" s="43"/>
      <c r="F59" s="23"/>
      <c r="G59" s="43"/>
      <c r="H59" s="43"/>
      <c r="I59" s="43"/>
      <c r="J59" s="127"/>
      <c r="K59" s="141"/>
      <c r="L59" s="128"/>
      <c r="M59" s="43"/>
      <c r="N59" s="41">
        <f>N58+IF(AND(L59="Pago",OR(E59='PC Receitas'!$O$4,E59='PC Receitas'!$O$5,E59='PC Receitas'!$O$6)),J59,IF(AND(L59="Pago",OR(E59='PC Receitas'!$O$7,E59='PC Receitas'!$O$8,E59='PC Receitas'!$O$9,E59='PC Receitas'!$O$10,E59='PC Receitas'!$O$11,E59='PC Receitas'!$O$12,E59='PC Receitas'!$O$13,E59='PC Receitas'!$O$14)),-J59,0))</f>
        <v>7952.57</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71"/>
      <c r="C60" s="43"/>
      <c r="D60" s="43" t="str">
        <f t="shared" ca="1" si="0"/>
        <v/>
      </c>
      <c r="E60" s="43"/>
      <c r="F60" s="23"/>
      <c r="G60" s="43"/>
      <c r="H60" s="43"/>
      <c r="I60" s="43"/>
      <c r="J60" s="127"/>
      <c r="K60" s="141"/>
      <c r="L60" s="128"/>
      <c r="M60" s="43"/>
      <c r="N60" s="41">
        <f>N59+IF(AND(L60="Pago",OR(E60='PC Receitas'!$O$4,E60='PC Receitas'!$O$5,E60='PC Receitas'!$O$6)),J60,IF(AND(L60="Pago",OR(E60='PC Receitas'!$O$7,E60='PC Receitas'!$O$8,E60='PC Receitas'!$O$9,E60='PC Receitas'!$O$10,E60='PC Receitas'!$O$11,E60='PC Receitas'!$O$12,E60='PC Receitas'!$O$13,E60='PC Receitas'!$O$14)),-J60,0))</f>
        <v>7952.57</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71"/>
      <c r="C61" s="43"/>
      <c r="D61" s="43" t="str">
        <f t="shared" ca="1" si="0"/>
        <v/>
      </c>
      <c r="E61" s="43"/>
      <c r="F61" s="23"/>
      <c r="G61" s="23"/>
      <c r="H61" s="23"/>
      <c r="I61" s="23"/>
      <c r="J61" s="127"/>
      <c r="K61" s="141"/>
      <c r="L61" s="128"/>
      <c r="M61" s="43"/>
      <c r="N61" s="41">
        <f>N60+IF(AND(L61="Pago",OR(E61='PC Receitas'!$O$4,E61='PC Receitas'!$O$5,E61='PC Receitas'!$O$6)),J61,IF(AND(L61="Pago",OR(E61='PC Receitas'!$O$7,E61='PC Receitas'!$O$8,E61='PC Receitas'!$O$9,E61='PC Receitas'!$O$10,E61='PC Receitas'!$O$11,E61='PC Receitas'!$O$12,E61='PC Receitas'!$O$13,E61='PC Receitas'!$O$14)),-J61,0))</f>
        <v>7952.57</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71"/>
      <c r="C62" s="43"/>
      <c r="D62" s="43" t="str">
        <f t="shared" ca="1" si="0"/>
        <v/>
      </c>
      <c r="E62" s="43"/>
      <c r="F62" s="23"/>
      <c r="G62" s="23"/>
      <c r="H62" s="23"/>
      <c r="I62" s="23"/>
      <c r="J62" s="127"/>
      <c r="K62" s="141"/>
      <c r="L62" s="128"/>
      <c r="M62" s="43"/>
      <c r="N62" s="41">
        <f>N61+IF(AND(L62="Pago",OR(E62='PC Receitas'!$O$4,E62='PC Receitas'!$O$5,E62='PC Receitas'!$O$6)),J62,IF(AND(L62="Pago",OR(E62='PC Receitas'!$O$7,E62='PC Receitas'!$O$8,E62='PC Receitas'!$O$9,E62='PC Receitas'!$O$10,E62='PC Receitas'!$O$11,E62='PC Receitas'!$O$12,E62='PC Receitas'!$O$13,E62='PC Receitas'!$O$14)),-J62,0))</f>
        <v>7952.57</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71"/>
      <c r="C63" s="43"/>
      <c r="D63" s="43" t="str">
        <f t="shared" ca="1" si="0"/>
        <v/>
      </c>
      <c r="E63" s="43"/>
      <c r="F63" s="23"/>
      <c r="G63" s="23"/>
      <c r="H63" s="23"/>
      <c r="I63" s="23"/>
      <c r="J63" s="127"/>
      <c r="K63" s="141"/>
      <c r="L63" s="128"/>
      <c r="M63" s="43"/>
      <c r="N63" s="41">
        <f>N62+IF(AND(L63="Pago",OR(E63='PC Receitas'!$O$4,E63='PC Receitas'!$O$5,E63='PC Receitas'!$O$6)),J63,IF(AND(L63="Pago",OR(E63='PC Receitas'!$O$7,E63='PC Receitas'!$O$8,E63='PC Receitas'!$O$9,E63='PC Receitas'!$O$10,E63='PC Receitas'!$O$11,E63='PC Receitas'!$O$12,E63='PC Receitas'!$O$13,E63='PC Receitas'!$O$14)),-J63,0))</f>
        <v>7952.57</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71"/>
      <c r="C64" s="43"/>
      <c r="D64" s="43" t="str">
        <f t="shared" ca="1" si="0"/>
        <v/>
      </c>
      <c r="E64" s="43"/>
      <c r="F64" s="23"/>
      <c r="G64" s="43"/>
      <c r="H64" s="43"/>
      <c r="I64" s="43"/>
      <c r="J64" s="127"/>
      <c r="K64" s="141"/>
      <c r="L64" s="128"/>
      <c r="M64" s="43"/>
      <c r="N64" s="41">
        <f>N63+IF(AND(L64="Pago",OR(E64='PC Receitas'!$O$4,E64='PC Receitas'!$O$5,E64='PC Receitas'!$O$6)),J64,IF(AND(L64="Pago",OR(E64='PC Receitas'!$O$7,E64='PC Receitas'!$O$8,E64='PC Receitas'!$O$9,E64='PC Receitas'!$O$10,E64='PC Receitas'!$O$11,E64='PC Receitas'!$O$12,E64='PC Receitas'!$O$13,E64='PC Receitas'!$O$14)),-J64,0))</f>
        <v>7952.57</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71"/>
      <c r="C65" s="43"/>
      <c r="D65" s="43" t="str">
        <f t="shared" ca="1" si="0"/>
        <v/>
      </c>
      <c r="E65" s="43"/>
      <c r="F65" s="23"/>
      <c r="G65" s="23"/>
      <c r="H65" s="23"/>
      <c r="I65" s="23"/>
      <c r="J65" s="127"/>
      <c r="K65" s="141"/>
      <c r="L65" s="128"/>
      <c r="M65" s="43"/>
      <c r="N65" s="41">
        <f>N64+IF(AND(L65="Pago",OR(E65='PC Receitas'!$O$4,E65='PC Receitas'!$O$5,E65='PC Receitas'!$O$6)),J65,IF(AND(L65="Pago",OR(E65='PC Receitas'!$O$7,E65='PC Receitas'!$O$8,E65='PC Receitas'!$O$9,E65='PC Receitas'!$O$10,E65='PC Receitas'!$O$11,E65='PC Receitas'!$O$12,E65='PC Receitas'!$O$13,E65='PC Receitas'!$O$14)),-J65,0))</f>
        <v>7952.57</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71"/>
      <c r="C66" s="43"/>
      <c r="D66" s="43" t="str">
        <f t="shared" ca="1" si="0"/>
        <v/>
      </c>
      <c r="E66" s="43"/>
      <c r="F66" s="23"/>
      <c r="G66" s="23"/>
      <c r="H66" s="23"/>
      <c r="I66" s="23"/>
      <c r="J66" s="127"/>
      <c r="K66" s="141"/>
      <c r="L66" s="128"/>
      <c r="M66" s="43"/>
      <c r="N66" s="41">
        <f>N65+IF(AND(L66="Pago",OR(E66='PC Receitas'!$O$4,E66='PC Receitas'!$O$5,E66='PC Receitas'!$O$6)),J66,IF(AND(L66="Pago",OR(E66='PC Receitas'!$O$7,E66='PC Receitas'!$O$8,E66='PC Receitas'!$O$9,E66='PC Receitas'!$O$10,E66='PC Receitas'!$O$11,E66='PC Receitas'!$O$12,E66='PC Receitas'!$O$13,E66='PC Receitas'!$O$14)),-J66,0))</f>
        <v>7952.57</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71"/>
      <c r="C67" s="43"/>
      <c r="D67" s="43" t="str">
        <f t="shared" ca="1" si="0"/>
        <v/>
      </c>
      <c r="E67" s="43"/>
      <c r="F67" s="23"/>
      <c r="G67" s="43"/>
      <c r="H67" s="43"/>
      <c r="I67" s="43"/>
      <c r="J67" s="127"/>
      <c r="K67" s="141"/>
      <c r="L67" s="128"/>
      <c r="M67" s="43"/>
      <c r="N67" s="41">
        <f>N66+IF(AND(L67="Pago",OR(E67='PC Receitas'!$O$4,E67='PC Receitas'!$O$5,E67='PC Receitas'!$O$6)),J67,IF(AND(L67="Pago",OR(E67='PC Receitas'!$O$7,E67='PC Receitas'!$O$8,E67='PC Receitas'!$O$9,E67='PC Receitas'!$O$10,E67='PC Receitas'!$O$11,E67='PC Receitas'!$O$12,E67='PC Receitas'!$O$13,E67='PC Receitas'!$O$14)),-J67,0))</f>
        <v>7952.57</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71"/>
      <c r="C68" s="43"/>
      <c r="D68" s="43" t="str">
        <f t="shared" ca="1" si="0"/>
        <v/>
      </c>
      <c r="E68" s="43"/>
      <c r="F68" s="23"/>
      <c r="G68" s="23"/>
      <c r="H68" s="23"/>
      <c r="I68" s="23"/>
      <c r="J68" s="127"/>
      <c r="K68" s="141"/>
      <c r="L68" s="128"/>
      <c r="M68" s="43"/>
      <c r="N68" s="41">
        <f>N67+IF(AND(L68="Pago",OR(E68='PC Receitas'!$O$4,E68='PC Receitas'!$O$5,E68='PC Receitas'!$O$6)),J68,IF(AND(L68="Pago",OR(E68='PC Receitas'!$O$7,E68='PC Receitas'!$O$8,E68='PC Receitas'!$O$9,E68='PC Receitas'!$O$10,E68='PC Receitas'!$O$11,E68='PC Receitas'!$O$12,E68='PC Receitas'!$O$13,E68='PC Receitas'!$O$14)),-J68,0))</f>
        <v>7952.57</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71"/>
      <c r="C69" s="43"/>
      <c r="D69" s="43" t="str">
        <f t="shared" ca="1" si="0"/>
        <v/>
      </c>
      <c r="E69" s="43"/>
      <c r="F69" s="23"/>
      <c r="G69" s="23"/>
      <c r="H69" s="23"/>
      <c r="I69" s="23"/>
      <c r="J69" s="127"/>
      <c r="K69" s="141"/>
      <c r="L69" s="128"/>
      <c r="M69" s="43"/>
      <c r="N69" s="41">
        <f>N68+IF(AND(L69="Pago",OR(E69='PC Receitas'!$O$4,E69='PC Receitas'!$O$5,E69='PC Receitas'!$O$6)),J69,IF(AND(L69="Pago",OR(E69='PC Receitas'!$O$7,E69='PC Receitas'!$O$8,E69='PC Receitas'!$O$9,E69='PC Receitas'!$O$10,E69='PC Receitas'!$O$11,E69='PC Receitas'!$O$12,E69='PC Receitas'!$O$13,E69='PC Receitas'!$O$14)),-J69,0))</f>
        <v>7952.57</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71"/>
      <c r="C70" s="43"/>
      <c r="D70" s="43" t="str">
        <f t="shared" ref="D70:D133" ca="1" si="5">IF(C70&lt;&gt;"",TEXT(C70,"00")&amp;"/08/"&amp;YEAR(TODAY()),"")</f>
        <v/>
      </c>
      <c r="E70" s="43"/>
      <c r="F70" s="23"/>
      <c r="G70" s="43"/>
      <c r="H70" s="43"/>
      <c r="I70" s="43"/>
      <c r="J70" s="127"/>
      <c r="K70" s="141"/>
      <c r="L70" s="128"/>
      <c r="M70" s="43"/>
      <c r="N70" s="41">
        <f>N69+IF(AND(L70="Pago",OR(E70='PC Receitas'!$O$4,E70='PC Receitas'!$O$5,E70='PC Receitas'!$O$6)),J70,IF(AND(L70="Pago",OR(E70='PC Receitas'!$O$7,E70='PC Receitas'!$O$8,E70='PC Receitas'!$O$9,E70='PC Receitas'!$O$10,E70='PC Receitas'!$O$11,E70='PC Receitas'!$O$12,E70='PC Receitas'!$O$13,E70='PC Receitas'!$O$14)),-J70,0))</f>
        <v>7952.57</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71"/>
      <c r="C71" s="43"/>
      <c r="D71" s="43" t="str">
        <f t="shared" ca="1" si="5"/>
        <v/>
      </c>
      <c r="E71" s="43"/>
      <c r="F71" s="23"/>
      <c r="G71" s="43"/>
      <c r="H71" s="43"/>
      <c r="I71" s="43"/>
      <c r="J71" s="127"/>
      <c r="K71" s="141"/>
      <c r="L71" s="128"/>
      <c r="M71" s="43"/>
      <c r="N71" s="41">
        <f>N70+IF(AND(L71="Pago",OR(E71='PC Receitas'!$O$4,E71='PC Receitas'!$O$5,E71='PC Receitas'!$O$6)),J71,IF(AND(L71="Pago",OR(E71='PC Receitas'!$O$7,E71='PC Receitas'!$O$8,E71='PC Receitas'!$O$9,E71='PC Receitas'!$O$10,E71='PC Receitas'!$O$11,E71='PC Receitas'!$O$12,E71='PC Receitas'!$O$13,E71='PC Receitas'!$O$14)),-J71,0))</f>
        <v>7952.57</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71"/>
      <c r="C72" s="43"/>
      <c r="D72" s="43" t="str">
        <f t="shared" ca="1" si="5"/>
        <v/>
      </c>
      <c r="E72" s="43"/>
      <c r="F72" s="23"/>
      <c r="G72" s="43"/>
      <c r="H72" s="43"/>
      <c r="I72" s="43"/>
      <c r="J72" s="127"/>
      <c r="K72" s="141"/>
      <c r="L72" s="128"/>
      <c r="M72" s="43"/>
      <c r="N72" s="41">
        <f>N71+IF(AND(L72="Pago",OR(E72='PC Receitas'!$O$4,E72='PC Receitas'!$O$5,E72='PC Receitas'!$O$6)),J72,IF(AND(L72="Pago",OR(E72='PC Receitas'!$O$7,E72='PC Receitas'!$O$8,E72='PC Receitas'!$O$9,E72='PC Receitas'!$O$10,E72='PC Receitas'!$O$11,E72='PC Receitas'!$O$12,E72='PC Receitas'!$O$13,E72='PC Receitas'!$O$14)),-J72,0))</f>
        <v>7952.57</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71"/>
      <c r="C73" s="43"/>
      <c r="D73" s="43" t="str">
        <f t="shared" ca="1" si="5"/>
        <v/>
      </c>
      <c r="E73" s="43"/>
      <c r="F73" s="23"/>
      <c r="G73" s="43"/>
      <c r="H73" s="43"/>
      <c r="I73" s="43"/>
      <c r="J73" s="127"/>
      <c r="K73" s="141"/>
      <c r="L73" s="128"/>
      <c r="M73" s="43"/>
      <c r="N73" s="41">
        <f>N72+IF(AND(L73="Pago",OR(E73='PC Receitas'!$O$4,E73='PC Receitas'!$O$5,E73='PC Receitas'!$O$6)),J73,IF(AND(L73="Pago",OR(E73='PC Receitas'!$O$7,E73='PC Receitas'!$O$8,E73='PC Receitas'!$O$9,E73='PC Receitas'!$O$10,E73='PC Receitas'!$O$11,E73='PC Receitas'!$O$12,E73='PC Receitas'!$O$13,E73='PC Receitas'!$O$14)),-J73,0))</f>
        <v>7952.57</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71"/>
      <c r="C74" s="43"/>
      <c r="D74" s="43" t="str">
        <f t="shared" ca="1" si="5"/>
        <v/>
      </c>
      <c r="E74" s="43"/>
      <c r="F74" s="23"/>
      <c r="G74" s="23"/>
      <c r="H74" s="23"/>
      <c r="I74" s="23"/>
      <c r="J74" s="127"/>
      <c r="K74" s="141"/>
      <c r="L74" s="128"/>
      <c r="M74" s="43"/>
      <c r="N74" s="41">
        <f>N73+IF(AND(L74="Pago",OR(E74='PC Receitas'!$O$4,E74='PC Receitas'!$O$5,E74='PC Receitas'!$O$6)),J74,IF(AND(L74="Pago",OR(E74='PC Receitas'!$O$7,E74='PC Receitas'!$O$8,E74='PC Receitas'!$O$9,E74='PC Receitas'!$O$10,E74='PC Receitas'!$O$11,E74='PC Receitas'!$O$12,E74='PC Receitas'!$O$13,E74='PC Receitas'!$O$14)),-J74,0))</f>
        <v>7952.57</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71"/>
      <c r="C75" s="43"/>
      <c r="D75" s="43" t="str">
        <f t="shared" ca="1" si="5"/>
        <v/>
      </c>
      <c r="E75" s="43"/>
      <c r="F75" s="23"/>
      <c r="G75" s="23"/>
      <c r="H75" s="23"/>
      <c r="I75" s="23"/>
      <c r="J75" s="127"/>
      <c r="K75" s="141"/>
      <c r="L75" s="128"/>
      <c r="M75" s="43"/>
      <c r="N75" s="41">
        <f>N74+IF(AND(L75="Pago",OR(E75='PC Receitas'!$O$4,E75='PC Receitas'!$O$5,E75='PC Receitas'!$O$6)),J75,IF(AND(L75="Pago",OR(E75='PC Receitas'!$O$7,E75='PC Receitas'!$O$8,E75='PC Receitas'!$O$9,E75='PC Receitas'!$O$10,E75='PC Receitas'!$O$11,E75='PC Receitas'!$O$12,E75='PC Receitas'!$O$13,E75='PC Receitas'!$O$14)),-J75,0))</f>
        <v>7952.57</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71"/>
      <c r="C76" s="43"/>
      <c r="D76" s="43" t="str">
        <f t="shared" ca="1" si="5"/>
        <v/>
      </c>
      <c r="E76" s="43"/>
      <c r="F76" s="23"/>
      <c r="G76" s="23"/>
      <c r="H76" s="23"/>
      <c r="I76" s="23"/>
      <c r="J76" s="127"/>
      <c r="K76" s="141"/>
      <c r="L76" s="128"/>
      <c r="M76" s="43"/>
      <c r="N76" s="41">
        <f>N75+IF(AND(L76="Pago",OR(E76='PC Receitas'!$O$4,E76='PC Receitas'!$O$5,E76='PC Receitas'!$O$6)),J76,IF(AND(L76="Pago",OR(E76='PC Receitas'!$O$7,E76='PC Receitas'!$O$8,E76='PC Receitas'!$O$9,E76='PC Receitas'!$O$10,E76='PC Receitas'!$O$11,E76='PC Receitas'!$O$12,E76='PC Receitas'!$O$13,E76='PC Receitas'!$O$14)),-J76,0))</f>
        <v>7952.57</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71"/>
      <c r="C77" s="43"/>
      <c r="D77" s="43" t="str">
        <f t="shared" ca="1" si="5"/>
        <v/>
      </c>
      <c r="E77" s="43"/>
      <c r="F77" s="23"/>
      <c r="G77" s="23"/>
      <c r="H77" s="23"/>
      <c r="I77" s="23"/>
      <c r="J77" s="127"/>
      <c r="K77" s="141"/>
      <c r="L77" s="128"/>
      <c r="M77" s="43"/>
      <c r="N77" s="41">
        <f>N76+IF(AND(L77="Pago",OR(E77='PC Receitas'!$O$4,E77='PC Receitas'!$O$5,E77='PC Receitas'!$O$6)),J77,IF(AND(L77="Pago",OR(E77='PC Receitas'!$O$7,E77='PC Receitas'!$O$8,E77='PC Receitas'!$O$9,E77='PC Receitas'!$O$10,E77='PC Receitas'!$O$11,E77='PC Receitas'!$O$12,E77='PC Receitas'!$O$13,E77='PC Receitas'!$O$14)),-J77,0))</f>
        <v>7952.57</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71"/>
      <c r="C78" s="43"/>
      <c r="D78" s="43" t="str">
        <f t="shared" ca="1" si="5"/>
        <v/>
      </c>
      <c r="E78" s="43"/>
      <c r="F78" s="23"/>
      <c r="G78" s="23"/>
      <c r="H78" s="23"/>
      <c r="I78" s="23"/>
      <c r="J78" s="127"/>
      <c r="K78" s="141"/>
      <c r="L78" s="128"/>
      <c r="M78" s="43"/>
      <c r="N78" s="41">
        <f>N77+IF(AND(L78="Pago",OR(E78='PC Receitas'!$O$4,E78='PC Receitas'!$O$5,E78='PC Receitas'!$O$6)),J78,IF(AND(L78="Pago",OR(E78='PC Receitas'!$O$7,E78='PC Receitas'!$O$8,E78='PC Receitas'!$O$9,E78='PC Receitas'!$O$10,E78='PC Receitas'!$O$11,E78='PC Receitas'!$O$12,E78='PC Receitas'!$O$13,E78='PC Receitas'!$O$14)),-J78,0))</f>
        <v>7952.57</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71"/>
      <c r="C79" s="43"/>
      <c r="D79" s="43" t="str">
        <f t="shared" ca="1" si="5"/>
        <v/>
      </c>
      <c r="E79" s="43"/>
      <c r="F79" s="23"/>
      <c r="G79" s="23"/>
      <c r="H79" s="23"/>
      <c r="I79" s="23"/>
      <c r="J79" s="127"/>
      <c r="K79" s="141"/>
      <c r="L79" s="128"/>
      <c r="M79" s="43"/>
      <c r="N79" s="41">
        <f>N78+IF(AND(L79="Pago",OR(E79='PC Receitas'!$O$4,E79='PC Receitas'!$O$5,E79='PC Receitas'!$O$6)),J79,IF(AND(L79="Pago",OR(E79='PC Receitas'!$O$7,E79='PC Receitas'!$O$8,E79='PC Receitas'!$O$9,E79='PC Receitas'!$O$10,E79='PC Receitas'!$O$11,E79='PC Receitas'!$O$12,E79='PC Receitas'!$O$13,E79='PC Receitas'!$O$14)),-J79,0))</f>
        <v>7952.57</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71"/>
      <c r="C80" s="43"/>
      <c r="D80" s="43" t="str">
        <f t="shared" ca="1" si="5"/>
        <v/>
      </c>
      <c r="E80" s="43"/>
      <c r="F80" s="23"/>
      <c r="G80" s="43"/>
      <c r="H80" s="43"/>
      <c r="I80" s="43"/>
      <c r="J80" s="127"/>
      <c r="K80" s="141"/>
      <c r="L80" s="128"/>
      <c r="M80" s="43"/>
      <c r="N80" s="41">
        <f>N79+IF(AND(L80="Pago",OR(E80='PC Receitas'!$O$4,E80='PC Receitas'!$O$5,E80='PC Receitas'!$O$6)),J80,IF(AND(L80="Pago",OR(E80='PC Receitas'!$O$7,E80='PC Receitas'!$O$8,E80='PC Receitas'!$O$9,E80='PC Receitas'!$O$10,E80='PC Receitas'!$O$11,E80='PC Receitas'!$O$12,E80='PC Receitas'!$O$13,E80='PC Receitas'!$O$14)),-J80,0))</f>
        <v>7952.57</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71"/>
      <c r="C81" s="43"/>
      <c r="D81" s="43" t="str">
        <f t="shared" ca="1" si="5"/>
        <v/>
      </c>
      <c r="E81" s="43"/>
      <c r="F81" s="23"/>
      <c r="G81" s="23"/>
      <c r="H81" s="23"/>
      <c r="I81" s="23"/>
      <c r="J81" s="127"/>
      <c r="K81" s="141"/>
      <c r="L81" s="128"/>
      <c r="M81" s="43"/>
      <c r="N81" s="41">
        <f>N80+IF(AND(L81="Pago",OR(E81='PC Receitas'!$O$4,E81='PC Receitas'!$O$5,E81='PC Receitas'!$O$6)),J81,IF(AND(L81="Pago",OR(E81='PC Receitas'!$O$7,E81='PC Receitas'!$O$8,E81='PC Receitas'!$O$9,E81='PC Receitas'!$O$10,E81='PC Receitas'!$O$11,E81='PC Receitas'!$O$12,E81='PC Receitas'!$O$13,E81='PC Receitas'!$O$14)),-J81,0))</f>
        <v>7952.57</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71"/>
      <c r="C82" s="43"/>
      <c r="D82" s="43" t="str">
        <f t="shared" ca="1" si="5"/>
        <v/>
      </c>
      <c r="E82" s="43"/>
      <c r="F82" s="23"/>
      <c r="G82" s="23"/>
      <c r="H82" s="23"/>
      <c r="I82" s="23"/>
      <c r="J82" s="127"/>
      <c r="K82" s="141"/>
      <c r="L82" s="128"/>
      <c r="M82" s="43"/>
      <c r="N82" s="41">
        <f>N81+IF(AND(L82="Pago",OR(E82='PC Receitas'!$O$4,E82='PC Receitas'!$O$5,E82='PC Receitas'!$O$6)),J82,IF(AND(L82="Pago",OR(E82='PC Receitas'!$O$7,E82='PC Receitas'!$O$8,E82='PC Receitas'!$O$9,E82='PC Receitas'!$O$10,E82='PC Receitas'!$O$11,E82='PC Receitas'!$O$12,E82='PC Receitas'!$O$13,E82='PC Receitas'!$O$14)),-J82,0))</f>
        <v>7952.57</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71"/>
      <c r="C83" s="43"/>
      <c r="D83" s="43" t="str">
        <f t="shared" ca="1" si="5"/>
        <v/>
      </c>
      <c r="E83" s="43"/>
      <c r="F83" s="23"/>
      <c r="G83" s="23"/>
      <c r="H83" s="23"/>
      <c r="I83" s="23"/>
      <c r="J83" s="127"/>
      <c r="K83" s="141"/>
      <c r="L83" s="128"/>
      <c r="M83" s="43"/>
      <c r="N83" s="41">
        <f>N82+IF(AND(L83="Pago",OR(E83='PC Receitas'!$O$4,E83='PC Receitas'!$O$5,E83='PC Receitas'!$O$6)),J83,IF(AND(L83="Pago",OR(E83='PC Receitas'!$O$7,E83='PC Receitas'!$O$8,E83='PC Receitas'!$O$9,E83='PC Receitas'!$O$10,E83='PC Receitas'!$O$11,E83='PC Receitas'!$O$12,E83='PC Receitas'!$O$13,E83='PC Receitas'!$O$14)),-J83,0))</f>
        <v>7952.57</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71"/>
      <c r="C84" s="43"/>
      <c r="D84" s="43" t="str">
        <f t="shared" ca="1" si="5"/>
        <v/>
      </c>
      <c r="E84" s="43"/>
      <c r="F84" s="23"/>
      <c r="G84" s="43"/>
      <c r="H84" s="43"/>
      <c r="I84" s="43"/>
      <c r="J84" s="127"/>
      <c r="K84" s="141"/>
      <c r="L84" s="128"/>
      <c r="M84" s="43"/>
      <c r="N84" s="41">
        <f>N83+IF(AND(L84="Pago",OR(E84='PC Receitas'!$O$4,E84='PC Receitas'!$O$5,E84='PC Receitas'!$O$6)),J84,IF(AND(L84="Pago",OR(E84='PC Receitas'!$O$7,E84='PC Receitas'!$O$8,E84='PC Receitas'!$O$9,E84='PC Receitas'!$O$10,E84='PC Receitas'!$O$11,E84='PC Receitas'!$O$12,E84='PC Receitas'!$O$13,E84='PC Receitas'!$O$14)),-J84,0))</f>
        <v>7952.57</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71"/>
      <c r="C85" s="43"/>
      <c r="D85" s="43" t="str">
        <f t="shared" ca="1" si="5"/>
        <v/>
      </c>
      <c r="E85" s="43"/>
      <c r="F85" s="23"/>
      <c r="G85" s="43"/>
      <c r="H85" s="43"/>
      <c r="I85" s="43"/>
      <c r="J85" s="127"/>
      <c r="K85" s="141"/>
      <c r="L85" s="128"/>
      <c r="M85" s="43"/>
      <c r="N85" s="41">
        <f>N84+IF(AND(L85="Pago",OR(E85='PC Receitas'!$O$4,E85='PC Receitas'!$O$5,E85='PC Receitas'!$O$6)),J85,IF(AND(L85="Pago",OR(E85='PC Receitas'!$O$7,E85='PC Receitas'!$O$8,E85='PC Receitas'!$O$9,E85='PC Receitas'!$O$10,E85='PC Receitas'!$O$11,E85='PC Receitas'!$O$12,E85='PC Receitas'!$O$13,E85='PC Receitas'!$O$14)),-J85,0))</f>
        <v>7952.57</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71"/>
      <c r="C86" s="43"/>
      <c r="D86" s="43" t="str">
        <f t="shared" ca="1" si="5"/>
        <v/>
      </c>
      <c r="E86" s="43"/>
      <c r="F86" s="23"/>
      <c r="G86" s="43"/>
      <c r="H86" s="43"/>
      <c r="I86" s="43"/>
      <c r="J86" s="127"/>
      <c r="K86" s="141"/>
      <c r="L86" s="128"/>
      <c r="M86" s="43"/>
      <c r="N86" s="41">
        <f>N85+IF(AND(L86="Pago",OR(E86='PC Receitas'!$O$4,E86='PC Receitas'!$O$5,E86='PC Receitas'!$O$6)),J86,IF(AND(L86="Pago",OR(E86='PC Receitas'!$O$7,E86='PC Receitas'!$O$8,E86='PC Receitas'!$O$9,E86='PC Receitas'!$O$10,E86='PC Receitas'!$O$11,E86='PC Receitas'!$O$12,E86='PC Receitas'!$O$13,E86='PC Receitas'!$O$14)),-J86,0))</f>
        <v>7952.57</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71"/>
      <c r="C87" s="43"/>
      <c r="D87" s="43" t="str">
        <f t="shared" ca="1" si="5"/>
        <v/>
      </c>
      <c r="E87" s="43"/>
      <c r="F87" s="23"/>
      <c r="G87" s="23"/>
      <c r="H87" s="23"/>
      <c r="I87" s="23"/>
      <c r="J87" s="127"/>
      <c r="K87" s="141"/>
      <c r="L87" s="128"/>
      <c r="M87" s="43"/>
      <c r="N87" s="41">
        <f>N86+IF(AND(L87="Pago",OR(E87='PC Receitas'!$O$4,E87='PC Receitas'!$O$5,E87='PC Receitas'!$O$6)),J87,IF(AND(L87="Pago",OR(E87='PC Receitas'!$O$7,E87='PC Receitas'!$O$8,E87='PC Receitas'!$O$9,E87='PC Receitas'!$O$10,E87='PC Receitas'!$O$11,E87='PC Receitas'!$O$12,E87='PC Receitas'!$O$13,E87='PC Receitas'!$O$14)),-J87,0))</f>
        <v>7952.57</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71"/>
      <c r="C88" s="43"/>
      <c r="D88" s="43" t="str">
        <f t="shared" ca="1" si="5"/>
        <v/>
      </c>
      <c r="E88" s="43"/>
      <c r="F88" s="23"/>
      <c r="G88" s="43"/>
      <c r="H88" s="43"/>
      <c r="I88" s="43"/>
      <c r="J88" s="127"/>
      <c r="K88" s="141"/>
      <c r="L88" s="128"/>
      <c r="M88" s="43"/>
      <c r="N88" s="41">
        <f>N87+IF(AND(L88="Pago",OR(E88='PC Receitas'!$O$4,E88='PC Receitas'!$O$5,E88='PC Receitas'!$O$6)),J88,IF(AND(L88="Pago",OR(E88='PC Receitas'!$O$7,E88='PC Receitas'!$O$8,E88='PC Receitas'!$O$9,E88='PC Receitas'!$O$10,E88='PC Receitas'!$O$11,E88='PC Receitas'!$O$12,E88='PC Receitas'!$O$13,E88='PC Receitas'!$O$14)),-J88,0))</f>
        <v>7952.57</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71"/>
      <c r="C89" s="43"/>
      <c r="D89" s="43" t="str">
        <f t="shared" ca="1" si="5"/>
        <v/>
      </c>
      <c r="E89" s="43"/>
      <c r="F89" s="23"/>
      <c r="G89" s="43"/>
      <c r="H89" s="43"/>
      <c r="I89" s="43"/>
      <c r="J89" s="127"/>
      <c r="K89" s="141"/>
      <c r="L89" s="128"/>
      <c r="M89" s="43"/>
      <c r="N89" s="41">
        <f>N88+IF(AND(L89="Pago",OR(E89='PC Receitas'!$O$4,E89='PC Receitas'!$O$5,E89='PC Receitas'!$O$6)),J89,IF(AND(L89="Pago",OR(E89='PC Receitas'!$O$7,E89='PC Receitas'!$O$8,E89='PC Receitas'!$O$9,E89='PC Receitas'!$O$10,E89='PC Receitas'!$O$11,E89='PC Receitas'!$O$12,E89='PC Receitas'!$O$13,E89='PC Receitas'!$O$14)),-J89,0))</f>
        <v>7952.57</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71"/>
      <c r="C90" s="43"/>
      <c r="D90" s="43" t="str">
        <f t="shared" ca="1" si="5"/>
        <v/>
      </c>
      <c r="E90" s="43"/>
      <c r="F90" s="23"/>
      <c r="G90" s="23"/>
      <c r="H90" s="23"/>
      <c r="I90" s="23"/>
      <c r="J90" s="127"/>
      <c r="K90" s="141"/>
      <c r="L90" s="128"/>
      <c r="M90" s="43"/>
      <c r="N90" s="41">
        <f>N89+IF(AND(L90="Pago",OR(E90='PC Receitas'!$O$4,E90='PC Receitas'!$O$5,E90='PC Receitas'!$O$6)),J90,IF(AND(L90="Pago",OR(E90='PC Receitas'!$O$7,E90='PC Receitas'!$O$8,E90='PC Receitas'!$O$9,E90='PC Receitas'!$O$10,E90='PC Receitas'!$O$11,E90='PC Receitas'!$O$12,E90='PC Receitas'!$O$13,E90='PC Receitas'!$O$14)),-J90,0))</f>
        <v>7952.57</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71"/>
      <c r="C91" s="43"/>
      <c r="D91" s="43" t="str">
        <f t="shared" ca="1" si="5"/>
        <v/>
      </c>
      <c r="E91" s="43"/>
      <c r="F91" s="23"/>
      <c r="G91" s="23"/>
      <c r="H91" s="23"/>
      <c r="I91" s="23"/>
      <c r="J91" s="127"/>
      <c r="K91" s="141"/>
      <c r="L91" s="128"/>
      <c r="M91" s="43"/>
      <c r="N91" s="41">
        <f>N90+IF(AND(L91="Pago",OR(E91='PC Receitas'!$O$4,E91='PC Receitas'!$O$5,E91='PC Receitas'!$O$6)),J91,IF(AND(L91="Pago",OR(E91='PC Receitas'!$O$7,E91='PC Receitas'!$O$8,E91='PC Receitas'!$O$9,E91='PC Receitas'!$O$10,E91='PC Receitas'!$O$11,E91='PC Receitas'!$O$12,E91='PC Receitas'!$O$13,E91='PC Receitas'!$O$14)),-J91,0))</f>
        <v>7952.57</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71"/>
      <c r="C92" s="43"/>
      <c r="D92" s="43" t="str">
        <f t="shared" ca="1" si="5"/>
        <v/>
      </c>
      <c r="E92" s="43"/>
      <c r="F92" s="23"/>
      <c r="G92" s="43"/>
      <c r="H92" s="43"/>
      <c r="I92" s="43"/>
      <c r="J92" s="127"/>
      <c r="K92" s="141"/>
      <c r="L92" s="128"/>
      <c r="M92" s="43"/>
      <c r="N92" s="41">
        <f>N91+IF(AND(L92="Pago",OR(E92='PC Receitas'!$O$4,E92='PC Receitas'!$O$5,E92='PC Receitas'!$O$6)),J92,IF(AND(L92="Pago",OR(E92='PC Receitas'!$O$7,E92='PC Receitas'!$O$8,E92='PC Receitas'!$O$9,E92='PC Receitas'!$O$10,E92='PC Receitas'!$O$11,E92='PC Receitas'!$O$12,E92='PC Receitas'!$O$13,E92='PC Receitas'!$O$14)),-J92,0))</f>
        <v>7952.57</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71"/>
      <c r="C93" s="43"/>
      <c r="D93" s="43" t="str">
        <f t="shared" ca="1" si="5"/>
        <v/>
      </c>
      <c r="E93" s="43"/>
      <c r="F93" s="23"/>
      <c r="G93" s="23"/>
      <c r="H93" s="23"/>
      <c r="I93" s="23"/>
      <c r="J93" s="127"/>
      <c r="K93" s="141"/>
      <c r="L93" s="128"/>
      <c r="M93" s="43"/>
      <c r="N93" s="41">
        <f>N92+IF(AND(L93="Pago",OR(E93='PC Receitas'!$O$4,E93='PC Receitas'!$O$5,E93='PC Receitas'!$O$6)),J93,IF(AND(L93="Pago",OR(E93='PC Receitas'!$O$7,E93='PC Receitas'!$O$8,E93='PC Receitas'!$O$9,E93='PC Receitas'!$O$10,E93='PC Receitas'!$O$11,E93='PC Receitas'!$O$12,E93='PC Receitas'!$O$13,E93='PC Receitas'!$O$14)),-J93,0))</f>
        <v>7952.57</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71"/>
      <c r="C94" s="43"/>
      <c r="D94" s="43" t="str">
        <f t="shared" ca="1" si="5"/>
        <v/>
      </c>
      <c r="E94" s="43"/>
      <c r="F94" s="23"/>
      <c r="G94" s="43"/>
      <c r="H94" s="43"/>
      <c r="I94" s="43"/>
      <c r="J94" s="127"/>
      <c r="K94" s="141"/>
      <c r="L94" s="128"/>
      <c r="M94" s="43"/>
      <c r="N94" s="41">
        <f>N93+IF(AND(L94="Pago",OR(E94='PC Receitas'!$O$4,E94='PC Receitas'!$O$5,E94='PC Receitas'!$O$6)),J94,IF(AND(L94="Pago",OR(E94='PC Receitas'!$O$7,E94='PC Receitas'!$O$8,E94='PC Receitas'!$O$9,E94='PC Receitas'!$O$10,E94='PC Receitas'!$O$11,E94='PC Receitas'!$O$12,E94='PC Receitas'!$O$13,E94='PC Receitas'!$O$14)),-J94,0))</f>
        <v>7952.57</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71"/>
      <c r="C95" s="43"/>
      <c r="D95" s="43" t="str">
        <f t="shared" ca="1" si="5"/>
        <v/>
      </c>
      <c r="E95" s="43"/>
      <c r="F95" s="23"/>
      <c r="G95" s="23"/>
      <c r="H95" s="23"/>
      <c r="I95" s="23"/>
      <c r="J95" s="127"/>
      <c r="K95" s="141"/>
      <c r="L95" s="128"/>
      <c r="M95" s="43"/>
      <c r="N95" s="41">
        <f>N94+IF(AND(L95="Pago",OR(E95='PC Receitas'!$O$4,E95='PC Receitas'!$O$5,E95='PC Receitas'!$O$6)),J95,IF(AND(L95="Pago",OR(E95='PC Receitas'!$O$7,E95='PC Receitas'!$O$8,E95='PC Receitas'!$O$9,E95='PC Receitas'!$O$10,E95='PC Receitas'!$O$11,E95='PC Receitas'!$O$12,E95='PC Receitas'!$O$13,E95='PC Receitas'!$O$14)),-J95,0))</f>
        <v>7952.57</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71"/>
      <c r="C96" s="43"/>
      <c r="D96" s="43" t="str">
        <f t="shared" ca="1" si="5"/>
        <v/>
      </c>
      <c r="E96" s="43"/>
      <c r="F96" s="23"/>
      <c r="G96" s="23"/>
      <c r="H96" s="23"/>
      <c r="I96" s="23"/>
      <c r="J96" s="127"/>
      <c r="K96" s="141"/>
      <c r="L96" s="128"/>
      <c r="M96" s="43"/>
      <c r="N96" s="41">
        <f>N95+IF(AND(L96="Pago",OR(E96='PC Receitas'!$O$4,E96='PC Receitas'!$O$5,E96='PC Receitas'!$O$6)),J96,IF(AND(L96="Pago",OR(E96='PC Receitas'!$O$7,E96='PC Receitas'!$O$8,E96='PC Receitas'!$O$9,E96='PC Receitas'!$O$10,E96='PC Receitas'!$O$11,E96='PC Receitas'!$O$12,E96='PC Receitas'!$O$13,E96='PC Receitas'!$O$14)),-J96,0))</f>
        <v>7952.57</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71"/>
      <c r="C97" s="43"/>
      <c r="D97" s="43" t="str">
        <f t="shared" ca="1" si="5"/>
        <v/>
      </c>
      <c r="E97" s="43"/>
      <c r="F97" s="23"/>
      <c r="G97" s="23"/>
      <c r="H97" s="23"/>
      <c r="I97" s="23"/>
      <c r="J97" s="127"/>
      <c r="K97" s="141"/>
      <c r="L97" s="128"/>
      <c r="M97" s="43"/>
      <c r="N97" s="41">
        <f>N96+IF(AND(L97="Pago",OR(E97='PC Receitas'!$O$4,E97='PC Receitas'!$O$5,E97='PC Receitas'!$O$6)),J97,IF(AND(L97="Pago",OR(E97='PC Receitas'!$O$7,E97='PC Receitas'!$O$8,E97='PC Receitas'!$O$9,E97='PC Receitas'!$O$10,E97='PC Receitas'!$O$11,E97='PC Receitas'!$O$12,E97='PC Receitas'!$O$13,E97='PC Receitas'!$O$14)),-J97,0))</f>
        <v>7952.57</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71"/>
      <c r="C98" s="43"/>
      <c r="D98" s="43" t="str">
        <f t="shared" ca="1" si="5"/>
        <v/>
      </c>
      <c r="E98" s="43"/>
      <c r="F98" s="23"/>
      <c r="G98" s="23"/>
      <c r="H98" s="23"/>
      <c r="I98" s="23"/>
      <c r="J98" s="127"/>
      <c r="K98" s="141"/>
      <c r="L98" s="128"/>
      <c r="M98" s="43"/>
      <c r="N98" s="41">
        <f>N97+IF(AND(L98="Pago",OR(E98='PC Receitas'!$O$4,E98='PC Receitas'!$O$5,E98='PC Receitas'!$O$6)),J98,IF(AND(L98="Pago",OR(E98='PC Receitas'!$O$7,E98='PC Receitas'!$O$8,E98='PC Receitas'!$O$9,E98='PC Receitas'!$O$10,E98='PC Receitas'!$O$11,E98='PC Receitas'!$O$12,E98='PC Receitas'!$O$13,E98='PC Receitas'!$O$14)),-J98,0))</f>
        <v>7952.57</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71"/>
      <c r="C99" s="43"/>
      <c r="D99" s="43" t="str">
        <f t="shared" ca="1" si="5"/>
        <v/>
      </c>
      <c r="E99" s="43"/>
      <c r="F99" s="23"/>
      <c r="G99" s="23"/>
      <c r="H99" s="23"/>
      <c r="I99" s="23"/>
      <c r="J99" s="127"/>
      <c r="K99" s="141"/>
      <c r="L99" s="128"/>
      <c r="M99" s="43"/>
      <c r="N99" s="41">
        <f>N98+IF(AND(L99="Pago",OR(E99='PC Receitas'!$O$4,E99='PC Receitas'!$O$5,E99='PC Receitas'!$O$6)),J99,IF(AND(L99="Pago",OR(E99='PC Receitas'!$O$7,E99='PC Receitas'!$O$8,E99='PC Receitas'!$O$9,E99='PC Receitas'!$O$10,E99='PC Receitas'!$O$11,E99='PC Receitas'!$O$12,E99='PC Receitas'!$O$13,E99='PC Receitas'!$O$14)),-J99,0))</f>
        <v>7952.57</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71"/>
      <c r="C100" s="43"/>
      <c r="D100" s="43" t="str">
        <f t="shared" ca="1" si="5"/>
        <v/>
      </c>
      <c r="E100" s="43"/>
      <c r="F100" s="23"/>
      <c r="G100" s="23"/>
      <c r="H100" s="23"/>
      <c r="I100" s="23"/>
      <c r="J100" s="127"/>
      <c r="K100" s="141"/>
      <c r="L100" s="128"/>
      <c r="M100" s="43"/>
      <c r="N100" s="41">
        <f>N99+IF(AND(L100="Pago",OR(E100='PC Receitas'!$O$4,E100='PC Receitas'!$O$5,E100='PC Receitas'!$O$6)),J100,IF(AND(L100="Pago",OR(E100='PC Receitas'!$O$7,E100='PC Receitas'!$O$8,E100='PC Receitas'!$O$9,E100='PC Receitas'!$O$10,E100='PC Receitas'!$O$11,E100='PC Receitas'!$O$12,E100='PC Receitas'!$O$13,E100='PC Receitas'!$O$14)),-J100,0))</f>
        <v>7952.57</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71"/>
      <c r="C101" s="43"/>
      <c r="D101" s="43" t="str">
        <f t="shared" ca="1" si="5"/>
        <v/>
      </c>
      <c r="E101" s="43"/>
      <c r="F101" s="23"/>
      <c r="G101" s="43"/>
      <c r="H101" s="43"/>
      <c r="I101" s="43"/>
      <c r="J101" s="127"/>
      <c r="K101" s="141"/>
      <c r="L101" s="128"/>
      <c r="M101" s="43"/>
      <c r="N101" s="41">
        <f>N100+IF(AND(L101="Pago",OR(E101='PC Receitas'!$O$4,E101='PC Receitas'!$O$5,E101='PC Receitas'!$O$6)),J101,IF(AND(L101="Pago",OR(E101='PC Receitas'!$O$7,E101='PC Receitas'!$O$8,E101='PC Receitas'!$O$9,E101='PC Receitas'!$O$10,E101='PC Receitas'!$O$11,E101='PC Receitas'!$O$12,E101='PC Receitas'!$O$13,E101='PC Receitas'!$O$14)),-J101,0))</f>
        <v>7952.57</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71"/>
      <c r="C102" s="43"/>
      <c r="D102" s="43" t="str">
        <f t="shared" ca="1" si="5"/>
        <v/>
      </c>
      <c r="E102" s="43"/>
      <c r="F102" s="23"/>
      <c r="G102" s="23"/>
      <c r="H102" s="23"/>
      <c r="I102" s="23"/>
      <c r="J102" s="127"/>
      <c r="K102" s="141"/>
      <c r="L102" s="128"/>
      <c r="M102" s="43"/>
      <c r="N102" s="41">
        <f>N101+IF(AND(L102="Pago",OR(E102='PC Receitas'!$O$4,E102='PC Receitas'!$O$5,E102='PC Receitas'!$O$6)),J102,IF(AND(L102="Pago",OR(E102='PC Receitas'!$O$7,E102='PC Receitas'!$O$8,E102='PC Receitas'!$O$9,E102='PC Receitas'!$O$10,E102='PC Receitas'!$O$11,E102='PC Receitas'!$O$12,E102='PC Receitas'!$O$13,E102='PC Receitas'!$O$14)),-J102,0))</f>
        <v>7952.57</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71"/>
      <c r="C103" s="43"/>
      <c r="D103" s="43" t="str">
        <f t="shared" ca="1" si="5"/>
        <v/>
      </c>
      <c r="E103" s="43"/>
      <c r="F103" s="23"/>
      <c r="G103" s="23"/>
      <c r="H103" s="23"/>
      <c r="I103" s="23"/>
      <c r="J103" s="127"/>
      <c r="K103" s="141"/>
      <c r="L103" s="128"/>
      <c r="M103" s="43"/>
      <c r="N103" s="41">
        <f>N102+IF(AND(L103="Pago",OR(E103='PC Receitas'!$O$4,E103='PC Receitas'!$O$5,E103='PC Receitas'!$O$6)),J103,IF(AND(L103="Pago",OR(E103='PC Receitas'!$O$7,E103='PC Receitas'!$O$8,E103='PC Receitas'!$O$9,E103='PC Receitas'!$O$10,E103='PC Receitas'!$O$11,E103='PC Receitas'!$O$12,E103='PC Receitas'!$O$13,E103='PC Receitas'!$O$14)),-J103,0))</f>
        <v>7952.57</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71"/>
      <c r="C104" s="43"/>
      <c r="D104" s="43" t="str">
        <f t="shared" ca="1" si="5"/>
        <v/>
      </c>
      <c r="E104" s="43"/>
      <c r="F104" s="23"/>
      <c r="G104" s="43"/>
      <c r="H104" s="43"/>
      <c r="I104" s="43"/>
      <c r="J104" s="127"/>
      <c r="K104" s="141"/>
      <c r="L104" s="128"/>
      <c r="M104" s="43"/>
      <c r="N104" s="41">
        <f>N103+IF(AND(L104="Pago",OR(E104='PC Receitas'!$O$4,E104='PC Receitas'!$O$5,E104='PC Receitas'!$O$6)),J104,IF(AND(L104="Pago",OR(E104='PC Receitas'!$O$7,E104='PC Receitas'!$O$8,E104='PC Receitas'!$O$9,E104='PC Receitas'!$O$10,E104='PC Receitas'!$O$11,E104='PC Receitas'!$O$12,E104='PC Receitas'!$O$13,E104='PC Receitas'!$O$14)),-J104,0))</f>
        <v>7952.57</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71"/>
      <c r="C105" s="43"/>
      <c r="D105" s="43" t="str">
        <f t="shared" ca="1" si="5"/>
        <v/>
      </c>
      <c r="E105" s="43"/>
      <c r="F105" s="23"/>
      <c r="G105" s="43"/>
      <c r="H105" s="43"/>
      <c r="I105" s="43"/>
      <c r="J105" s="127"/>
      <c r="K105" s="141"/>
      <c r="L105" s="128"/>
      <c r="M105" s="43"/>
      <c r="N105" s="41">
        <f>N104+IF(AND(L105="Pago",OR(E105='PC Receitas'!$O$4,E105='PC Receitas'!$O$5,E105='PC Receitas'!$O$6)),J105,IF(AND(L105="Pago",OR(E105='PC Receitas'!$O$7,E105='PC Receitas'!$O$8,E105='PC Receitas'!$O$9,E105='PC Receitas'!$O$10,E105='PC Receitas'!$O$11,E105='PC Receitas'!$O$12,E105='PC Receitas'!$O$13,E105='PC Receitas'!$O$14)),-J105,0))</f>
        <v>7952.57</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71"/>
      <c r="C106" s="43"/>
      <c r="D106" s="43" t="str">
        <f t="shared" ca="1" si="5"/>
        <v/>
      </c>
      <c r="E106" s="43"/>
      <c r="F106" s="23"/>
      <c r="G106" s="43"/>
      <c r="H106" s="43"/>
      <c r="I106" s="43"/>
      <c r="J106" s="127"/>
      <c r="K106" s="141"/>
      <c r="L106" s="128"/>
      <c r="M106" s="43"/>
      <c r="N106" s="41">
        <f>N105+IF(AND(L106="Pago",OR(E106='PC Receitas'!$O$4,E106='PC Receitas'!$O$5,E106='PC Receitas'!$O$6)),J106,IF(AND(L106="Pago",OR(E106='PC Receitas'!$O$7,E106='PC Receitas'!$O$8,E106='PC Receitas'!$O$9,E106='PC Receitas'!$O$10,E106='PC Receitas'!$O$11,E106='PC Receitas'!$O$12,E106='PC Receitas'!$O$13,E106='PC Receitas'!$O$14)),-J106,0))</f>
        <v>7952.57</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71"/>
      <c r="C107" s="43"/>
      <c r="D107" s="43" t="str">
        <f t="shared" ca="1" si="5"/>
        <v/>
      </c>
      <c r="E107" s="43"/>
      <c r="F107" s="23"/>
      <c r="G107" s="23"/>
      <c r="H107" s="23"/>
      <c r="I107" s="23"/>
      <c r="J107" s="127"/>
      <c r="K107" s="141"/>
      <c r="L107" s="128"/>
      <c r="M107" s="43"/>
      <c r="N107" s="41">
        <f>N106+IF(AND(L107="Pago",OR(E107='PC Receitas'!$O$4,E107='PC Receitas'!$O$5,E107='PC Receitas'!$O$6)),J107,IF(AND(L107="Pago",OR(E107='PC Receitas'!$O$7,E107='PC Receitas'!$O$8,E107='PC Receitas'!$O$9,E107='PC Receitas'!$O$10,E107='PC Receitas'!$O$11,E107='PC Receitas'!$O$12,E107='PC Receitas'!$O$13,E107='PC Receitas'!$O$14)),-J107,0))</f>
        <v>7952.57</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71"/>
      <c r="C108" s="43"/>
      <c r="D108" s="43" t="str">
        <f t="shared" ca="1" si="5"/>
        <v/>
      </c>
      <c r="E108" s="43"/>
      <c r="F108" s="23"/>
      <c r="G108" s="23"/>
      <c r="H108" s="23"/>
      <c r="I108" s="23"/>
      <c r="J108" s="127"/>
      <c r="K108" s="141"/>
      <c r="L108" s="128"/>
      <c r="M108" s="43"/>
      <c r="N108" s="41">
        <f>N107+IF(AND(L108="Pago",OR(E108='PC Receitas'!$O$4,E108='PC Receitas'!$O$5,E108='PC Receitas'!$O$6)),J108,IF(AND(L108="Pago",OR(E108='PC Receitas'!$O$7,E108='PC Receitas'!$O$8,E108='PC Receitas'!$O$9,E108='PC Receitas'!$O$10,E108='PC Receitas'!$O$11,E108='PC Receitas'!$O$12,E108='PC Receitas'!$O$13,E108='PC Receitas'!$O$14)),-J108,0))</f>
        <v>7952.57</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71"/>
      <c r="C109" s="43"/>
      <c r="D109" s="43" t="str">
        <f t="shared" ca="1" si="5"/>
        <v/>
      </c>
      <c r="E109" s="43"/>
      <c r="F109" s="23"/>
      <c r="G109" s="23"/>
      <c r="H109" s="23"/>
      <c r="I109" s="23"/>
      <c r="J109" s="127"/>
      <c r="K109" s="141"/>
      <c r="L109" s="128"/>
      <c r="M109" s="43"/>
      <c r="N109" s="41">
        <f>N108+IF(AND(L109="Pago",OR(E109='PC Receitas'!$O$4,E109='PC Receitas'!$O$5,E109='PC Receitas'!$O$6)),J109,IF(AND(L109="Pago",OR(E109='PC Receitas'!$O$7,E109='PC Receitas'!$O$8,E109='PC Receitas'!$O$9,E109='PC Receitas'!$O$10,E109='PC Receitas'!$O$11,E109='PC Receitas'!$O$12,E109='PC Receitas'!$O$13,E109='PC Receitas'!$O$14)),-J109,0))</f>
        <v>7952.57</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71"/>
      <c r="C110" s="43"/>
      <c r="D110" s="43" t="str">
        <f t="shared" ca="1" si="5"/>
        <v/>
      </c>
      <c r="E110" s="43"/>
      <c r="F110" s="23"/>
      <c r="G110" s="23"/>
      <c r="H110" s="23"/>
      <c r="I110" s="23"/>
      <c r="J110" s="127"/>
      <c r="K110" s="141"/>
      <c r="L110" s="128"/>
      <c r="M110" s="43"/>
      <c r="N110" s="41">
        <f>N109+IF(AND(L110="Pago",OR(E110='PC Receitas'!$O$4,E110='PC Receitas'!$O$5,E110='PC Receitas'!$O$6)),J110,IF(AND(L110="Pago",OR(E110='PC Receitas'!$O$7,E110='PC Receitas'!$O$8,E110='PC Receitas'!$O$9,E110='PC Receitas'!$O$10,E110='PC Receitas'!$O$11,E110='PC Receitas'!$O$12,E110='PC Receitas'!$O$13,E110='PC Receitas'!$O$14)),-J110,0))</f>
        <v>7952.57</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71"/>
      <c r="C111" s="43"/>
      <c r="D111" s="43" t="str">
        <f t="shared" ca="1" si="5"/>
        <v/>
      </c>
      <c r="E111" s="43"/>
      <c r="F111" s="23"/>
      <c r="G111" s="43"/>
      <c r="H111" s="43"/>
      <c r="I111" s="43"/>
      <c r="J111" s="127"/>
      <c r="K111" s="141"/>
      <c r="L111" s="128"/>
      <c r="M111" s="43"/>
      <c r="N111" s="41">
        <f>N110+IF(AND(L111="Pago",OR(E111='PC Receitas'!$O$4,E111='PC Receitas'!$O$5,E111='PC Receitas'!$O$6)),J111,IF(AND(L111="Pago",OR(E111='PC Receitas'!$O$7,E111='PC Receitas'!$O$8,E111='PC Receitas'!$O$9,E111='PC Receitas'!$O$10,E111='PC Receitas'!$O$11,E111='PC Receitas'!$O$12,E111='PC Receitas'!$O$13,E111='PC Receitas'!$O$14)),-J111,0))</f>
        <v>7952.57</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71"/>
      <c r="C112" s="43"/>
      <c r="D112" s="43" t="str">
        <f t="shared" ca="1" si="5"/>
        <v/>
      </c>
      <c r="E112" s="43"/>
      <c r="F112" s="23"/>
      <c r="G112" s="23"/>
      <c r="H112" s="23"/>
      <c r="I112" s="23"/>
      <c r="J112" s="127"/>
      <c r="K112" s="141"/>
      <c r="L112" s="128"/>
      <c r="M112" s="43"/>
      <c r="N112" s="41">
        <f>N111+IF(AND(L112="Pago",OR(E112='PC Receitas'!$O$4,E112='PC Receitas'!$O$5,E112='PC Receitas'!$O$6)),J112,IF(AND(L112="Pago",OR(E112='PC Receitas'!$O$7,E112='PC Receitas'!$O$8,E112='PC Receitas'!$O$9,E112='PC Receitas'!$O$10,E112='PC Receitas'!$O$11,E112='PC Receitas'!$O$12,E112='PC Receitas'!$O$13,E112='PC Receitas'!$O$14)),-J112,0))</f>
        <v>7952.57</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71"/>
      <c r="C113" s="43"/>
      <c r="D113" s="43" t="str">
        <f t="shared" ca="1" si="5"/>
        <v/>
      </c>
      <c r="E113" s="43"/>
      <c r="F113" s="23"/>
      <c r="G113" s="23"/>
      <c r="H113" s="23"/>
      <c r="I113" s="23"/>
      <c r="J113" s="127"/>
      <c r="K113" s="141"/>
      <c r="L113" s="128"/>
      <c r="M113" s="43"/>
      <c r="N113" s="41">
        <f>N112+IF(AND(L113="Pago",OR(E113='PC Receitas'!$O$4,E113='PC Receitas'!$O$5,E113='PC Receitas'!$O$6)),J113,IF(AND(L113="Pago",OR(E113='PC Receitas'!$O$7,E113='PC Receitas'!$O$8,E113='PC Receitas'!$O$9,E113='PC Receitas'!$O$10,E113='PC Receitas'!$O$11,E113='PC Receitas'!$O$12,E113='PC Receitas'!$O$13,E113='PC Receitas'!$O$14)),-J113,0))</f>
        <v>7952.57</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71"/>
      <c r="C114" s="43"/>
      <c r="D114" s="43" t="str">
        <f t="shared" ca="1" si="5"/>
        <v/>
      </c>
      <c r="E114" s="43"/>
      <c r="F114" s="23"/>
      <c r="G114" s="23"/>
      <c r="H114" s="23"/>
      <c r="I114" s="23"/>
      <c r="J114" s="127"/>
      <c r="K114" s="141"/>
      <c r="L114" s="128"/>
      <c r="M114" s="43"/>
      <c r="N114" s="41">
        <f>N113+IF(AND(L114="Pago",OR(E114='PC Receitas'!$O$4,E114='PC Receitas'!$O$5,E114='PC Receitas'!$O$6)),J114,IF(AND(L114="Pago",OR(E114='PC Receitas'!$O$7,E114='PC Receitas'!$O$8,E114='PC Receitas'!$O$9,E114='PC Receitas'!$O$10,E114='PC Receitas'!$O$11,E114='PC Receitas'!$O$12,E114='PC Receitas'!$O$13,E114='PC Receitas'!$O$14)),-J114,0))</f>
        <v>7952.57</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71"/>
      <c r="C115" s="43"/>
      <c r="D115" s="43" t="str">
        <f t="shared" ca="1" si="5"/>
        <v/>
      </c>
      <c r="E115" s="43"/>
      <c r="F115" s="23"/>
      <c r="G115" s="23"/>
      <c r="H115" s="23"/>
      <c r="I115" s="23"/>
      <c r="J115" s="127"/>
      <c r="K115" s="141"/>
      <c r="L115" s="128"/>
      <c r="M115" s="43"/>
      <c r="N115" s="41">
        <f>N114+IF(AND(L115="Pago",OR(E115='PC Receitas'!$O$4,E115='PC Receitas'!$O$5,E115='PC Receitas'!$O$6)),J115,IF(AND(L115="Pago",OR(E115='PC Receitas'!$O$7,E115='PC Receitas'!$O$8,E115='PC Receitas'!$O$9,E115='PC Receitas'!$O$10,E115='PC Receitas'!$O$11,E115='PC Receitas'!$O$12,E115='PC Receitas'!$O$13,E115='PC Receitas'!$O$14)),-J115,0))</f>
        <v>7952.57</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71"/>
      <c r="C116" s="43"/>
      <c r="D116" s="43" t="str">
        <f t="shared" ca="1" si="5"/>
        <v/>
      </c>
      <c r="E116" s="43"/>
      <c r="F116" s="23"/>
      <c r="G116" s="23"/>
      <c r="H116" s="23"/>
      <c r="I116" s="23"/>
      <c r="J116" s="127"/>
      <c r="K116" s="141"/>
      <c r="L116" s="128"/>
      <c r="M116" s="43"/>
      <c r="N116" s="41">
        <f>N115+IF(AND(L116="Pago",OR(E116='PC Receitas'!$O$4,E116='PC Receitas'!$O$5,E116='PC Receitas'!$O$6)),J116,IF(AND(L116="Pago",OR(E116='PC Receitas'!$O$7,E116='PC Receitas'!$O$8,E116='PC Receitas'!$O$9,E116='PC Receitas'!$O$10,E116='PC Receitas'!$O$11,E116='PC Receitas'!$O$12,E116='PC Receitas'!$O$13,E116='PC Receitas'!$O$14)),-J116,0))</f>
        <v>7952.57</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71"/>
      <c r="C117" s="43"/>
      <c r="D117" s="43" t="str">
        <f t="shared" ca="1" si="5"/>
        <v/>
      </c>
      <c r="E117" s="43"/>
      <c r="F117" s="23"/>
      <c r="G117" s="43"/>
      <c r="H117" s="43"/>
      <c r="I117" s="43"/>
      <c r="J117" s="127"/>
      <c r="K117" s="141"/>
      <c r="L117" s="128"/>
      <c r="M117" s="43"/>
      <c r="N117" s="41">
        <f>N116+IF(AND(L117="Pago",OR(E117='PC Receitas'!$O$4,E117='PC Receitas'!$O$5,E117='PC Receitas'!$O$6)),J117,IF(AND(L117="Pago",OR(E117='PC Receitas'!$O$7,E117='PC Receitas'!$O$8,E117='PC Receitas'!$O$9,E117='PC Receitas'!$O$10,E117='PC Receitas'!$O$11,E117='PC Receitas'!$O$12,E117='PC Receitas'!$O$13,E117='PC Receitas'!$O$14)),-J117,0))</f>
        <v>7952.57</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71"/>
      <c r="C118" s="43"/>
      <c r="D118" s="43" t="str">
        <f t="shared" ca="1" si="5"/>
        <v/>
      </c>
      <c r="E118" s="43"/>
      <c r="F118" s="23"/>
      <c r="G118" s="23"/>
      <c r="H118" s="23"/>
      <c r="I118" s="23"/>
      <c r="J118" s="127"/>
      <c r="K118" s="141"/>
      <c r="L118" s="128"/>
      <c r="M118" s="43"/>
      <c r="N118" s="41">
        <f>N117+IF(AND(L118="Pago",OR(E118='PC Receitas'!$O$4,E118='PC Receitas'!$O$5,E118='PC Receitas'!$O$6)),J118,IF(AND(L118="Pago",OR(E118='PC Receitas'!$O$7,E118='PC Receitas'!$O$8,E118='PC Receitas'!$O$9,E118='PC Receitas'!$O$10,E118='PC Receitas'!$O$11,E118='PC Receitas'!$O$12,E118='PC Receitas'!$O$13,E118='PC Receitas'!$O$14)),-J118,0))</f>
        <v>7952.57</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71"/>
      <c r="C119" s="43"/>
      <c r="D119" s="43" t="str">
        <f t="shared" ca="1" si="5"/>
        <v/>
      </c>
      <c r="E119" s="43"/>
      <c r="F119" s="23"/>
      <c r="G119" s="43"/>
      <c r="H119" s="43"/>
      <c r="I119" s="43"/>
      <c r="J119" s="127"/>
      <c r="K119" s="141"/>
      <c r="L119" s="128"/>
      <c r="M119" s="43"/>
      <c r="N119" s="41">
        <f>N118+IF(AND(L119="Pago",OR(E119='PC Receitas'!$O$4,E119='PC Receitas'!$O$5,E119='PC Receitas'!$O$6)),J119,IF(AND(L119="Pago",OR(E119='PC Receitas'!$O$7,E119='PC Receitas'!$O$8,E119='PC Receitas'!$O$9,E119='PC Receitas'!$O$10,E119='PC Receitas'!$O$11,E119='PC Receitas'!$O$12,E119='PC Receitas'!$O$13,E119='PC Receitas'!$O$14)),-J119,0))</f>
        <v>7952.57</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71"/>
      <c r="C120" s="43"/>
      <c r="D120" s="43" t="str">
        <f t="shared" ca="1" si="5"/>
        <v/>
      </c>
      <c r="E120" s="43"/>
      <c r="F120" s="23"/>
      <c r="G120" s="23"/>
      <c r="H120" s="23"/>
      <c r="I120" s="23"/>
      <c r="J120" s="127"/>
      <c r="K120" s="141"/>
      <c r="L120" s="128"/>
      <c r="M120" s="43"/>
      <c r="N120" s="41">
        <f>N119+IF(AND(L120="Pago",OR(E120='PC Receitas'!$O$4,E120='PC Receitas'!$O$5,E120='PC Receitas'!$O$6)),J120,IF(AND(L120="Pago",OR(E120='PC Receitas'!$O$7,E120='PC Receitas'!$O$8,E120='PC Receitas'!$O$9,E120='PC Receitas'!$O$10,E120='PC Receitas'!$O$11,E120='PC Receitas'!$O$12,E120='PC Receitas'!$O$13,E120='PC Receitas'!$O$14)),-J120,0))</f>
        <v>7952.57</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71"/>
      <c r="C121" s="43"/>
      <c r="D121" s="43" t="str">
        <f t="shared" ca="1" si="5"/>
        <v/>
      </c>
      <c r="E121" s="43"/>
      <c r="F121" s="23"/>
      <c r="G121" s="23"/>
      <c r="H121" s="23"/>
      <c r="I121" s="23"/>
      <c r="J121" s="127"/>
      <c r="K121" s="141"/>
      <c r="L121" s="128"/>
      <c r="M121" s="43"/>
      <c r="N121" s="41">
        <f>N120+IF(AND(L121="Pago",OR(E121='PC Receitas'!$O$4,E121='PC Receitas'!$O$5,E121='PC Receitas'!$O$6)),J121,IF(AND(L121="Pago",OR(E121='PC Receitas'!$O$7,E121='PC Receitas'!$O$8,E121='PC Receitas'!$O$9,E121='PC Receitas'!$O$10,E121='PC Receitas'!$O$11,E121='PC Receitas'!$O$12,E121='PC Receitas'!$O$13,E121='PC Receitas'!$O$14)),-J121,0))</f>
        <v>7952.57</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71"/>
      <c r="C122" s="43"/>
      <c r="D122" s="43" t="str">
        <f t="shared" ca="1" si="5"/>
        <v/>
      </c>
      <c r="E122" s="43"/>
      <c r="F122" s="43"/>
      <c r="G122" s="43"/>
      <c r="H122" s="43"/>
      <c r="I122" s="43"/>
      <c r="J122" s="44"/>
      <c r="K122" s="141"/>
      <c r="L122" s="45"/>
      <c r="M122" s="43"/>
      <c r="N122" s="41">
        <f>N121+IF(AND(L122="Pago",OR(E122='PC Receitas'!$O$4,E122='PC Receitas'!$O$5,E122='PC Receitas'!$O$6)),J122,IF(AND(L122="Pago",OR(E122='PC Receitas'!$O$7,E122='PC Receitas'!$O$8,E122='PC Receitas'!$O$9,E122='PC Receitas'!$O$10,E122='PC Receitas'!$O$11,E122='PC Receitas'!$O$12,E122='PC Receitas'!$O$13,E122='PC Receitas'!$O$14)),-J122,0))</f>
        <v>7952.57</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71"/>
      <c r="C123" s="43"/>
      <c r="D123" s="43" t="str">
        <f t="shared" ca="1" si="5"/>
        <v/>
      </c>
      <c r="E123" s="43"/>
      <c r="F123" s="43"/>
      <c r="G123" s="43"/>
      <c r="H123" s="43"/>
      <c r="I123" s="43"/>
      <c r="J123" s="44"/>
      <c r="K123" s="141"/>
      <c r="L123" s="45"/>
      <c r="M123" s="43"/>
      <c r="N123" s="41">
        <f>N122+IF(AND(L123="Pago",OR(E123='PC Receitas'!$O$4,E123='PC Receitas'!$O$5,E123='PC Receitas'!$O$6)),J123,IF(AND(L123="Pago",OR(E123='PC Receitas'!$O$7,E123='PC Receitas'!$O$8,E123='PC Receitas'!$O$9,E123='PC Receitas'!$O$10,E123='PC Receitas'!$O$11,E123='PC Receitas'!$O$12,E123='PC Receitas'!$O$13,E123='PC Receitas'!$O$14)),-J123,0))</f>
        <v>7952.57</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71"/>
      <c r="C124" s="43"/>
      <c r="D124" s="43" t="str">
        <f t="shared" ca="1" si="5"/>
        <v/>
      </c>
      <c r="E124" s="43"/>
      <c r="F124" s="43"/>
      <c r="G124" s="43"/>
      <c r="H124" s="43"/>
      <c r="I124" s="43"/>
      <c r="J124" s="44"/>
      <c r="K124" s="141"/>
      <c r="L124" s="45"/>
      <c r="M124" s="43"/>
      <c r="N124" s="41">
        <f>N123+IF(AND(L124="Pago",OR(E124='PC Receitas'!$O$4,E124='PC Receitas'!$O$5,E124='PC Receitas'!$O$6)),J124,IF(AND(L124="Pago",OR(E124='PC Receitas'!$O$7,E124='PC Receitas'!$O$8,E124='PC Receitas'!$O$9,E124='PC Receitas'!$O$10,E124='PC Receitas'!$O$11,E124='PC Receitas'!$O$12,E124='PC Receitas'!$O$13,E124='PC Receitas'!$O$14)),-J124,0))</f>
        <v>7952.57</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71"/>
      <c r="C125" s="43"/>
      <c r="D125" s="43" t="str">
        <f t="shared" ca="1" si="5"/>
        <v/>
      </c>
      <c r="E125" s="43"/>
      <c r="F125" s="43"/>
      <c r="G125" s="43"/>
      <c r="H125" s="43"/>
      <c r="I125" s="43"/>
      <c r="J125" s="44"/>
      <c r="K125" s="141"/>
      <c r="L125" s="45"/>
      <c r="M125" s="43"/>
      <c r="N125" s="41">
        <f>N124+IF(AND(L125="Pago",OR(E125='PC Receitas'!$O$4,E125='PC Receitas'!$O$5,E125='PC Receitas'!$O$6)),J125,IF(AND(L125="Pago",OR(E125='PC Receitas'!$O$7,E125='PC Receitas'!$O$8,E125='PC Receitas'!$O$9,E125='PC Receitas'!$O$10,E125='PC Receitas'!$O$11,E125='PC Receitas'!$O$12,E125='PC Receitas'!$O$13,E125='PC Receitas'!$O$14)),-J125,0))</f>
        <v>7952.57</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71"/>
      <c r="C126" s="43"/>
      <c r="D126" s="43" t="str">
        <f t="shared" ca="1" si="5"/>
        <v/>
      </c>
      <c r="E126" s="43"/>
      <c r="F126" s="43"/>
      <c r="G126" s="43"/>
      <c r="H126" s="43"/>
      <c r="I126" s="43"/>
      <c r="J126" s="44"/>
      <c r="K126" s="141"/>
      <c r="L126" s="45"/>
      <c r="M126" s="43"/>
      <c r="N126" s="41">
        <f>N125+IF(AND(L126="Pago",OR(E126='PC Receitas'!$O$4,E126='PC Receitas'!$O$5,E126='PC Receitas'!$O$6)),J126,IF(AND(L126="Pago",OR(E126='PC Receitas'!$O$7,E126='PC Receitas'!$O$8,E126='PC Receitas'!$O$9,E126='PC Receitas'!$O$10,E126='PC Receitas'!$O$11,E126='PC Receitas'!$O$12,E126='PC Receitas'!$O$13,E126='PC Receitas'!$O$14)),-J126,0))</f>
        <v>7952.57</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71"/>
      <c r="C127" s="43"/>
      <c r="D127" s="43" t="str">
        <f t="shared" ca="1" si="5"/>
        <v/>
      </c>
      <c r="E127" s="43"/>
      <c r="F127" s="43"/>
      <c r="G127" s="43"/>
      <c r="H127" s="43"/>
      <c r="I127" s="43"/>
      <c r="J127" s="44"/>
      <c r="K127" s="141"/>
      <c r="L127" s="45"/>
      <c r="M127" s="43"/>
      <c r="N127" s="41">
        <f>N126+IF(AND(L127="Pago",OR(E127='PC Receitas'!$O$4,E127='PC Receitas'!$O$5,E127='PC Receitas'!$O$6)),J127,IF(AND(L127="Pago",OR(E127='PC Receitas'!$O$7,E127='PC Receitas'!$O$8,E127='PC Receitas'!$O$9,E127='PC Receitas'!$O$10,E127='PC Receitas'!$O$11,E127='PC Receitas'!$O$12,E127='PC Receitas'!$O$13,E127='PC Receitas'!$O$14)),-J127,0))</f>
        <v>7952.57</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71"/>
      <c r="C128" s="43"/>
      <c r="D128" s="43" t="str">
        <f t="shared" ca="1" si="5"/>
        <v/>
      </c>
      <c r="E128" s="43"/>
      <c r="F128" s="43"/>
      <c r="G128" s="43"/>
      <c r="H128" s="43"/>
      <c r="I128" s="43"/>
      <c r="J128" s="44"/>
      <c r="K128" s="141"/>
      <c r="L128" s="45"/>
      <c r="M128" s="43"/>
      <c r="N128" s="41">
        <f>N127+IF(AND(L128="Pago",OR(E128='PC Receitas'!$O$4,E128='PC Receitas'!$O$5,E128='PC Receitas'!$O$6)),J128,IF(AND(L128="Pago",OR(E128='PC Receitas'!$O$7,E128='PC Receitas'!$O$8,E128='PC Receitas'!$O$9,E128='PC Receitas'!$O$10,E128='PC Receitas'!$O$11,E128='PC Receitas'!$O$12,E128='PC Receitas'!$O$13,E128='PC Receitas'!$O$14)),-J128,0))</f>
        <v>7952.57</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71"/>
      <c r="C129" s="43"/>
      <c r="D129" s="43" t="str">
        <f t="shared" ca="1" si="5"/>
        <v/>
      </c>
      <c r="E129" s="43"/>
      <c r="F129" s="43"/>
      <c r="G129" s="43"/>
      <c r="H129" s="43"/>
      <c r="I129" s="43"/>
      <c r="J129" s="44"/>
      <c r="K129" s="141"/>
      <c r="L129" s="45"/>
      <c r="M129" s="43"/>
      <c r="N129" s="41">
        <f>N128+IF(AND(L129="Pago",OR(E129='PC Receitas'!$O$4,E129='PC Receitas'!$O$5,E129='PC Receitas'!$O$6)),J129,IF(AND(L129="Pago",OR(E129='PC Receitas'!$O$7,E129='PC Receitas'!$O$8,E129='PC Receitas'!$O$9,E129='PC Receitas'!$O$10,E129='PC Receitas'!$O$11,E129='PC Receitas'!$O$12,E129='PC Receitas'!$O$13,E129='PC Receitas'!$O$14)),-J129,0))</f>
        <v>7952.57</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71"/>
      <c r="C130" s="43"/>
      <c r="D130" s="43" t="str">
        <f t="shared" ca="1" si="5"/>
        <v/>
      </c>
      <c r="E130" s="43"/>
      <c r="F130" s="43"/>
      <c r="G130" s="43"/>
      <c r="H130" s="43"/>
      <c r="I130" s="43"/>
      <c r="J130" s="44"/>
      <c r="K130" s="141"/>
      <c r="L130" s="45"/>
      <c r="M130" s="43"/>
      <c r="N130" s="41">
        <f>N129+IF(AND(L130="Pago",OR(E130='PC Receitas'!$O$4,E130='PC Receitas'!$O$5,E130='PC Receitas'!$O$6)),J130,IF(AND(L130="Pago",OR(E130='PC Receitas'!$O$7,E130='PC Receitas'!$O$8,E130='PC Receitas'!$O$9,E130='PC Receitas'!$O$10,E130='PC Receitas'!$O$11,E130='PC Receitas'!$O$12,E130='PC Receitas'!$O$13,E130='PC Receitas'!$O$14)),-J130,0))</f>
        <v>7952.57</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71"/>
      <c r="C131" s="43"/>
      <c r="D131" s="43" t="str">
        <f t="shared" ca="1" si="5"/>
        <v/>
      </c>
      <c r="E131" s="43"/>
      <c r="F131" s="43"/>
      <c r="G131" s="43"/>
      <c r="H131" s="43"/>
      <c r="I131" s="43"/>
      <c r="J131" s="44"/>
      <c r="K131" s="141"/>
      <c r="L131" s="45"/>
      <c r="M131" s="43"/>
      <c r="N131" s="41">
        <f>N130+IF(AND(L131="Pago",OR(E131='PC Receitas'!$O$4,E131='PC Receitas'!$O$5,E131='PC Receitas'!$O$6)),J131,IF(AND(L131="Pago",OR(E131='PC Receitas'!$O$7,E131='PC Receitas'!$O$8,E131='PC Receitas'!$O$9,E131='PC Receitas'!$O$10,E131='PC Receitas'!$O$11,E131='PC Receitas'!$O$12,E131='PC Receitas'!$O$13,E131='PC Receitas'!$O$14)),-J131,0))</f>
        <v>7952.57</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71"/>
      <c r="C132" s="43"/>
      <c r="D132" s="43" t="str">
        <f t="shared" ca="1" si="5"/>
        <v/>
      </c>
      <c r="E132" s="43"/>
      <c r="F132" s="43"/>
      <c r="G132" s="43"/>
      <c r="H132" s="43"/>
      <c r="I132" s="43"/>
      <c r="J132" s="44"/>
      <c r="K132" s="141"/>
      <c r="L132" s="45"/>
      <c r="M132" s="43"/>
      <c r="N132" s="41">
        <f>N131+IF(AND(L132="Pago",OR(E132='PC Receitas'!$O$4,E132='PC Receitas'!$O$5,E132='PC Receitas'!$O$6)),J132,IF(AND(L132="Pago",OR(E132='PC Receitas'!$O$7,E132='PC Receitas'!$O$8,E132='PC Receitas'!$O$9,E132='PC Receitas'!$O$10,E132='PC Receitas'!$O$11,E132='PC Receitas'!$O$12,E132='PC Receitas'!$O$13,E132='PC Receitas'!$O$14)),-J132,0))</f>
        <v>7952.57</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71"/>
      <c r="C133" s="43"/>
      <c r="D133" s="43" t="str">
        <f t="shared" ca="1" si="5"/>
        <v/>
      </c>
      <c r="E133" s="43"/>
      <c r="F133" s="43"/>
      <c r="G133" s="43"/>
      <c r="H133" s="43"/>
      <c r="I133" s="43"/>
      <c r="J133" s="44"/>
      <c r="K133" s="141"/>
      <c r="L133" s="45"/>
      <c r="M133" s="43"/>
      <c r="N133" s="41">
        <f>N132+IF(AND(L133="Pago",OR(E133='PC Receitas'!$O$4,E133='PC Receitas'!$O$5,E133='PC Receitas'!$O$6)),J133,IF(AND(L133="Pago",OR(E133='PC Receitas'!$O$7,E133='PC Receitas'!$O$8,E133='PC Receitas'!$O$9,E133='PC Receitas'!$O$10,E133='PC Receitas'!$O$11,E133='PC Receitas'!$O$12,E133='PC Receitas'!$O$13,E133='PC Receitas'!$O$14)),-J133,0))</f>
        <v>7952.57</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71"/>
      <c r="C134" s="43"/>
      <c r="D134" s="43" t="str">
        <f t="shared" ref="D134:D197" ca="1" si="10">IF(C134&lt;&gt;"",TEXT(C134,"00")&amp;"/08/"&amp;YEAR(TODAY()),"")</f>
        <v/>
      </c>
      <c r="E134" s="43"/>
      <c r="F134" s="43"/>
      <c r="G134" s="43"/>
      <c r="H134" s="43"/>
      <c r="I134" s="43"/>
      <c r="J134" s="44"/>
      <c r="K134" s="141"/>
      <c r="L134" s="45"/>
      <c r="M134" s="43"/>
      <c r="N134" s="41">
        <f>N133+IF(AND(L134="Pago",OR(E134='PC Receitas'!$O$4,E134='PC Receitas'!$O$5,E134='PC Receitas'!$O$6)),J134,IF(AND(L134="Pago",OR(E134='PC Receitas'!$O$7,E134='PC Receitas'!$O$8,E134='PC Receitas'!$O$9,E134='PC Receitas'!$O$10,E134='PC Receitas'!$O$11,E134='PC Receitas'!$O$12,E134='PC Receitas'!$O$13,E134='PC Receitas'!$O$14)),-J134,0))</f>
        <v>7952.57</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71"/>
      <c r="C135" s="43"/>
      <c r="D135" s="43" t="str">
        <f t="shared" ca="1" si="10"/>
        <v/>
      </c>
      <c r="E135" s="43"/>
      <c r="F135" s="43"/>
      <c r="G135" s="43"/>
      <c r="H135" s="43"/>
      <c r="I135" s="43"/>
      <c r="J135" s="44"/>
      <c r="K135" s="141"/>
      <c r="L135" s="45"/>
      <c r="M135" s="43"/>
      <c r="N135" s="41">
        <f>N134+IF(AND(L135="Pago",OR(E135='PC Receitas'!$O$4,E135='PC Receitas'!$O$5,E135='PC Receitas'!$O$6)),J135,IF(AND(L135="Pago",OR(E135='PC Receitas'!$O$7,E135='PC Receitas'!$O$8,E135='PC Receitas'!$O$9,E135='PC Receitas'!$O$10,E135='PC Receitas'!$O$11,E135='PC Receitas'!$O$12,E135='PC Receitas'!$O$13,E135='PC Receitas'!$O$14)),-J135,0))</f>
        <v>7952.57</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71"/>
      <c r="C136" s="43"/>
      <c r="D136" s="43" t="str">
        <f t="shared" ca="1" si="10"/>
        <v/>
      </c>
      <c r="E136" s="43"/>
      <c r="F136" s="43"/>
      <c r="G136" s="43"/>
      <c r="H136" s="43"/>
      <c r="I136" s="43"/>
      <c r="J136" s="44"/>
      <c r="K136" s="141"/>
      <c r="L136" s="45"/>
      <c r="M136" s="43"/>
      <c r="N136" s="41">
        <f>N135+IF(AND(L136="Pago",OR(E136='PC Receitas'!$O$4,E136='PC Receitas'!$O$5,E136='PC Receitas'!$O$6)),J136,IF(AND(L136="Pago",OR(E136='PC Receitas'!$O$7,E136='PC Receitas'!$O$8,E136='PC Receitas'!$O$9,E136='PC Receitas'!$O$10,E136='PC Receitas'!$O$11,E136='PC Receitas'!$O$12,E136='PC Receitas'!$O$13,E136='PC Receitas'!$O$14)),-J136,0))</f>
        <v>7952.57</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71"/>
      <c r="C137" s="43"/>
      <c r="D137" s="43" t="str">
        <f t="shared" ca="1" si="10"/>
        <v/>
      </c>
      <c r="E137" s="43"/>
      <c r="F137" s="43"/>
      <c r="G137" s="43"/>
      <c r="H137" s="43"/>
      <c r="I137" s="43"/>
      <c r="J137" s="44"/>
      <c r="K137" s="141"/>
      <c r="L137" s="45"/>
      <c r="M137" s="43"/>
      <c r="N137" s="41">
        <f>N136+IF(AND(L137="Pago",OR(E137='PC Receitas'!$O$4,E137='PC Receitas'!$O$5,E137='PC Receitas'!$O$6)),J137,IF(AND(L137="Pago",OR(E137='PC Receitas'!$O$7,E137='PC Receitas'!$O$8,E137='PC Receitas'!$O$9,E137='PC Receitas'!$O$10,E137='PC Receitas'!$O$11,E137='PC Receitas'!$O$12,E137='PC Receitas'!$O$13,E137='PC Receitas'!$O$14)),-J137,0))</f>
        <v>7952.57</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71"/>
      <c r="C138" s="43"/>
      <c r="D138" s="43" t="str">
        <f t="shared" ca="1" si="10"/>
        <v/>
      </c>
      <c r="E138" s="43"/>
      <c r="F138" s="43"/>
      <c r="G138" s="43"/>
      <c r="H138" s="43"/>
      <c r="I138" s="43"/>
      <c r="J138" s="44"/>
      <c r="K138" s="141"/>
      <c r="L138" s="45"/>
      <c r="M138" s="43"/>
      <c r="N138" s="41">
        <f>N137+IF(AND(L138="Pago",OR(E138='PC Receitas'!$O$4,E138='PC Receitas'!$O$5,E138='PC Receitas'!$O$6)),J138,IF(AND(L138="Pago",OR(E138='PC Receitas'!$O$7,E138='PC Receitas'!$O$8,E138='PC Receitas'!$O$9,E138='PC Receitas'!$O$10,E138='PC Receitas'!$O$11,E138='PC Receitas'!$O$12,E138='PC Receitas'!$O$13,E138='PC Receitas'!$O$14)),-J138,0))</f>
        <v>7952.57</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71"/>
      <c r="C139" s="43"/>
      <c r="D139" s="43" t="str">
        <f t="shared" ca="1" si="10"/>
        <v/>
      </c>
      <c r="E139" s="43"/>
      <c r="F139" s="43"/>
      <c r="G139" s="43"/>
      <c r="H139" s="43"/>
      <c r="I139" s="43"/>
      <c r="J139" s="44"/>
      <c r="K139" s="141"/>
      <c r="L139" s="45"/>
      <c r="M139" s="43"/>
      <c r="N139" s="41">
        <f>N138+IF(AND(L139="Pago",OR(E139='PC Receitas'!$O$4,E139='PC Receitas'!$O$5,E139='PC Receitas'!$O$6)),J139,IF(AND(L139="Pago",OR(E139='PC Receitas'!$O$7,E139='PC Receitas'!$O$8,E139='PC Receitas'!$O$9,E139='PC Receitas'!$O$10,E139='PC Receitas'!$O$11,E139='PC Receitas'!$O$12,E139='PC Receitas'!$O$13,E139='PC Receitas'!$O$14)),-J139,0))</f>
        <v>7952.57</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71"/>
      <c r="C140" s="43"/>
      <c r="D140" s="43" t="str">
        <f t="shared" ca="1" si="10"/>
        <v/>
      </c>
      <c r="E140" s="43"/>
      <c r="F140" s="43"/>
      <c r="G140" s="43"/>
      <c r="H140" s="43"/>
      <c r="I140" s="43"/>
      <c r="J140" s="44"/>
      <c r="K140" s="141"/>
      <c r="L140" s="45"/>
      <c r="M140" s="43"/>
      <c r="N140" s="41">
        <f>N139+IF(AND(L140="Pago",OR(E140='PC Receitas'!$O$4,E140='PC Receitas'!$O$5,E140='PC Receitas'!$O$6)),J140,IF(AND(L140="Pago",OR(E140='PC Receitas'!$O$7,E140='PC Receitas'!$O$8,E140='PC Receitas'!$O$9,E140='PC Receitas'!$O$10,E140='PC Receitas'!$O$11,E140='PC Receitas'!$O$12,E140='PC Receitas'!$O$13,E140='PC Receitas'!$O$14)),-J140,0))</f>
        <v>7952.57</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71"/>
      <c r="C141" s="43"/>
      <c r="D141" s="43" t="str">
        <f t="shared" ca="1" si="10"/>
        <v/>
      </c>
      <c r="E141" s="43"/>
      <c r="F141" s="43"/>
      <c r="G141" s="43"/>
      <c r="H141" s="43"/>
      <c r="I141" s="43"/>
      <c r="J141" s="44"/>
      <c r="K141" s="141"/>
      <c r="L141" s="45"/>
      <c r="M141" s="43"/>
      <c r="N141" s="41">
        <f>N140+IF(AND(L141="Pago",OR(E141='PC Receitas'!$O$4,E141='PC Receitas'!$O$5,E141='PC Receitas'!$O$6)),J141,IF(AND(L141="Pago",OR(E141='PC Receitas'!$O$7,E141='PC Receitas'!$O$8,E141='PC Receitas'!$O$9,E141='PC Receitas'!$O$10,E141='PC Receitas'!$O$11,E141='PC Receitas'!$O$12,E141='PC Receitas'!$O$13,E141='PC Receitas'!$O$14)),-J141,0))</f>
        <v>7952.57</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71"/>
      <c r="C142" s="43"/>
      <c r="D142" s="43" t="str">
        <f t="shared" ca="1" si="10"/>
        <v/>
      </c>
      <c r="E142" s="43"/>
      <c r="F142" s="43"/>
      <c r="G142" s="43"/>
      <c r="H142" s="43"/>
      <c r="I142" s="43"/>
      <c r="J142" s="44"/>
      <c r="K142" s="141"/>
      <c r="L142" s="45"/>
      <c r="M142" s="43"/>
      <c r="N142" s="41">
        <f>N141+IF(AND(L142="Pago",OR(E142='PC Receitas'!$O$4,E142='PC Receitas'!$O$5,E142='PC Receitas'!$O$6)),J142,IF(AND(L142="Pago",OR(E142='PC Receitas'!$O$7,E142='PC Receitas'!$O$8,E142='PC Receitas'!$O$9,E142='PC Receitas'!$O$10,E142='PC Receitas'!$O$11,E142='PC Receitas'!$O$12,E142='PC Receitas'!$O$13,E142='PC Receitas'!$O$14)),-J142,0))</f>
        <v>7952.57</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71"/>
      <c r="C143" s="43"/>
      <c r="D143" s="43" t="str">
        <f t="shared" ca="1" si="10"/>
        <v/>
      </c>
      <c r="E143" s="43"/>
      <c r="F143" s="43"/>
      <c r="G143" s="43"/>
      <c r="H143" s="43"/>
      <c r="I143" s="43"/>
      <c r="J143" s="44"/>
      <c r="K143" s="141"/>
      <c r="L143" s="45"/>
      <c r="M143" s="43"/>
      <c r="N143" s="41">
        <f>N142+IF(AND(L143="Pago",OR(E143='PC Receitas'!$O$4,E143='PC Receitas'!$O$5,E143='PC Receitas'!$O$6)),J143,IF(AND(L143="Pago",OR(E143='PC Receitas'!$O$7,E143='PC Receitas'!$O$8,E143='PC Receitas'!$O$9,E143='PC Receitas'!$O$10,E143='PC Receitas'!$O$11,E143='PC Receitas'!$O$12,E143='PC Receitas'!$O$13,E143='PC Receitas'!$O$14)),-J143,0))</f>
        <v>7952.57</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71"/>
      <c r="C144" s="43"/>
      <c r="D144" s="43" t="str">
        <f t="shared" ca="1" si="10"/>
        <v/>
      </c>
      <c r="E144" s="43"/>
      <c r="F144" s="43"/>
      <c r="G144" s="43"/>
      <c r="H144" s="43"/>
      <c r="I144" s="43"/>
      <c r="J144" s="44"/>
      <c r="K144" s="141"/>
      <c r="L144" s="45"/>
      <c r="M144" s="43"/>
      <c r="N144" s="41">
        <f>N143+IF(AND(L144="Pago",OR(E144='PC Receitas'!$O$4,E144='PC Receitas'!$O$5,E144='PC Receitas'!$O$6)),J144,IF(AND(L144="Pago",OR(E144='PC Receitas'!$O$7,E144='PC Receitas'!$O$8,E144='PC Receitas'!$O$9,E144='PC Receitas'!$O$10,E144='PC Receitas'!$O$11,E144='PC Receitas'!$O$12,E144='PC Receitas'!$O$13,E144='PC Receitas'!$O$14)),-J144,0))</f>
        <v>7952.57</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71"/>
      <c r="C145" s="43"/>
      <c r="D145" s="43" t="str">
        <f t="shared" ca="1" si="10"/>
        <v/>
      </c>
      <c r="E145" s="43"/>
      <c r="F145" s="43"/>
      <c r="G145" s="43"/>
      <c r="H145" s="43"/>
      <c r="I145" s="43"/>
      <c r="J145" s="44"/>
      <c r="K145" s="141"/>
      <c r="L145" s="45"/>
      <c r="M145" s="43"/>
      <c r="N145" s="41">
        <f>N144+IF(AND(L145="Pago",OR(E145='PC Receitas'!$O$4,E145='PC Receitas'!$O$5,E145='PC Receitas'!$O$6)),J145,IF(AND(L145="Pago",OR(E145='PC Receitas'!$O$7,E145='PC Receitas'!$O$8,E145='PC Receitas'!$O$9,E145='PC Receitas'!$O$10,E145='PC Receitas'!$O$11,E145='PC Receitas'!$O$12,E145='PC Receitas'!$O$13,E145='PC Receitas'!$O$14)),-J145,0))</f>
        <v>7952.57</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71"/>
      <c r="C146" s="43"/>
      <c r="D146" s="43" t="str">
        <f t="shared" ca="1" si="10"/>
        <v/>
      </c>
      <c r="E146" s="43"/>
      <c r="F146" s="43"/>
      <c r="G146" s="43"/>
      <c r="H146" s="43"/>
      <c r="I146" s="43"/>
      <c r="J146" s="44"/>
      <c r="K146" s="141"/>
      <c r="L146" s="45"/>
      <c r="M146" s="43"/>
      <c r="N146" s="41">
        <f>N145+IF(AND(L146="Pago",OR(E146='PC Receitas'!$O$4,E146='PC Receitas'!$O$5,E146='PC Receitas'!$O$6)),J146,IF(AND(L146="Pago",OR(E146='PC Receitas'!$O$7,E146='PC Receitas'!$O$8,E146='PC Receitas'!$O$9,E146='PC Receitas'!$O$10,E146='PC Receitas'!$O$11,E146='PC Receitas'!$O$12,E146='PC Receitas'!$O$13,E146='PC Receitas'!$O$14)),-J146,0))</f>
        <v>7952.57</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71"/>
      <c r="C147" s="43"/>
      <c r="D147" s="43" t="str">
        <f t="shared" ca="1" si="10"/>
        <v/>
      </c>
      <c r="E147" s="43"/>
      <c r="F147" s="43"/>
      <c r="G147" s="43"/>
      <c r="H147" s="43"/>
      <c r="I147" s="43"/>
      <c r="J147" s="44"/>
      <c r="K147" s="141"/>
      <c r="L147" s="45"/>
      <c r="M147" s="43"/>
      <c r="N147" s="41">
        <f>N146+IF(AND(L147="Pago",OR(E147='PC Receitas'!$O$4,E147='PC Receitas'!$O$5,E147='PC Receitas'!$O$6)),J147,IF(AND(L147="Pago",OR(E147='PC Receitas'!$O$7,E147='PC Receitas'!$O$8,E147='PC Receitas'!$O$9,E147='PC Receitas'!$O$10,E147='PC Receitas'!$O$11,E147='PC Receitas'!$O$12,E147='PC Receitas'!$O$13,E147='PC Receitas'!$O$14)),-J147,0))</f>
        <v>7952.57</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71"/>
      <c r="C148" s="43"/>
      <c r="D148" s="43" t="str">
        <f t="shared" ca="1" si="10"/>
        <v/>
      </c>
      <c r="E148" s="43"/>
      <c r="F148" s="43"/>
      <c r="G148" s="43"/>
      <c r="H148" s="43"/>
      <c r="I148" s="43"/>
      <c r="J148" s="44"/>
      <c r="K148" s="141"/>
      <c r="L148" s="45"/>
      <c r="M148" s="43"/>
      <c r="N148" s="41">
        <f>N147+IF(AND(L148="Pago",OR(E148='PC Receitas'!$O$4,E148='PC Receitas'!$O$5,E148='PC Receitas'!$O$6)),J148,IF(AND(L148="Pago",OR(E148='PC Receitas'!$O$7,E148='PC Receitas'!$O$8,E148='PC Receitas'!$O$9,E148='PC Receitas'!$O$10,E148='PC Receitas'!$O$11,E148='PC Receitas'!$O$12,E148='PC Receitas'!$O$13,E148='PC Receitas'!$O$14)),-J148,0))</f>
        <v>7952.57</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71"/>
      <c r="C149" s="43"/>
      <c r="D149" s="43" t="str">
        <f t="shared" ca="1" si="10"/>
        <v/>
      </c>
      <c r="E149" s="43"/>
      <c r="F149" s="43"/>
      <c r="G149" s="43"/>
      <c r="H149" s="43"/>
      <c r="I149" s="43"/>
      <c r="J149" s="44"/>
      <c r="K149" s="141"/>
      <c r="L149" s="45"/>
      <c r="M149" s="43"/>
      <c r="N149" s="41">
        <f>N148+IF(AND(L149="Pago",OR(E149='PC Receitas'!$O$4,E149='PC Receitas'!$O$5,E149='PC Receitas'!$O$6)),J149,IF(AND(L149="Pago",OR(E149='PC Receitas'!$O$7,E149='PC Receitas'!$O$8,E149='PC Receitas'!$O$9,E149='PC Receitas'!$O$10,E149='PC Receitas'!$O$11,E149='PC Receitas'!$O$12,E149='PC Receitas'!$O$13,E149='PC Receitas'!$O$14)),-J149,0))</f>
        <v>7952.57</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71"/>
      <c r="C150" s="43"/>
      <c r="D150" s="43" t="str">
        <f t="shared" ca="1" si="10"/>
        <v/>
      </c>
      <c r="E150" s="43"/>
      <c r="F150" s="43"/>
      <c r="G150" s="43"/>
      <c r="H150" s="43"/>
      <c r="I150" s="43"/>
      <c r="J150" s="44"/>
      <c r="K150" s="141"/>
      <c r="L150" s="45"/>
      <c r="M150" s="43"/>
      <c r="N150" s="41">
        <f>N149+IF(AND(L150="Pago",OR(E150='PC Receitas'!$O$4,E150='PC Receitas'!$O$5,E150='PC Receitas'!$O$6)),J150,IF(AND(L150="Pago",OR(E150='PC Receitas'!$O$7,E150='PC Receitas'!$O$8,E150='PC Receitas'!$O$9,E150='PC Receitas'!$O$10,E150='PC Receitas'!$O$11,E150='PC Receitas'!$O$12,E150='PC Receitas'!$O$13,E150='PC Receitas'!$O$14)),-J150,0))</f>
        <v>7952.57</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71"/>
      <c r="C151" s="43"/>
      <c r="D151" s="43" t="str">
        <f t="shared" ca="1" si="10"/>
        <v/>
      </c>
      <c r="E151" s="43"/>
      <c r="F151" s="43"/>
      <c r="G151" s="43"/>
      <c r="H151" s="43"/>
      <c r="I151" s="43"/>
      <c r="J151" s="44"/>
      <c r="K151" s="141"/>
      <c r="L151" s="45"/>
      <c r="M151" s="43"/>
      <c r="N151" s="41">
        <f>N150+IF(AND(L151="Pago",OR(E151='PC Receitas'!$O$4,E151='PC Receitas'!$O$5,E151='PC Receitas'!$O$6)),J151,IF(AND(L151="Pago",OR(E151='PC Receitas'!$O$7,E151='PC Receitas'!$O$8,E151='PC Receitas'!$O$9,E151='PC Receitas'!$O$10,E151='PC Receitas'!$O$11,E151='PC Receitas'!$O$12,E151='PC Receitas'!$O$13,E151='PC Receitas'!$O$14)),-J151,0))</f>
        <v>7952.57</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71"/>
      <c r="C152" s="43"/>
      <c r="D152" s="43" t="str">
        <f t="shared" ca="1" si="10"/>
        <v/>
      </c>
      <c r="E152" s="43"/>
      <c r="F152" s="43"/>
      <c r="G152" s="43"/>
      <c r="H152" s="43"/>
      <c r="I152" s="43"/>
      <c r="J152" s="44"/>
      <c r="K152" s="141"/>
      <c r="L152" s="45"/>
      <c r="M152" s="43"/>
      <c r="N152" s="41">
        <f>N151+IF(AND(L152="Pago",OR(E152='PC Receitas'!$O$4,E152='PC Receitas'!$O$5,E152='PC Receitas'!$O$6)),J152,IF(AND(L152="Pago",OR(E152='PC Receitas'!$O$7,E152='PC Receitas'!$O$8,E152='PC Receitas'!$O$9,E152='PC Receitas'!$O$10,E152='PC Receitas'!$O$11,E152='PC Receitas'!$O$12,E152='PC Receitas'!$O$13,E152='PC Receitas'!$O$14)),-J152,0))</f>
        <v>7952.57</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71"/>
      <c r="C153" s="43"/>
      <c r="D153" s="43" t="str">
        <f t="shared" ca="1" si="10"/>
        <v/>
      </c>
      <c r="E153" s="43"/>
      <c r="F153" s="43"/>
      <c r="G153" s="43"/>
      <c r="H153" s="43"/>
      <c r="I153" s="43"/>
      <c r="J153" s="44"/>
      <c r="K153" s="141"/>
      <c r="L153" s="45"/>
      <c r="M153" s="43"/>
      <c r="N153" s="41">
        <f>N152+IF(AND(L153="Pago",OR(E153='PC Receitas'!$O$4,E153='PC Receitas'!$O$5,E153='PC Receitas'!$O$6)),J153,IF(AND(L153="Pago",OR(E153='PC Receitas'!$O$7,E153='PC Receitas'!$O$8,E153='PC Receitas'!$O$9,E153='PC Receitas'!$O$10,E153='PC Receitas'!$O$11,E153='PC Receitas'!$O$12,E153='PC Receitas'!$O$13,E153='PC Receitas'!$O$14)),-J153,0))</f>
        <v>7952.57</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71"/>
      <c r="C154" s="43"/>
      <c r="D154" s="43" t="str">
        <f t="shared" ca="1" si="10"/>
        <v/>
      </c>
      <c r="E154" s="43"/>
      <c r="F154" s="43"/>
      <c r="G154" s="43"/>
      <c r="H154" s="43"/>
      <c r="I154" s="43"/>
      <c r="J154" s="44"/>
      <c r="K154" s="141"/>
      <c r="L154" s="45"/>
      <c r="M154" s="43"/>
      <c r="N154" s="41">
        <f>N153+IF(AND(L154="Pago",OR(E154='PC Receitas'!$O$4,E154='PC Receitas'!$O$5,E154='PC Receitas'!$O$6)),J154,IF(AND(L154="Pago",OR(E154='PC Receitas'!$O$7,E154='PC Receitas'!$O$8,E154='PC Receitas'!$O$9,E154='PC Receitas'!$O$10,E154='PC Receitas'!$O$11,E154='PC Receitas'!$O$12,E154='PC Receitas'!$O$13,E154='PC Receitas'!$O$14)),-J154,0))</f>
        <v>7952.57</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71"/>
      <c r="C155" s="43"/>
      <c r="D155" s="43" t="str">
        <f t="shared" ca="1" si="10"/>
        <v/>
      </c>
      <c r="E155" s="43"/>
      <c r="F155" s="43"/>
      <c r="G155" s="43"/>
      <c r="H155" s="43"/>
      <c r="I155" s="43"/>
      <c r="J155" s="44"/>
      <c r="K155" s="141"/>
      <c r="L155" s="45"/>
      <c r="M155" s="43"/>
      <c r="N155" s="41">
        <f>N154+IF(AND(L155="Pago",OR(E155='PC Receitas'!$O$4,E155='PC Receitas'!$O$5,E155='PC Receitas'!$O$6)),J155,IF(AND(L155="Pago",OR(E155='PC Receitas'!$O$7,E155='PC Receitas'!$O$8,E155='PC Receitas'!$O$9,E155='PC Receitas'!$O$10,E155='PC Receitas'!$O$11,E155='PC Receitas'!$O$12,E155='PC Receitas'!$O$13,E155='PC Receitas'!$O$14)),-J155,0))</f>
        <v>7952.57</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71"/>
      <c r="C156" s="43"/>
      <c r="D156" s="43" t="str">
        <f t="shared" ca="1" si="10"/>
        <v/>
      </c>
      <c r="E156" s="43"/>
      <c r="F156" s="43"/>
      <c r="G156" s="43"/>
      <c r="H156" s="43"/>
      <c r="I156" s="43"/>
      <c r="J156" s="44"/>
      <c r="K156" s="141"/>
      <c r="L156" s="45"/>
      <c r="M156" s="43"/>
      <c r="N156" s="41">
        <f>N155+IF(AND(L156="Pago",OR(E156='PC Receitas'!$O$4,E156='PC Receitas'!$O$5,E156='PC Receitas'!$O$6)),J156,IF(AND(L156="Pago",OR(E156='PC Receitas'!$O$7,E156='PC Receitas'!$O$8,E156='PC Receitas'!$O$9,E156='PC Receitas'!$O$10,E156='PC Receitas'!$O$11,E156='PC Receitas'!$O$12,E156='PC Receitas'!$O$13,E156='PC Receitas'!$O$14)),-J156,0))</f>
        <v>7952.57</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71"/>
      <c r="C157" s="43"/>
      <c r="D157" s="43" t="str">
        <f t="shared" ca="1" si="10"/>
        <v/>
      </c>
      <c r="E157" s="43"/>
      <c r="F157" s="43"/>
      <c r="G157" s="43"/>
      <c r="H157" s="43"/>
      <c r="I157" s="43"/>
      <c r="J157" s="44"/>
      <c r="K157" s="141"/>
      <c r="L157" s="45"/>
      <c r="M157" s="43"/>
      <c r="N157" s="41">
        <f>N156+IF(AND(L157="Pago",OR(E157='PC Receitas'!$O$4,E157='PC Receitas'!$O$5,E157='PC Receitas'!$O$6)),J157,IF(AND(L157="Pago",OR(E157='PC Receitas'!$O$7,E157='PC Receitas'!$O$8,E157='PC Receitas'!$O$9,E157='PC Receitas'!$O$10,E157='PC Receitas'!$O$11,E157='PC Receitas'!$O$12,E157='PC Receitas'!$O$13,E157='PC Receitas'!$O$14)),-J157,0))</f>
        <v>7952.57</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71"/>
      <c r="C158" s="43"/>
      <c r="D158" s="43" t="str">
        <f t="shared" ca="1" si="10"/>
        <v/>
      </c>
      <c r="E158" s="43"/>
      <c r="F158" s="43"/>
      <c r="G158" s="43"/>
      <c r="H158" s="43"/>
      <c r="I158" s="43"/>
      <c r="J158" s="44"/>
      <c r="K158" s="141"/>
      <c r="L158" s="45"/>
      <c r="M158" s="43"/>
      <c r="N158" s="41">
        <f>N157+IF(AND(L158="Pago",OR(E158='PC Receitas'!$O$4,E158='PC Receitas'!$O$5,E158='PC Receitas'!$O$6)),J158,IF(AND(L158="Pago",OR(E158='PC Receitas'!$O$7,E158='PC Receitas'!$O$8,E158='PC Receitas'!$O$9,E158='PC Receitas'!$O$10,E158='PC Receitas'!$O$11,E158='PC Receitas'!$O$12,E158='PC Receitas'!$O$13,E158='PC Receitas'!$O$14)),-J158,0))</f>
        <v>7952.57</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71"/>
      <c r="C159" s="43"/>
      <c r="D159" s="43" t="str">
        <f t="shared" ca="1" si="10"/>
        <v/>
      </c>
      <c r="E159" s="43"/>
      <c r="F159" s="43"/>
      <c r="G159" s="43"/>
      <c r="H159" s="43"/>
      <c r="I159" s="43"/>
      <c r="J159" s="44"/>
      <c r="K159" s="141"/>
      <c r="L159" s="45"/>
      <c r="M159" s="43"/>
      <c r="N159" s="41">
        <f>N158+IF(AND(L159="Pago",OR(E159='PC Receitas'!$O$4,E159='PC Receitas'!$O$5,E159='PC Receitas'!$O$6)),J159,IF(AND(L159="Pago",OR(E159='PC Receitas'!$O$7,E159='PC Receitas'!$O$8,E159='PC Receitas'!$O$9,E159='PC Receitas'!$O$10,E159='PC Receitas'!$O$11,E159='PC Receitas'!$O$12,E159='PC Receitas'!$O$13,E159='PC Receitas'!$O$14)),-J159,0))</f>
        <v>7952.57</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71"/>
      <c r="C160" s="43"/>
      <c r="D160" s="43" t="str">
        <f t="shared" ca="1" si="10"/>
        <v/>
      </c>
      <c r="E160" s="43"/>
      <c r="F160" s="43"/>
      <c r="G160" s="43"/>
      <c r="H160" s="43"/>
      <c r="I160" s="43"/>
      <c r="J160" s="44"/>
      <c r="K160" s="141"/>
      <c r="L160" s="45"/>
      <c r="M160" s="43"/>
      <c r="N160" s="41">
        <f>N159+IF(AND(L160="Pago",OR(E160='PC Receitas'!$O$4,E160='PC Receitas'!$O$5,E160='PC Receitas'!$O$6)),J160,IF(AND(L160="Pago",OR(E160='PC Receitas'!$O$7,E160='PC Receitas'!$O$8,E160='PC Receitas'!$O$9,E160='PC Receitas'!$O$10,E160='PC Receitas'!$O$11,E160='PC Receitas'!$O$12,E160='PC Receitas'!$O$13,E160='PC Receitas'!$O$14)),-J160,0))</f>
        <v>7952.57</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71"/>
      <c r="C161" s="43"/>
      <c r="D161" s="43" t="str">
        <f t="shared" ca="1" si="10"/>
        <v/>
      </c>
      <c r="E161" s="43"/>
      <c r="F161" s="43"/>
      <c r="G161" s="43"/>
      <c r="H161" s="43"/>
      <c r="I161" s="43"/>
      <c r="J161" s="44"/>
      <c r="K161" s="141"/>
      <c r="L161" s="45"/>
      <c r="M161" s="43"/>
      <c r="N161" s="41">
        <f>N160+IF(AND(L161="Pago",OR(E161='PC Receitas'!$O$4,E161='PC Receitas'!$O$5,E161='PC Receitas'!$O$6)),J161,IF(AND(L161="Pago",OR(E161='PC Receitas'!$O$7,E161='PC Receitas'!$O$8,E161='PC Receitas'!$O$9,E161='PC Receitas'!$O$10,E161='PC Receitas'!$O$11,E161='PC Receitas'!$O$12,E161='PC Receitas'!$O$13,E161='PC Receitas'!$O$14)),-J161,0))</f>
        <v>7952.57</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71"/>
      <c r="C162" s="43"/>
      <c r="D162" s="43" t="str">
        <f t="shared" ca="1" si="10"/>
        <v/>
      </c>
      <c r="E162" s="43"/>
      <c r="F162" s="43"/>
      <c r="G162" s="43"/>
      <c r="H162" s="43"/>
      <c r="I162" s="43"/>
      <c r="J162" s="44"/>
      <c r="K162" s="141"/>
      <c r="L162" s="45"/>
      <c r="M162" s="43"/>
      <c r="N162" s="41">
        <f>N161+IF(AND(L162="Pago",OR(E162='PC Receitas'!$O$4,E162='PC Receitas'!$O$5,E162='PC Receitas'!$O$6)),J162,IF(AND(L162="Pago",OR(E162='PC Receitas'!$O$7,E162='PC Receitas'!$O$8,E162='PC Receitas'!$O$9,E162='PC Receitas'!$O$10,E162='PC Receitas'!$O$11,E162='PC Receitas'!$O$12,E162='PC Receitas'!$O$13,E162='PC Receitas'!$O$14)),-J162,0))</f>
        <v>7952.57</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71"/>
      <c r="C163" s="43"/>
      <c r="D163" s="43" t="str">
        <f t="shared" ca="1" si="10"/>
        <v/>
      </c>
      <c r="E163" s="43"/>
      <c r="F163" s="43"/>
      <c r="G163" s="43"/>
      <c r="H163" s="43"/>
      <c r="I163" s="43"/>
      <c r="J163" s="44"/>
      <c r="K163" s="141"/>
      <c r="L163" s="45"/>
      <c r="M163" s="43"/>
      <c r="N163" s="41">
        <f>N162+IF(AND(L163="Pago",OR(E163='PC Receitas'!$O$4,E163='PC Receitas'!$O$5,E163='PC Receitas'!$O$6)),J163,IF(AND(L163="Pago",OR(E163='PC Receitas'!$O$7,E163='PC Receitas'!$O$8,E163='PC Receitas'!$O$9,E163='PC Receitas'!$O$10,E163='PC Receitas'!$O$11,E163='PC Receitas'!$O$12,E163='PC Receitas'!$O$13,E163='PC Receitas'!$O$14)),-J163,0))</f>
        <v>7952.57</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71"/>
      <c r="C164" s="43"/>
      <c r="D164" s="43" t="str">
        <f t="shared" ca="1" si="10"/>
        <v/>
      </c>
      <c r="E164" s="43"/>
      <c r="F164" s="43"/>
      <c r="G164" s="43"/>
      <c r="H164" s="43"/>
      <c r="I164" s="43"/>
      <c r="J164" s="44"/>
      <c r="K164" s="141"/>
      <c r="L164" s="45"/>
      <c r="M164" s="43"/>
      <c r="N164" s="41">
        <f>N163+IF(AND(L164="Pago",OR(E164='PC Receitas'!$O$4,E164='PC Receitas'!$O$5,E164='PC Receitas'!$O$6)),J164,IF(AND(L164="Pago",OR(E164='PC Receitas'!$O$7,E164='PC Receitas'!$O$8,E164='PC Receitas'!$O$9,E164='PC Receitas'!$O$10,E164='PC Receitas'!$O$11,E164='PC Receitas'!$O$12,E164='PC Receitas'!$O$13,E164='PC Receitas'!$O$14)),-J164,0))</f>
        <v>7952.57</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71"/>
      <c r="C165" s="43"/>
      <c r="D165" s="43" t="str">
        <f t="shared" ca="1" si="10"/>
        <v/>
      </c>
      <c r="E165" s="43"/>
      <c r="F165" s="43"/>
      <c r="G165" s="43"/>
      <c r="H165" s="43"/>
      <c r="I165" s="43"/>
      <c r="J165" s="44"/>
      <c r="K165" s="141"/>
      <c r="L165" s="45"/>
      <c r="M165" s="43"/>
      <c r="N165" s="41">
        <f>N164+IF(AND(L165="Pago",OR(E165='PC Receitas'!$O$4,E165='PC Receitas'!$O$5,E165='PC Receitas'!$O$6)),J165,IF(AND(L165="Pago",OR(E165='PC Receitas'!$O$7,E165='PC Receitas'!$O$8,E165='PC Receitas'!$O$9,E165='PC Receitas'!$O$10,E165='PC Receitas'!$O$11,E165='PC Receitas'!$O$12,E165='PC Receitas'!$O$13,E165='PC Receitas'!$O$14)),-J165,0))</f>
        <v>7952.57</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71"/>
      <c r="C166" s="43"/>
      <c r="D166" s="43" t="str">
        <f t="shared" ca="1" si="10"/>
        <v/>
      </c>
      <c r="E166" s="43"/>
      <c r="F166" s="43"/>
      <c r="G166" s="43"/>
      <c r="H166" s="43"/>
      <c r="I166" s="43"/>
      <c r="J166" s="44"/>
      <c r="K166" s="141"/>
      <c r="L166" s="45"/>
      <c r="M166" s="43"/>
      <c r="N166" s="41">
        <f>N165+IF(AND(L166="Pago",OR(E166='PC Receitas'!$O$4,E166='PC Receitas'!$O$5,E166='PC Receitas'!$O$6)),J166,IF(AND(L166="Pago",OR(E166='PC Receitas'!$O$7,E166='PC Receitas'!$O$8,E166='PC Receitas'!$O$9,E166='PC Receitas'!$O$10,E166='PC Receitas'!$O$11,E166='PC Receitas'!$O$12,E166='PC Receitas'!$O$13,E166='PC Receitas'!$O$14)),-J166,0))</f>
        <v>7952.57</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71"/>
      <c r="C167" s="43"/>
      <c r="D167" s="43" t="str">
        <f t="shared" ca="1" si="10"/>
        <v/>
      </c>
      <c r="E167" s="43"/>
      <c r="F167" s="43"/>
      <c r="G167" s="43"/>
      <c r="H167" s="43"/>
      <c r="I167" s="43"/>
      <c r="J167" s="44"/>
      <c r="K167" s="141"/>
      <c r="L167" s="45"/>
      <c r="M167" s="43"/>
      <c r="N167" s="41">
        <f>N166+IF(AND(L167="Pago",OR(E167='PC Receitas'!$O$4,E167='PC Receitas'!$O$5,E167='PC Receitas'!$O$6)),J167,IF(AND(L167="Pago",OR(E167='PC Receitas'!$O$7,E167='PC Receitas'!$O$8,E167='PC Receitas'!$O$9,E167='PC Receitas'!$O$10,E167='PC Receitas'!$O$11,E167='PC Receitas'!$O$12,E167='PC Receitas'!$O$13,E167='PC Receitas'!$O$14)),-J167,0))</f>
        <v>7952.57</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71"/>
      <c r="C168" s="43"/>
      <c r="D168" s="43" t="str">
        <f t="shared" ca="1" si="10"/>
        <v/>
      </c>
      <c r="E168" s="43"/>
      <c r="F168" s="43"/>
      <c r="G168" s="43"/>
      <c r="H168" s="43"/>
      <c r="I168" s="43"/>
      <c r="J168" s="44"/>
      <c r="K168" s="141"/>
      <c r="L168" s="45"/>
      <c r="M168" s="43"/>
      <c r="N168" s="41">
        <f>N167+IF(AND(L168="Pago",OR(E168='PC Receitas'!$O$4,E168='PC Receitas'!$O$5,E168='PC Receitas'!$O$6)),J168,IF(AND(L168="Pago",OR(E168='PC Receitas'!$O$7,E168='PC Receitas'!$O$8,E168='PC Receitas'!$O$9,E168='PC Receitas'!$O$10,E168='PC Receitas'!$O$11,E168='PC Receitas'!$O$12,E168='PC Receitas'!$O$13,E168='PC Receitas'!$O$14)),-J168,0))</f>
        <v>7952.57</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71"/>
      <c r="C169" s="43"/>
      <c r="D169" s="43" t="str">
        <f t="shared" ca="1" si="10"/>
        <v/>
      </c>
      <c r="E169" s="43"/>
      <c r="F169" s="43"/>
      <c r="G169" s="43"/>
      <c r="H169" s="43"/>
      <c r="I169" s="43"/>
      <c r="J169" s="44"/>
      <c r="K169" s="141"/>
      <c r="L169" s="45"/>
      <c r="M169" s="43"/>
      <c r="N169" s="41">
        <f>N168+IF(AND(L169="Pago",OR(E169='PC Receitas'!$O$4,E169='PC Receitas'!$O$5,E169='PC Receitas'!$O$6)),J169,IF(AND(L169="Pago",OR(E169='PC Receitas'!$O$7,E169='PC Receitas'!$O$8,E169='PC Receitas'!$O$9,E169='PC Receitas'!$O$10,E169='PC Receitas'!$O$11,E169='PC Receitas'!$O$12,E169='PC Receitas'!$O$13,E169='PC Receitas'!$O$14)),-J169,0))</f>
        <v>7952.57</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71"/>
      <c r="C170" s="43"/>
      <c r="D170" s="43" t="str">
        <f t="shared" ca="1" si="10"/>
        <v/>
      </c>
      <c r="E170" s="43"/>
      <c r="F170" s="43"/>
      <c r="G170" s="43"/>
      <c r="H170" s="43"/>
      <c r="I170" s="43"/>
      <c r="J170" s="44"/>
      <c r="K170" s="141"/>
      <c r="L170" s="45"/>
      <c r="M170" s="43"/>
      <c r="N170" s="41">
        <f>N169+IF(AND(L170="Pago",OR(E170='PC Receitas'!$O$4,E170='PC Receitas'!$O$5,E170='PC Receitas'!$O$6)),J170,IF(AND(L170="Pago",OR(E170='PC Receitas'!$O$7,E170='PC Receitas'!$O$8,E170='PC Receitas'!$O$9,E170='PC Receitas'!$O$10,E170='PC Receitas'!$O$11,E170='PC Receitas'!$O$12,E170='PC Receitas'!$O$13,E170='PC Receitas'!$O$14)),-J170,0))</f>
        <v>7952.57</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71"/>
      <c r="C171" s="43"/>
      <c r="D171" s="43" t="str">
        <f t="shared" ca="1" si="10"/>
        <v/>
      </c>
      <c r="E171" s="43"/>
      <c r="F171" s="43"/>
      <c r="G171" s="43"/>
      <c r="H171" s="43"/>
      <c r="I171" s="43"/>
      <c r="J171" s="44"/>
      <c r="K171" s="141"/>
      <c r="L171" s="45"/>
      <c r="M171" s="43"/>
      <c r="N171" s="41">
        <f>N170+IF(AND(L171="Pago",OR(E171='PC Receitas'!$O$4,E171='PC Receitas'!$O$5,E171='PC Receitas'!$O$6)),J171,IF(AND(L171="Pago",OR(E171='PC Receitas'!$O$7,E171='PC Receitas'!$O$8,E171='PC Receitas'!$O$9,E171='PC Receitas'!$O$10,E171='PC Receitas'!$O$11,E171='PC Receitas'!$O$12,E171='PC Receitas'!$O$13,E171='PC Receitas'!$O$14)),-J171,0))</f>
        <v>7952.57</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71"/>
      <c r="C172" s="43"/>
      <c r="D172" s="43" t="str">
        <f t="shared" ca="1" si="10"/>
        <v/>
      </c>
      <c r="E172" s="43"/>
      <c r="F172" s="43"/>
      <c r="G172" s="43"/>
      <c r="H172" s="43"/>
      <c r="I172" s="43"/>
      <c r="J172" s="44"/>
      <c r="K172" s="141"/>
      <c r="L172" s="45"/>
      <c r="M172" s="43"/>
      <c r="N172" s="41">
        <f>N171+IF(AND(L172="Pago",OR(E172='PC Receitas'!$O$4,E172='PC Receitas'!$O$5,E172='PC Receitas'!$O$6)),J172,IF(AND(L172="Pago",OR(E172='PC Receitas'!$O$7,E172='PC Receitas'!$O$8,E172='PC Receitas'!$O$9,E172='PC Receitas'!$O$10,E172='PC Receitas'!$O$11,E172='PC Receitas'!$O$12,E172='PC Receitas'!$O$13,E172='PC Receitas'!$O$14)),-J172,0))</f>
        <v>7952.57</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71"/>
      <c r="C173" s="43"/>
      <c r="D173" s="43" t="str">
        <f t="shared" ca="1" si="10"/>
        <v/>
      </c>
      <c r="E173" s="43"/>
      <c r="F173" s="43"/>
      <c r="G173" s="43"/>
      <c r="H173" s="43"/>
      <c r="I173" s="43"/>
      <c r="J173" s="44"/>
      <c r="K173" s="141"/>
      <c r="L173" s="45"/>
      <c r="M173" s="43"/>
      <c r="N173" s="41">
        <f>N172+IF(AND(L173="Pago",OR(E173='PC Receitas'!$O$4,E173='PC Receitas'!$O$5,E173='PC Receitas'!$O$6)),J173,IF(AND(L173="Pago",OR(E173='PC Receitas'!$O$7,E173='PC Receitas'!$O$8,E173='PC Receitas'!$O$9,E173='PC Receitas'!$O$10,E173='PC Receitas'!$O$11,E173='PC Receitas'!$O$12,E173='PC Receitas'!$O$13,E173='PC Receitas'!$O$14)),-J173,0))</f>
        <v>7952.57</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71"/>
      <c r="C174" s="43"/>
      <c r="D174" s="43" t="str">
        <f t="shared" ca="1" si="10"/>
        <v/>
      </c>
      <c r="E174" s="43"/>
      <c r="F174" s="43"/>
      <c r="G174" s="43"/>
      <c r="H174" s="43"/>
      <c r="I174" s="43"/>
      <c r="J174" s="44"/>
      <c r="K174" s="141"/>
      <c r="L174" s="45"/>
      <c r="M174" s="43"/>
      <c r="N174" s="41">
        <f>N173+IF(AND(L174="Pago",OR(E174='PC Receitas'!$O$4,E174='PC Receitas'!$O$5,E174='PC Receitas'!$O$6)),J174,IF(AND(L174="Pago",OR(E174='PC Receitas'!$O$7,E174='PC Receitas'!$O$8,E174='PC Receitas'!$O$9,E174='PC Receitas'!$O$10,E174='PC Receitas'!$O$11,E174='PC Receitas'!$O$12,E174='PC Receitas'!$O$13,E174='PC Receitas'!$O$14)),-J174,0))</f>
        <v>7952.57</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71"/>
      <c r="C175" s="43"/>
      <c r="D175" s="43" t="str">
        <f t="shared" ca="1" si="10"/>
        <v/>
      </c>
      <c r="E175" s="43"/>
      <c r="F175" s="43"/>
      <c r="G175" s="43"/>
      <c r="H175" s="43"/>
      <c r="I175" s="43"/>
      <c r="J175" s="44"/>
      <c r="K175" s="141"/>
      <c r="L175" s="45"/>
      <c r="M175" s="43"/>
      <c r="N175" s="41">
        <f>N174+IF(AND(L175="Pago",OR(E175='PC Receitas'!$O$4,E175='PC Receitas'!$O$5,E175='PC Receitas'!$O$6)),J175,IF(AND(L175="Pago",OR(E175='PC Receitas'!$O$7,E175='PC Receitas'!$O$8,E175='PC Receitas'!$O$9,E175='PC Receitas'!$O$10,E175='PC Receitas'!$O$11,E175='PC Receitas'!$O$12,E175='PC Receitas'!$O$13,E175='PC Receitas'!$O$14)),-J175,0))</f>
        <v>7952.57</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71"/>
      <c r="C176" s="43"/>
      <c r="D176" s="43" t="str">
        <f t="shared" ca="1" si="10"/>
        <v/>
      </c>
      <c r="E176" s="43"/>
      <c r="F176" s="43"/>
      <c r="G176" s="43"/>
      <c r="H176" s="43"/>
      <c r="I176" s="43"/>
      <c r="J176" s="44"/>
      <c r="K176" s="141"/>
      <c r="L176" s="45"/>
      <c r="M176" s="43"/>
      <c r="N176" s="41">
        <f>N175+IF(AND(L176="Pago",OR(E176='PC Receitas'!$O$4,E176='PC Receitas'!$O$5,E176='PC Receitas'!$O$6)),J176,IF(AND(L176="Pago",OR(E176='PC Receitas'!$O$7,E176='PC Receitas'!$O$8,E176='PC Receitas'!$O$9,E176='PC Receitas'!$O$10,E176='PC Receitas'!$O$11,E176='PC Receitas'!$O$12,E176='PC Receitas'!$O$13,E176='PC Receitas'!$O$14)),-J176,0))</f>
        <v>7952.57</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71"/>
      <c r="C177" s="43"/>
      <c r="D177" s="43" t="str">
        <f t="shared" ca="1" si="10"/>
        <v/>
      </c>
      <c r="E177" s="43"/>
      <c r="F177" s="43"/>
      <c r="G177" s="43"/>
      <c r="H177" s="43"/>
      <c r="I177" s="43"/>
      <c r="J177" s="44"/>
      <c r="K177" s="141"/>
      <c r="L177" s="45"/>
      <c r="M177" s="43"/>
      <c r="N177" s="41">
        <f>N176+IF(AND(L177="Pago",OR(E177='PC Receitas'!$O$4,E177='PC Receitas'!$O$5,E177='PC Receitas'!$O$6)),J177,IF(AND(L177="Pago",OR(E177='PC Receitas'!$O$7,E177='PC Receitas'!$O$8,E177='PC Receitas'!$O$9,E177='PC Receitas'!$O$10,E177='PC Receitas'!$O$11,E177='PC Receitas'!$O$12,E177='PC Receitas'!$O$13,E177='PC Receitas'!$O$14)),-J177,0))</f>
        <v>7952.57</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71"/>
      <c r="C178" s="43"/>
      <c r="D178" s="43" t="str">
        <f t="shared" ca="1" si="10"/>
        <v/>
      </c>
      <c r="E178" s="43"/>
      <c r="F178" s="43"/>
      <c r="G178" s="43"/>
      <c r="H178" s="43"/>
      <c r="I178" s="43"/>
      <c r="J178" s="44"/>
      <c r="K178" s="141"/>
      <c r="L178" s="45"/>
      <c r="M178" s="43"/>
      <c r="N178" s="41">
        <f>N177+IF(AND(L178="Pago",OR(E178='PC Receitas'!$O$4,E178='PC Receitas'!$O$5,E178='PC Receitas'!$O$6)),J178,IF(AND(L178="Pago",OR(E178='PC Receitas'!$O$7,E178='PC Receitas'!$O$8,E178='PC Receitas'!$O$9,E178='PC Receitas'!$O$10,E178='PC Receitas'!$O$11,E178='PC Receitas'!$O$12,E178='PC Receitas'!$O$13,E178='PC Receitas'!$O$14)),-J178,0))</f>
        <v>7952.57</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71"/>
      <c r="C179" s="43"/>
      <c r="D179" s="43" t="str">
        <f t="shared" ca="1" si="10"/>
        <v/>
      </c>
      <c r="E179" s="43"/>
      <c r="F179" s="43"/>
      <c r="G179" s="43"/>
      <c r="H179" s="43"/>
      <c r="I179" s="43"/>
      <c r="J179" s="44"/>
      <c r="K179" s="141"/>
      <c r="L179" s="45"/>
      <c r="M179" s="43"/>
      <c r="N179" s="41">
        <f>N178+IF(AND(L179="Pago",OR(E179='PC Receitas'!$O$4,E179='PC Receitas'!$O$5,E179='PC Receitas'!$O$6)),J179,IF(AND(L179="Pago",OR(E179='PC Receitas'!$O$7,E179='PC Receitas'!$O$8,E179='PC Receitas'!$O$9,E179='PC Receitas'!$O$10,E179='PC Receitas'!$O$11,E179='PC Receitas'!$O$12,E179='PC Receitas'!$O$13,E179='PC Receitas'!$O$14)),-J179,0))</f>
        <v>7952.57</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71"/>
      <c r="C180" s="43"/>
      <c r="D180" s="43" t="str">
        <f t="shared" ca="1" si="10"/>
        <v/>
      </c>
      <c r="E180" s="43"/>
      <c r="F180" s="43"/>
      <c r="G180" s="43"/>
      <c r="H180" s="43"/>
      <c r="I180" s="43"/>
      <c r="J180" s="44"/>
      <c r="K180" s="141"/>
      <c r="L180" s="45"/>
      <c r="M180" s="43"/>
      <c r="N180" s="41">
        <f>N179+IF(AND(L180="Pago",OR(E180='PC Receitas'!$O$4,E180='PC Receitas'!$O$5,E180='PC Receitas'!$O$6)),J180,IF(AND(L180="Pago",OR(E180='PC Receitas'!$O$7,E180='PC Receitas'!$O$8,E180='PC Receitas'!$O$9,E180='PC Receitas'!$O$10,E180='PC Receitas'!$O$11,E180='PC Receitas'!$O$12,E180='PC Receitas'!$O$13,E180='PC Receitas'!$O$14)),-J180,0))</f>
        <v>7952.57</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71"/>
      <c r="C181" s="43"/>
      <c r="D181" s="43" t="str">
        <f t="shared" ca="1" si="10"/>
        <v/>
      </c>
      <c r="E181" s="43"/>
      <c r="F181" s="43"/>
      <c r="G181" s="43"/>
      <c r="H181" s="43"/>
      <c r="I181" s="43"/>
      <c r="J181" s="44"/>
      <c r="K181" s="141"/>
      <c r="L181" s="45"/>
      <c r="M181" s="43"/>
      <c r="N181" s="41">
        <f>N180+IF(AND(L181="Pago",OR(E181='PC Receitas'!$O$4,E181='PC Receitas'!$O$5,E181='PC Receitas'!$O$6)),J181,IF(AND(L181="Pago",OR(E181='PC Receitas'!$O$7,E181='PC Receitas'!$O$8,E181='PC Receitas'!$O$9,E181='PC Receitas'!$O$10,E181='PC Receitas'!$O$11,E181='PC Receitas'!$O$12,E181='PC Receitas'!$O$13,E181='PC Receitas'!$O$14)),-J181,0))</f>
        <v>7952.57</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71"/>
      <c r="C182" s="43"/>
      <c r="D182" s="43" t="str">
        <f t="shared" ca="1" si="10"/>
        <v/>
      </c>
      <c r="E182" s="43"/>
      <c r="F182" s="43"/>
      <c r="G182" s="43"/>
      <c r="H182" s="43"/>
      <c r="I182" s="43"/>
      <c r="J182" s="44"/>
      <c r="K182" s="141"/>
      <c r="L182" s="45"/>
      <c r="M182" s="43"/>
      <c r="N182" s="41">
        <f>N181+IF(AND(L182="Pago",OR(E182='PC Receitas'!$O$4,E182='PC Receitas'!$O$5,E182='PC Receitas'!$O$6)),J182,IF(AND(L182="Pago",OR(E182='PC Receitas'!$O$7,E182='PC Receitas'!$O$8,E182='PC Receitas'!$O$9,E182='PC Receitas'!$O$10,E182='PC Receitas'!$O$11,E182='PC Receitas'!$O$12,E182='PC Receitas'!$O$13,E182='PC Receitas'!$O$14)),-J182,0))</f>
        <v>7952.57</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71"/>
      <c r="C183" s="43"/>
      <c r="D183" s="43" t="str">
        <f t="shared" ca="1" si="10"/>
        <v/>
      </c>
      <c r="E183" s="43"/>
      <c r="F183" s="43"/>
      <c r="G183" s="43"/>
      <c r="H183" s="43"/>
      <c r="I183" s="43"/>
      <c r="J183" s="44"/>
      <c r="K183" s="141"/>
      <c r="L183" s="45"/>
      <c r="M183" s="43"/>
      <c r="N183" s="41">
        <f>N182+IF(AND(L183="Pago",OR(E183='PC Receitas'!$O$4,E183='PC Receitas'!$O$5,E183='PC Receitas'!$O$6)),J183,IF(AND(L183="Pago",OR(E183='PC Receitas'!$O$7,E183='PC Receitas'!$O$8,E183='PC Receitas'!$O$9,E183='PC Receitas'!$O$10,E183='PC Receitas'!$O$11,E183='PC Receitas'!$O$12,E183='PC Receitas'!$O$13,E183='PC Receitas'!$O$14)),-J183,0))</f>
        <v>7952.57</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71"/>
      <c r="C184" s="43"/>
      <c r="D184" s="43" t="str">
        <f t="shared" ca="1" si="10"/>
        <v/>
      </c>
      <c r="E184" s="43"/>
      <c r="F184" s="43"/>
      <c r="G184" s="43"/>
      <c r="H184" s="43"/>
      <c r="I184" s="43"/>
      <c r="J184" s="44"/>
      <c r="K184" s="141"/>
      <c r="L184" s="45"/>
      <c r="M184" s="43"/>
      <c r="N184" s="41">
        <f>N183+IF(AND(L184="Pago",OR(E184='PC Receitas'!$O$4,E184='PC Receitas'!$O$5,E184='PC Receitas'!$O$6)),J184,IF(AND(L184="Pago",OR(E184='PC Receitas'!$O$7,E184='PC Receitas'!$O$8,E184='PC Receitas'!$O$9,E184='PC Receitas'!$O$10,E184='PC Receitas'!$O$11,E184='PC Receitas'!$O$12,E184='PC Receitas'!$O$13,E184='PC Receitas'!$O$14)),-J184,0))</f>
        <v>7952.57</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71"/>
      <c r="C185" s="43"/>
      <c r="D185" s="43" t="str">
        <f t="shared" ca="1" si="10"/>
        <v/>
      </c>
      <c r="E185" s="43"/>
      <c r="F185" s="43"/>
      <c r="G185" s="43"/>
      <c r="H185" s="43"/>
      <c r="I185" s="43"/>
      <c r="J185" s="44"/>
      <c r="K185" s="141"/>
      <c r="L185" s="45"/>
      <c r="M185" s="43"/>
      <c r="N185" s="41">
        <f>N184+IF(AND(L185="Pago",OR(E185='PC Receitas'!$O$4,E185='PC Receitas'!$O$5,E185='PC Receitas'!$O$6)),J185,IF(AND(L185="Pago",OR(E185='PC Receitas'!$O$7,E185='PC Receitas'!$O$8,E185='PC Receitas'!$O$9,E185='PC Receitas'!$O$10,E185='PC Receitas'!$O$11,E185='PC Receitas'!$O$12,E185='PC Receitas'!$O$13,E185='PC Receitas'!$O$14)),-J185,0))</f>
        <v>7952.57</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71"/>
      <c r="C186" s="43"/>
      <c r="D186" s="43" t="str">
        <f t="shared" ca="1" si="10"/>
        <v/>
      </c>
      <c r="E186" s="43"/>
      <c r="F186" s="43"/>
      <c r="G186" s="43"/>
      <c r="H186" s="43"/>
      <c r="I186" s="43"/>
      <c r="J186" s="44"/>
      <c r="K186" s="141"/>
      <c r="L186" s="45"/>
      <c r="M186" s="43"/>
      <c r="N186" s="41">
        <f>N185+IF(AND(L186="Pago",OR(E186='PC Receitas'!$O$4,E186='PC Receitas'!$O$5,E186='PC Receitas'!$O$6)),J186,IF(AND(L186="Pago",OR(E186='PC Receitas'!$O$7,E186='PC Receitas'!$O$8,E186='PC Receitas'!$O$9,E186='PC Receitas'!$O$10,E186='PC Receitas'!$O$11,E186='PC Receitas'!$O$12,E186='PC Receitas'!$O$13,E186='PC Receitas'!$O$14)),-J186,0))</f>
        <v>7952.57</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71"/>
      <c r="C187" s="43"/>
      <c r="D187" s="43" t="str">
        <f t="shared" ca="1" si="10"/>
        <v/>
      </c>
      <c r="E187" s="43"/>
      <c r="F187" s="43"/>
      <c r="G187" s="43"/>
      <c r="H187" s="43"/>
      <c r="I187" s="43"/>
      <c r="J187" s="44"/>
      <c r="K187" s="141"/>
      <c r="L187" s="45"/>
      <c r="M187" s="43"/>
      <c r="N187" s="41">
        <f>N186+IF(AND(L187="Pago",OR(E187='PC Receitas'!$O$4,E187='PC Receitas'!$O$5,E187='PC Receitas'!$O$6)),J187,IF(AND(L187="Pago",OR(E187='PC Receitas'!$O$7,E187='PC Receitas'!$O$8,E187='PC Receitas'!$O$9,E187='PC Receitas'!$O$10,E187='PC Receitas'!$O$11,E187='PC Receitas'!$O$12,E187='PC Receitas'!$O$13,E187='PC Receitas'!$O$14)),-J187,0))</f>
        <v>7952.57</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71"/>
      <c r="C188" s="43"/>
      <c r="D188" s="43" t="str">
        <f t="shared" ca="1" si="10"/>
        <v/>
      </c>
      <c r="E188" s="43"/>
      <c r="F188" s="43"/>
      <c r="G188" s="43"/>
      <c r="H188" s="43"/>
      <c r="I188" s="43"/>
      <c r="J188" s="44"/>
      <c r="K188" s="141"/>
      <c r="L188" s="45"/>
      <c r="M188" s="43"/>
      <c r="N188" s="41">
        <f>N187+IF(AND(L188="Pago",OR(E188='PC Receitas'!$O$4,E188='PC Receitas'!$O$5,E188='PC Receitas'!$O$6)),J188,IF(AND(L188="Pago",OR(E188='PC Receitas'!$O$7,E188='PC Receitas'!$O$8,E188='PC Receitas'!$O$9,E188='PC Receitas'!$O$10,E188='PC Receitas'!$O$11,E188='PC Receitas'!$O$12,E188='PC Receitas'!$O$13,E188='PC Receitas'!$O$14)),-J188,0))</f>
        <v>7952.57</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71"/>
      <c r="C189" s="43"/>
      <c r="D189" s="43" t="str">
        <f t="shared" ca="1" si="10"/>
        <v/>
      </c>
      <c r="E189" s="43"/>
      <c r="F189" s="43"/>
      <c r="G189" s="43"/>
      <c r="H189" s="43"/>
      <c r="I189" s="43"/>
      <c r="J189" s="44"/>
      <c r="K189" s="141"/>
      <c r="L189" s="45"/>
      <c r="M189" s="43"/>
      <c r="N189" s="41">
        <f>N188+IF(AND(L189="Pago",OR(E189='PC Receitas'!$O$4,E189='PC Receitas'!$O$5,E189='PC Receitas'!$O$6)),J189,IF(AND(L189="Pago",OR(E189='PC Receitas'!$O$7,E189='PC Receitas'!$O$8,E189='PC Receitas'!$O$9,E189='PC Receitas'!$O$10,E189='PC Receitas'!$O$11,E189='PC Receitas'!$O$12,E189='PC Receitas'!$O$13,E189='PC Receitas'!$O$14)),-J189,0))</f>
        <v>7952.57</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71"/>
      <c r="C190" s="43"/>
      <c r="D190" s="43" t="str">
        <f t="shared" ca="1" si="10"/>
        <v/>
      </c>
      <c r="E190" s="43"/>
      <c r="F190" s="43"/>
      <c r="G190" s="43"/>
      <c r="H190" s="43"/>
      <c r="I190" s="43"/>
      <c r="J190" s="44"/>
      <c r="K190" s="141"/>
      <c r="L190" s="45"/>
      <c r="M190" s="43"/>
      <c r="N190" s="41">
        <f>N189+IF(AND(L190="Pago",OR(E190='PC Receitas'!$O$4,E190='PC Receitas'!$O$5,E190='PC Receitas'!$O$6)),J190,IF(AND(L190="Pago",OR(E190='PC Receitas'!$O$7,E190='PC Receitas'!$O$8,E190='PC Receitas'!$O$9,E190='PC Receitas'!$O$10,E190='PC Receitas'!$O$11,E190='PC Receitas'!$O$12,E190='PC Receitas'!$O$13,E190='PC Receitas'!$O$14)),-J190,0))</f>
        <v>7952.57</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71"/>
      <c r="C191" s="43"/>
      <c r="D191" s="43" t="str">
        <f t="shared" ca="1" si="10"/>
        <v/>
      </c>
      <c r="E191" s="43"/>
      <c r="F191" s="43"/>
      <c r="G191" s="43"/>
      <c r="H191" s="43"/>
      <c r="I191" s="43"/>
      <c r="J191" s="44"/>
      <c r="K191" s="141"/>
      <c r="L191" s="45"/>
      <c r="M191" s="43"/>
      <c r="N191" s="41">
        <f>N190+IF(AND(L191="Pago",OR(E191='PC Receitas'!$O$4,E191='PC Receitas'!$O$5,E191='PC Receitas'!$O$6)),J191,IF(AND(L191="Pago",OR(E191='PC Receitas'!$O$7,E191='PC Receitas'!$O$8,E191='PC Receitas'!$O$9,E191='PC Receitas'!$O$10,E191='PC Receitas'!$O$11,E191='PC Receitas'!$O$12,E191='PC Receitas'!$O$13,E191='PC Receitas'!$O$14)),-J191,0))</f>
        <v>7952.57</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71"/>
      <c r="C192" s="43"/>
      <c r="D192" s="43" t="str">
        <f t="shared" ca="1" si="10"/>
        <v/>
      </c>
      <c r="E192" s="43"/>
      <c r="F192" s="43"/>
      <c r="G192" s="43"/>
      <c r="H192" s="43"/>
      <c r="I192" s="43"/>
      <c r="J192" s="44"/>
      <c r="K192" s="141"/>
      <c r="L192" s="45"/>
      <c r="M192" s="43"/>
      <c r="N192" s="41">
        <f>N191+IF(AND(L192="Pago",OR(E192='PC Receitas'!$O$4,E192='PC Receitas'!$O$5,E192='PC Receitas'!$O$6)),J192,IF(AND(L192="Pago",OR(E192='PC Receitas'!$O$7,E192='PC Receitas'!$O$8,E192='PC Receitas'!$O$9,E192='PC Receitas'!$O$10,E192='PC Receitas'!$O$11,E192='PC Receitas'!$O$12,E192='PC Receitas'!$O$13,E192='PC Receitas'!$O$14)),-J192,0))</f>
        <v>7952.57</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71"/>
      <c r="C193" s="43"/>
      <c r="D193" s="43" t="str">
        <f t="shared" ca="1" si="10"/>
        <v/>
      </c>
      <c r="E193" s="43"/>
      <c r="F193" s="43"/>
      <c r="G193" s="43"/>
      <c r="H193" s="43"/>
      <c r="I193" s="43"/>
      <c r="J193" s="44"/>
      <c r="K193" s="141"/>
      <c r="L193" s="45"/>
      <c r="M193" s="43"/>
      <c r="N193" s="41">
        <f>N192+IF(AND(L193="Pago",OR(E193='PC Receitas'!$O$4,E193='PC Receitas'!$O$5,E193='PC Receitas'!$O$6)),J193,IF(AND(L193="Pago",OR(E193='PC Receitas'!$O$7,E193='PC Receitas'!$O$8,E193='PC Receitas'!$O$9,E193='PC Receitas'!$O$10,E193='PC Receitas'!$O$11,E193='PC Receitas'!$O$12,E193='PC Receitas'!$O$13,E193='PC Receitas'!$O$14)),-J193,0))</f>
        <v>7952.57</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71"/>
      <c r="C194" s="43"/>
      <c r="D194" s="43" t="str">
        <f t="shared" ca="1" si="10"/>
        <v/>
      </c>
      <c r="E194" s="43"/>
      <c r="F194" s="43"/>
      <c r="G194" s="43"/>
      <c r="H194" s="43"/>
      <c r="I194" s="43"/>
      <c r="J194" s="44"/>
      <c r="K194" s="141"/>
      <c r="L194" s="45"/>
      <c r="M194" s="43"/>
      <c r="N194" s="41">
        <f>N193+IF(AND(L194="Pago",OR(E194='PC Receitas'!$O$4,E194='PC Receitas'!$O$5,E194='PC Receitas'!$O$6)),J194,IF(AND(L194="Pago",OR(E194='PC Receitas'!$O$7,E194='PC Receitas'!$O$8,E194='PC Receitas'!$O$9,E194='PC Receitas'!$O$10,E194='PC Receitas'!$O$11,E194='PC Receitas'!$O$12,E194='PC Receitas'!$O$13,E194='PC Receitas'!$O$14)),-J194,0))</f>
        <v>7952.57</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71"/>
      <c r="C195" s="43"/>
      <c r="D195" s="43" t="str">
        <f t="shared" ca="1" si="10"/>
        <v/>
      </c>
      <c r="E195" s="43"/>
      <c r="F195" s="43"/>
      <c r="G195" s="43"/>
      <c r="H195" s="43"/>
      <c r="I195" s="43"/>
      <c r="J195" s="44"/>
      <c r="K195" s="141"/>
      <c r="L195" s="45"/>
      <c r="M195" s="43"/>
      <c r="N195" s="41">
        <f>N194+IF(AND(L195="Pago",OR(E195='PC Receitas'!$O$4,E195='PC Receitas'!$O$5,E195='PC Receitas'!$O$6)),J195,IF(AND(L195="Pago",OR(E195='PC Receitas'!$O$7,E195='PC Receitas'!$O$8,E195='PC Receitas'!$O$9,E195='PC Receitas'!$O$10,E195='PC Receitas'!$O$11,E195='PC Receitas'!$O$12,E195='PC Receitas'!$O$13,E195='PC Receitas'!$O$14)),-J195,0))</f>
        <v>7952.57</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71"/>
      <c r="C196" s="43"/>
      <c r="D196" s="43" t="str">
        <f t="shared" ca="1" si="10"/>
        <v/>
      </c>
      <c r="E196" s="43"/>
      <c r="F196" s="43"/>
      <c r="G196" s="43"/>
      <c r="H196" s="43"/>
      <c r="I196" s="43"/>
      <c r="J196" s="44"/>
      <c r="K196" s="141"/>
      <c r="L196" s="45"/>
      <c r="M196" s="43"/>
      <c r="N196" s="41">
        <f>N195+IF(AND(L196="Pago",OR(E196='PC Receitas'!$O$4,E196='PC Receitas'!$O$5,E196='PC Receitas'!$O$6)),J196,IF(AND(L196="Pago",OR(E196='PC Receitas'!$O$7,E196='PC Receitas'!$O$8,E196='PC Receitas'!$O$9,E196='PC Receitas'!$O$10,E196='PC Receitas'!$O$11,E196='PC Receitas'!$O$12,E196='PC Receitas'!$O$13,E196='PC Receitas'!$O$14)),-J196,0))</f>
        <v>7952.57</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71"/>
      <c r="C197" s="43"/>
      <c r="D197" s="43" t="str">
        <f t="shared" ca="1" si="10"/>
        <v/>
      </c>
      <c r="E197" s="43"/>
      <c r="F197" s="43"/>
      <c r="G197" s="43"/>
      <c r="H197" s="43"/>
      <c r="I197" s="43"/>
      <c r="J197" s="44"/>
      <c r="K197" s="141"/>
      <c r="L197" s="45"/>
      <c r="M197" s="43"/>
      <c r="N197" s="41">
        <f>N196+IF(AND(L197="Pago",OR(E197='PC Receitas'!$O$4,E197='PC Receitas'!$O$5,E197='PC Receitas'!$O$6)),J197,IF(AND(L197="Pago",OR(E197='PC Receitas'!$O$7,E197='PC Receitas'!$O$8,E197='PC Receitas'!$O$9,E197='PC Receitas'!$O$10,E197='PC Receitas'!$O$11,E197='PC Receitas'!$O$12,E197='PC Receitas'!$O$13,E197='PC Receitas'!$O$14)),-J197,0))</f>
        <v>7952.57</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71"/>
      <c r="C198" s="43"/>
      <c r="D198" s="43" t="str">
        <f t="shared" ref="D198:D261" ca="1" si="15">IF(C198&lt;&gt;"",TEXT(C198,"00")&amp;"/08/"&amp;YEAR(TODAY()),"")</f>
        <v/>
      </c>
      <c r="E198" s="43"/>
      <c r="F198" s="43"/>
      <c r="G198" s="43"/>
      <c r="H198" s="43"/>
      <c r="I198" s="43"/>
      <c r="J198" s="44"/>
      <c r="K198" s="141"/>
      <c r="L198" s="45"/>
      <c r="M198" s="43"/>
      <c r="N198" s="41">
        <f>N197+IF(AND(L198="Pago",OR(E198='PC Receitas'!$O$4,E198='PC Receitas'!$O$5,E198='PC Receitas'!$O$6)),J198,IF(AND(L198="Pago",OR(E198='PC Receitas'!$O$7,E198='PC Receitas'!$O$8,E198='PC Receitas'!$O$9,E198='PC Receitas'!$O$10,E198='PC Receitas'!$O$11,E198='PC Receitas'!$O$12,E198='PC Receitas'!$O$13,E198='PC Receitas'!$O$14)),-J198,0))</f>
        <v>7952.57</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71"/>
      <c r="C199" s="43"/>
      <c r="D199" s="43" t="str">
        <f t="shared" ca="1" si="15"/>
        <v/>
      </c>
      <c r="E199" s="43"/>
      <c r="F199" s="43"/>
      <c r="G199" s="43"/>
      <c r="H199" s="43"/>
      <c r="I199" s="43"/>
      <c r="J199" s="44"/>
      <c r="K199" s="141"/>
      <c r="L199" s="45"/>
      <c r="M199" s="43"/>
      <c r="N199" s="41">
        <f>N198+IF(AND(L199="Pago",OR(E199='PC Receitas'!$O$4,E199='PC Receitas'!$O$5,E199='PC Receitas'!$O$6)),J199,IF(AND(L199="Pago",OR(E199='PC Receitas'!$O$7,E199='PC Receitas'!$O$8,E199='PC Receitas'!$O$9,E199='PC Receitas'!$O$10,E199='PC Receitas'!$O$11,E199='PC Receitas'!$O$12,E199='PC Receitas'!$O$13,E199='PC Receitas'!$O$14)),-J199,0))</f>
        <v>7952.57</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71"/>
      <c r="C200" s="43"/>
      <c r="D200" s="43" t="str">
        <f t="shared" ca="1" si="15"/>
        <v/>
      </c>
      <c r="E200" s="43"/>
      <c r="F200" s="43"/>
      <c r="G200" s="43"/>
      <c r="H200" s="43"/>
      <c r="I200" s="43"/>
      <c r="J200" s="44"/>
      <c r="K200" s="141"/>
      <c r="L200" s="45"/>
      <c r="M200" s="43"/>
      <c r="N200" s="41">
        <f>N199+IF(AND(L200="Pago",OR(E200='PC Receitas'!$O$4,E200='PC Receitas'!$O$5,E200='PC Receitas'!$O$6)),J200,IF(AND(L200="Pago",OR(E200='PC Receitas'!$O$7,E200='PC Receitas'!$O$8,E200='PC Receitas'!$O$9,E200='PC Receitas'!$O$10,E200='PC Receitas'!$O$11,E200='PC Receitas'!$O$12,E200='PC Receitas'!$O$13,E200='PC Receitas'!$O$14)),-J200,0))</f>
        <v>7952.57</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71"/>
      <c r="C201" s="43"/>
      <c r="D201" s="43" t="str">
        <f t="shared" ca="1" si="15"/>
        <v/>
      </c>
      <c r="E201" s="43"/>
      <c r="F201" s="43"/>
      <c r="G201" s="43"/>
      <c r="H201" s="43"/>
      <c r="I201" s="43"/>
      <c r="J201" s="44"/>
      <c r="K201" s="141"/>
      <c r="L201" s="45"/>
      <c r="M201" s="43"/>
      <c r="N201" s="41">
        <f>N200+IF(AND(L201="Pago",OR(E201='PC Receitas'!$O$4,E201='PC Receitas'!$O$5,E201='PC Receitas'!$O$6)),J201,IF(AND(L201="Pago",OR(E201='PC Receitas'!$O$7,E201='PC Receitas'!$O$8,E201='PC Receitas'!$O$9,E201='PC Receitas'!$O$10,E201='PC Receitas'!$O$11,E201='PC Receitas'!$O$12,E201='PC Receitas'!$O$13,E201='PC Receitas'!$O$14)),-J201,0))</f>
        <v>7952.57</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71"/>
      <c r="C202" s="43"/>
      <c r="D202" s="43" t="str">
        <f t="shared" ca="1" si="15"/>
        <v/>
      </c>
      <c r="E202" s="43"/>
      <c r="F202" s="43"/>
      <c r="G202" s="43"/>
      <c r="H202" s="43"/>
      <c r="I202" s="43"/>
      <c r="J202" s="44"/>
      <c r="K202" s="141"/>
      <c r="L202" s="45"/>
      <c r="M202" s="43"/>
      <c r="N202" s="41">
        <f>N201+IF(AND(L202="Pago",OR(E202='PC Receitas'!$O$4,E202='PC Receitas'!$O$5,E202='PC Receitas'!$O$6)),J202,IF(AND(L202="Pago",OR(E202='PC Receitas'!$O$7,E202='PC Receitas'!$O$8,E202='PC Receitas'!$O$9,E202='PC Receitas'!$O$10,E202='PC Receitas'!$O$11,E202='PC Receitas'!$O$12,E202='PC Receitas'!$O$13,E202='PC Receitas'!$O$14)),-J202,0))</f>
        <v>7952.57</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71"/>
      <c r="C203" s="43"/>
      <c r="D203" s="43" t="str">
        <f t="shared" ca="1" si="15"/>
        <v/>
      </c>
      <c r="E203" s="43"/>
      <c r="F203" s="43"/>
      <c r="G203" s="43"/>
      <c r="H203" s="43"/>
      <c r="I203" s="43"/>
      <c r="J203" s="44"/>
      <c r="K203" s="141"/>
      <c r="L203" s="45"/>
      <c r="M203" s="43"/>
      <c r="N203" s="41">
        <f>N202+IF(AND(L203="Pago",OR(E203='PC Receitas'!$O$4,E203='PC Receitas'!$O$5,E203='PC Receitas'!$O$6)),J203,IF(AND(L203="Pago",OR(E203='PC Receitas'!$O$7,E203='PC Receitas'!$O$8,E203='PC Receitas'!$O$9,E203='PC Receitas'!$O$10,E203='PC Receitas'!$O$11,E203='PC Receitas'!$O$12,E203='PC Receitas'!$O$13,E203='PC Receitas'!$O$14)),-J203,0))</f>
        <v>7952.57</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71"/>
      <c r="C204" s="43"/>
      <c r="D204" s="43" t="str">
        <f t="shared" ca="1" si="15"/>
        <v/>
      </c>
      <c r="E204" s="43"/>
      <c r="F204" s="43"/>
      <c r="G204" s="43"/>
      <c r="H204" s="43"/>
      <c r="I204" s="43"/>
      <c r="J204" s="44"/>
      <c r="K204" s="141"/>
      <c r="L204" s="45"/>
      <c r="M204" s="43"/>
      <c r="N204" s="41">
        <f>N203+IF(AND(L204="Pago",OR(E204='PC Receitas'!$O$4,E204='PC Receitas'!$O$5,E204='PC Receitas'!$O$6)),J204,IF(AND(L204="Pago",OR(E204='PC Receitas'!$O$7,E204='PC Receitas'!$O$8,E204='PC Receitas'!$O$9,E204='PC Receitas'!$O$10,E204='PC Receitas'!$O$11,E204='PC Receitas'!$O$12,E204='PC Receitas'!$O$13,E204='PC Receitas'!$O$14)),-J204,0))</f>
        <v>7952.57</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71"/>
      <c r="C205" s="43"/>
      <c r="D205" s="43" t="str">
        <f t="shared" ca="1" si="15"/>
        <v/>
      </c>
      <c r="E205" s="43"/>
      <c r="F205" s="43"/>
      <c r="G205" s="43"/>
      <c r="H205" s="43"/>
      <c r="I205" s="43"/>
      <c r="J205" s="44"/>
      <c r="K205" s="141"/>
      <c r="L205" s="45"/>
      <c r="M205" s="43"/>
      <c r="N205" s="41">
        <f>N204+IF(AND(L205="Pago",OR(E205='PC Receitas'!$O$4,E205='PC Receitas'!$O$5,E205='PC Receitas'!$O$6)),J205,IF(AND(L205="Pago",OR(E205='PC Receitas'!$O$7,E205='PC Receitas'!$O$8,E205='PC Receitas'!$O$9,E205='PC Receitas'!$O$10,E205='PC Receitas'!$O$11,E205='PC Receitas'!$O$12,E205='PC Receitas'!$O$13,E205='PC Receitas'!$O$14)),-J205,0))</f>
        <v>7952.57</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71"/>
      <c r="C206" s="43"/>
      <c r="D206" s="43" t="str">
        <f t="shared" ca="1" si="15"/>
        <v/>
      </c>
      <c r="E206" s="43"/>
      <c r="F206" s="43"/>
      <c r="G206" s="43"/>
      <c r="H206" s="43"/>
      <c r="I206" s="43"/>
      <c r="J206" s="44"/>
      <c r="K206" s="141"/>
      <c r="L206" s="45"/>
      <c r="M206" s="43"/>
      <c r="N206" s="41">
        <f>N205+IF(AND(L206="Pago",OR(E206='PC Receitas'!$O$4,E206='PC Receitas'!$O$5,E206='PC Receitas'!$O$6)),J206,IF(AND(L206="Pago",OR(E206='PC Receitas'!$O$7,E206='PC Receitas'!$O$8,E206='PC Receitas'!$O$9,E206='PC Receitas'!$O$10,E206='PC Receitas'!$O$11,E206='PC Receitas'!$O$12,E206='PC Receitas'!$O$13,E206='PC Receitas'!$O$14)),-J206,0))</f>
        <v>7952.57</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71"/>
      <c r="C207" s="43"/>
      <c r="D207" s="43" t="str">
        <f t="shared" ca="1" si="15"/>
        <v/>
      </c>
      <c r="E207" s="43"/>
      <c r="F207" s="43"/>
      <c r="G207" s="43"/>
      <c r="H207" s="43"/>
      <c r="I207" s="43"/>
      <c r="J207" s="44"/>
      <c r="K207" s="141"/>
      <c r="L207" s="45"/>
      <c r="M207" s="43"/>
      <c r="N207" s="41">
        <f>N206+IF(AND(L207="Pago",OR(E207='PC Receitas'!$O$4,E207='PC Receitas'!$O$5,E207='PC Receitas'!$O$6)),J207,IF(AND(L207="Pago",OR(E207='PC Receitas'!$O$7,E207='PC Receitas'!$O$8,E207='PC Receitas'!$O$9,E207='PC Receitas'!$O$10,E207='PC Receitas'!$O$11,E207='PC Receitas'!$O$12,E207='PC Receitas'!$O$13,E207='PC Receitas'!$O$14)),-J207,0))</f>
        <v>7952.57</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71"/>
      <c r="C208" s="43"/>
      <c r="D208" s="43" t="str">
        <f t="shared" ca="1" si="15"/>
        <v/>
      </c>
      <c r="E208" s="43"/>
      <c r="F208" s="43"/>
      <c r="G208" s="43"/>
      <c r="H208" s="43"/>
      <c r="I208" s="43"/>
      <c r="J208" s="44"/>
      <c r="K208" s="141"/>
      <c r="L208" s="45"/>
      <c r="M208" s="43"/>
      <c r="N208" s="41">
        <f>N207+IF(AND(L208="Pago",OR(E208='PC Receitas'!$O$4,E208='PC Receitas'!$O$5,E208='PC Receitas'!$O$6)),J208,IF(AND(L208="Pago",OR(E208='PC Receitas'!$O$7,E208='PC Receitas'!$O$8,E208='PC Receitas'!$O$9,E208='PC Receitas'!$O$10,E208='PC Receitas'!$O$11,E208='PC Receitas'!$O$12,E208='PC Receitas'!$O$13,E208='PC Receitas'!$O$14)),-J208,0))</f>
        <v>7952.57</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71"/>
      <c r="C209" s="43"/>
      <c r="D209" s="43" t="str">
        <f t="shared" ca="1" si="15"/>
        <v/>
      </c>
      <c r="E209" s="43"/>
      <c r="F209" s="43"/>
      <c r="G209" s="43"/>
      <c r="H209" s="43"/>
      <c r="I209" s="43"/>
      <c r="J209" s="44"/>
      <c r="K209" s="141"/>
      <c r="L209" s="45"/>
      <c r="M209" s="43"/>
      <c r="N209" s="41">
        <f>N208+IF(AND(L209="Pago",OR(E209='PC Receitas'!$O$4,E209='PC Receitas'!$O$5,E209='PC Receitas'!$O$6)),J209,IF(AND(L209="Pago",OR(E209='PC Receitas'!$O$7,E209='PC Receitas'!$O$8,E209='PC Receitas'!$O$9,E209='PC Receitas'!$O$10,E209='PC Receitas'!$O$11,E209='PC Receitas'!$O$12,E209='PC Receitas'!$O$13,E209='PC Receitas'!$O$14)),-J209,0))</f>
        <v>7952.57</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71"/>
      <c r="C210" s="43"/>
      <c r="D210" s="43" t="str">
        <f t="shared" ca="1" si="15"/>
        <v/>
      </c>
      <c r="E210" s="43"/>
      <c r="F210" s="43"/>
      <c r="G210" s="43"/>
      <c r="H210" s="43"/>
      <c r="I210" s="43"/>
      <c r="J210" s="44"/>
      <c r="K210" s="141"/>
      <c r="L210" s="45"/>
      <c r="M210" s="43"/>
      <c r="N210" s="41">
        <f>N209+IF(AND(L210="Pago",OR(E210='PC Receitas'!$O$4,E210='PC Receitas'!$O$5,E210='PC Receitas'!$O$6)),J210,IF(AND(L210="Pago",OR(E210='PC Receitas'!$O$7,E210='PC Receitas'!$O$8,E210='PC Receitas'!$O$9,E210='PC Receitas'!$O$10,E210='PC Receitas'!$O$11,E210='PC Receitas'!$O$12,E210='PC Receitas'!$O$13,E210='PC Receitas'!$O$14)),-J210,0))</f>
        <v>7952.57</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71"/>
      <c r="C211" s="43"/>
      <c r="D211" s="43" t="str">
        <f t="shared" ca="1" si="15"/>
        <v/>
      </c>
      <c r="E211" s="43"/>
      <c r="F211" s="43"/>
      <c r="G211" s="43"/>
      <c r="H211" s="43"/>
      <c r="I211" s="43"/>
      <c r="J211" s="44"/>
      <c r="K211" s="141"/>
      <c r="L211" s="45"/>
      <c r="M211" s="43"/>
      <c r="N211" s="41">
        <f>N210+IF(AND(L211="Pago",OR(E211='PC Receitas'!$O$4,E211='PC Receitas'!$O$5,E211='PC Receitas'!$O$6)),J211,IF(AND(L211="Pago",OR(E211='PC Receitas'!$O$7,E211='PC Receitas'!$O$8,E211='PC Receitas'!$O$9,E211='PC Receitas'!$O$10,E211='PC Receitas'!$O$11,E211='PC Receitas'!$O$12,E211='PC Receitas'!$O$13,E211='PC Receitas'!$O$14)),-J211,0))</f>
        <v>7952.57</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71"/>
      <c r="C212" s="43"/>
      <c r="D212" s="43" t="str">
        <f t="shared" ca="1" si="15"/>
        <v/>
      </c>
      <c r="E212" s="43"/>
      <c r="F212" s="43"/>
      <c r="G212" s="43"/>
      <c r="H212" s="43"/>
      <c r="I212" s="43"/>
      <c r="J212" s="44"/>
      <c r="K212" s="141"/>
      <c r="L212" s="45"/>
      <c r="M212" s="43"/>
      <c r="N212" s="41">
        <f>N211+IF(AND(L212="Pago",OR(E212='PC Receitas'!$O$4,E212='PC Receitas'!$O$5,E212='PC Receitas'!$O$6)),J212,IF(AND(L212="Pago",OR(E212='PC Receitas'!$O$7,E212='PC Receitas'!$O$8,E212='PC Receitas'!$O$9,E212='PC Receitas'!$O$10,E212='PC Receitas'!$O$11,E212='PC Receitas'!$O$12,E212='PC Receitas'!$O$13,E212='PC Receitas'!$O$14)),-J212,0))</f>
        <v>7952.57</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71"/>
      <c r="C213" s="43"/>
      <c r="D213" s="43" t="str">
        <f t="shared" ca="1" si="15"/>
        <v/>
      </c>
      <c r="E213" s="43"/>
      <c r="F213" s="43"/>
      <c r="G213" s="43"/>
      <c r="H213" s="43"/>
      <c r="I213" s="43"/>
      <c r="J213" s="44"/>
      <c r="K213" s="141"/>
      <c r="L213" s="45"/>
      <c r="M213" s="43"/>
      <c r="N213" s="41">
        <f>N212+IF(AND(L213="Pago",OR(E213='PC Receitas'!$O$4,E213='PC Receitas'!$O$5,E213='PC Receitas'!$O$6)),J213,IF(AND(L213="Pago",OR(E213='PC Receitas'!$O$7,E213='PC Receitas'!$O$8,E213='PC Receitas'!$O$9,E213='PC Receitas'!$O$10,E213='PC Receitas'!$O$11,E213='PC Receitas'!$O$12,E213='PC Receitas'!$O$13,E213='PC Receitas'!$O$14)),-J213,0))</f>
        <v>7952.57</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71"/>
      <c r="C214" s="43"/>
      <c r="D214" s="43" t="str">
        <f t="shared" ca="1" si="15"/>
        <v/>
      </c>
      <c r="E214" s="43"/>
      <c r="F214" s="43"/>
      <c r="G214" s="43"/>
      <c r="H214" s="43"/>
      <c r="I214" s="43"/>
      <c r="J214" s="44"/>
      <c r="K214" s="141"/>
      <c r="L214" s="45"/>
      <c r="M214" s="43"/>
      <c r="N214" s="41">
        <f>N213+IF(AND(L214="Pago",OR(E214='PC Receitas'!$O$4,E214='PC Receitas'!$O$5,E214='PC Receitas'!$O$6)),J214,IF(AND(L214="Pago",OR(E214='PC Receitas'!$O$7,E214='PC Receitas'!$O$8,E214='PC Receitas'!$O$9,E214='PC Receitas'!$O$10,E214='PC Receitas'!$O$11,E214='PC Receitas'!$O$12,E214='PC Receitas'!$O$13,E214='PC Receitas'!$O$14)),-J214,0))</f>
        <v>7952.57</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71"/>
      <c r="C215" s="43"/>
      <c r="D215" s="43" t="str">
        <f t="shared" ca="1" si="15"/>
        <v/>
      </c>
      <c r="E215" s="43"/>
      <c r="F215" s="43"/>
      <c r="G215" s="43"/>
      <c r="H215" s="43"/>
      <c r="I215" s="43"/>
      <c r="J215" s="44"/>
      <c r="K215" s="141"/>
      <c r="L215" s="45"/>
      <c r="M215" s="43"/>
      <c r="N215" s="41">
        <f>N214+IF(AND(L215="Pago",OR(E215='PC Receitas'!$O$4,E215='PC Receitas'!$O$5,E215='PC Receitas'!$O$6)),J215,IF(AND(L215="Pago",OR(E215='PC Receitas'!$O$7,E215='PC Receitas'!$O$8,E215='PC Receitas'!$O$9,E215='PC Receitas'!$O$10,E215='PC Receitas'!$O$11,E215='PC Receitas'!$O$12,E215='PC Receitas'!$O$13,E215='PC Receitas'!$O$14)),-J215,0))</f>
        <v>7952.57</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71"/>
      <c r="C216" s="43"/>
      <c r="D216" s="43" t="str">
        <f t="shared" ca="1" si="15"/>
        <v/>
      </c>
      <c r="E216" s="43"/>
      <c r="F216" s="43"/>
      <c r="G216" s="43"/>
      <c r="H216" s="43"/>
      <c r="I216" s="43"/>
      <c r="J216" s="44"/>
      <c r="K216" s="141"/>
      <c r="L216" s="45"/>
      <c r="M216" s="43"/>
      <c r="N216" s="41">
        <f>N215+IF(AND(L216="Pago",OR(E216='PC Receitas'!$O$4,E216='PC Receitas'!$O$5,E216='PC Receitas'!$O$6)),J216,IF(AND(L216="Pago",OR(E216='PC Receitas'!$O$7,E216='PC Receitas'!$O$8,E216='PC Receitas'!$O$9,E216='PC Receitas'!$O$10,E216='PC Receitas'!$O$11,E216='PC Receitas'!$O$12,E216='PC Receitas'!$O$13,E216='PC Receitas'!$O$14)),-J216,0))</f>
        <v>7952.57</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71"/>
      <c r="C217" s="43"/>
      <c r="D217" s="43" t="str">
        <f t="shared" ca="1" si="15"/>
        <v/>
      </c>
      <c r="E217" s="43"/>
      <c r="F217" s="43"/>
      <c r="G217" s="43"/>
      <c r="H217" s="43"/>
      <c r="I217" s="43"/>
      <c r="J217" s="44"/>
      <c r="K217" s="141"/>
      <c r="L217" s="45"/>
      <c r="M217" s="43"/>
      <c r="N217" s="41">
        <f>N216+IF(AND(L217="Pago",OR(E217='PC Receitas'!$O$4,E217='PC Receitas'!$O$5,E217='PC Receitas'!$O$6)),J217,IF(AND(L217="Pago",OR(E217='PC Receitas'!$O$7,E217='PC Receitas'!$O$8,E217='PC Receitas'!$O$9,E217='PC Receitas'!$O$10,E217='PC Receitas'!$O$11,E217='PC Receitas'!$O$12,E217='PC Receitas'!$O$13,E217='PC Receitas'!$O$14)),-J217,0))</f>
        <v>7952.57</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71"/>
      <c r="C218" s="43"/>
      <c r="D218" s="43" t="str">
        <f t="shared" ca="1" si="15"/>
        <v/>
      </c>
      <c r="E218" s="43"/>
      <c r="F218" s="43"/>
      <c r="G218" s="43"/>
      <c r="H218" s="43"/>
      <c r="I218" s="43"/>
      <c r="J218" s="44"/>
      <c r="K218" s="141"/>
      <c r="L218" s="45"/>
      <c r="M218" s="43"/>
      <c r="N218" s="41">
        <f>N217+IF(AND(L218="Pago",OR(E218='PC Receitas'!$O$4,E218='PC Receitas'!$O$5,E218='PC Receitas'!$O$6)),J218,IF(AND(L218="Pago",OR(E218='PC Receitas'!$O$7,E218='PC Receitas'!$O$8,E218='PC Receitas'!$O$9,E218='PC Receitas'!$O$10,E218='PC Receitas'!$O$11,E218='PC Receitas'!$O$12,E218='PC Receitas'!$O$13,E218='PC Receitas'!$O$14)),-J218,0))</f>
        <v>7952.57</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71"/>
      <c r="C219" s="43"/>
      <c r="D219" s="43" t="str">
        <f t="shared" ca="1" si="15"/>
        <v/>
      </c>
      <c r="E219" s="43"/>
      <c r="F219" s="43"/>
      <c r="G219" s="43"/>
      <c r="H219" s="43"/>
      <c r="I219" s="43"/>
      <c r="J219" s="44"/>
      <c r="K219" s="141"/>
      <c r="L219" s="45"/>
      <c r="M219" s="43"/>
      <c r="N219" s="41">
        <f>N218+IF(AND(L219="Pago",OR(E219='PC Receitas'!$O$4,E219='PC Receitas'!$O$5,E219='PC Receitas'!$O$6)),J219,IF(AND(L219="Pago",OR(E219='PC Receitas'!$O$7,E219='PC Receitas'!$O$8,E219='PC Receitas'!$O$9,E219='PC Receitas'!$O$10,E219='PC Receitas'!$O$11,E219='PC Receitas'!$O$12,E219='PC Receitas'!$O$13,E219='PC Receitas'!$O$14)),-J219,0))</f>
        <v>7952.57</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71"/>
      <c r="C220" s="43"/>
      <c r="D220" s="43" t="str">
        <f t="shared" ca="1" si="15"/>
        <v/>
      </c>
      <c r="E220" s="43"/>
      <c r="F220" s="43"/>
      <c r="G220" s="43"/>
      <c r="H220" s="43"/>
      <c r="I220" s="43"/>
      <c r="J220" s="44"/>
      <c r="K220" s="141"/>
      <c r="L220" s="45"/>
      <c r="M220" s="43"/>
      <c r="N220" s="41">
        <f>N219+IF(AND(L220="Pago",OR(E220='PC Receitas'!$O$4,E220='PC Receitas'!$O$5,E220='PC Receitas'!$O$6)),J220,IF(AND(L220="Pago",OR(E220='PC Receitas'!$O$7,E220='PC Receitas'!$O$8,E220='PC Receitas'!$O$9,E220='PC Receitas'!$O$10,E220='PC Receitas'!$O$11,E220='PC Receitas'!$O$12,E220='PC Receitas'!$O$13,E220='PC Receitas'!$O$14)),-J220,0))</f>
        <v>7952.57</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71"/>
      <c r="C221" s="43"/>
      <c r="D221" s="43" t="str">
        <f t="shared" ca="1" si="15"/>
        <v/>
      </c>
      <c r="E221" s="43"/>
      <c r="F221" s="43"/>
      <c r="G221" s="43"/>
      <c r="H221" s="43"/>
      <c r="I221" s="43"/>
      <c r="J221" s="44"/>
      <c r="K221" s="141"/>
      <c r="L221" s="45"/>
      <c r="M221" s="43"/>
      <c r="N221" s="41">
        <f>N220+IF(AND(L221="Pago",OR(E221='PC Receitas'!$O$4,E221='PC Receitas'!$O$5,E221='PC Receitas'!$O$6)),J221,IF(AND(L221="Pago",OR(E221='PC Receitas'!$O$7,E221='PC Receitas'!$O$8,E221='PC Receitas'!$O$9,E221='PC Receitas'!$O$10,E221='PC Receitas'!$O$11,E221='PC Receitas'!$O$12,E221='PC Receitas'!$O$13,E221='PC Receitas'!$O$14)),-J221,0))</f>
        <v>7952.57</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71"/>
      <c r="C222" s="43"/>
      <c r="D222" s="43" t="str">
        <f t="shared" ca="1" si="15"/>
        <v/>
      </c>
      <c r="E222" s="43"/>
      <c r="F222" s="43"/>
      <c r="G222" s="43"/>
      <c r="H222" s="43"/>
      <c r="I222" s="43"/>
      <c r="J222" s="44"/>
      <c r="K222" s="141"/>
      <c r="L222" s="45"/>
      <c r="M222" s="43"/>
      <c r="N222" s="41">
        <f>N221+IF(AND(L222="Pago",OR(E222='PC Receitas'!$O$4,E222='PC Receitas'!$O$5,E222='PC Receitas'!$O$6)),J222,IF(AND(L222="Pago",OR(E222='PC Receitas'!$O$7,E222='PC Receitas'!$O$8,E222='PC Receitas'!$O$9,E222='PC Receitas'!$O$10,E222='PC Receitas'!$O$11,E222='PC Receitas'!$O$12,E222='PC Receitas'!$O$13,E222='PC Receitas'!$O$14)),-J222,0))</f>
        <v>7952.57</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71"/>
      <c r="C223" s="43"/>
      <c r="D223" s="43" t="str">
        <f t="shared" ca="1" si="15"/>
        <v/>
      </c>
      <c r="E223" s="43"/>
      <c r="F223" s="43"/>
      <c r="G223" s="43"/>
      <c r="H223" s="43"/>
      <c r="I223" s="43"/>
      <c r="J223" s="44"/>
      <c r="K223" s="141"/>
      <c r="L223" s="45"/>
      <c r="M223" s="43"/>
      <c r="N223" s="41">
        <f>N222+IF(AND(L223="Pago",OR(E223='PC Receitas'!$O$4,E223='PC Receitas'!$O$5,E223='PC Receitas'!$O$6)),J223,IF(AND(L223="Pago",OR(E223='PC Receitas'!$O$7,E223='PC Receitas'!$O$8,E223='PC Receitas'!$O$9,E223='PC Receitas'!$O$10,E223='PC Receitas'!$O$11,E223='PC Receitas'!$O$12,E223='PC Receitas'!$O$13,E223='PC Receitas'!$O$14)),-J223,0))</f>
        <v>7952.57</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71"/>
      <c r="C224" s="43"/>
      <c r="D224" s="43" t="str">
        <f t="shared" ca="1" si="15"/>
        <v/>
      </c>
      <c r="E224" s="43"/>
      <c r="F224" s="43"/>
      <c r="G224" s="43"/>
      <c r="H224" s="43"/>
      <c r="I224" s="43"/>
      <c r="J224" s="44"/>
      <c r="K224" s="141"/>
      <c r="L224" s="45"/>
      <c r="M224" s="43"/>
      <c r="N224" s="41">
        <f>N223+IF(AND(L224="Pago",OR(E224='PC Receitas'!$O$4,E224='PC Receitas'!$O$5,E224='PC Receitas'!$O$6)),J224,IF(AND(L224="Pago",OR(E224='PC Receitas'!$O$7,E224='PC Receitas'!$O$8,E224='PC Receitas'!$O$9,E224='PC Receitas'!$O$10,E224='PC Receitas'!$O$11,E224='PC Receitas'!$O$12,E224='PC Receitas'!$O$13,E224='PC Receitas'!$O$14)),-J224,0))</f>
        <v>7952.57</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71"/>
      <c r="C225" s="43"/>
      <c r="D225" s="43" t="str">
        <f t="shared" ca="1" si="15"/>
        <v/>
      </c>
      <c r="E225" s="43"/>
      <c r="F225" s="43"/>
      <c r="G225" s="43"/>
      <c r="H225" s="43"/>
      <c r="I225" s="43"/>
      <c r="J225" s="44"/>
      <c r="K225" s="141"/>
      <c r="L225" s="45"/>
      <c r="M225" s="43"/>
      <c r="N225" s="41">
        <f>N224+IF(AND(L225="Pago",OR(E225='PC Receitas'!$O$4,E225='PC Receitas'!$O$5,E225='PC Receitas'!$O$6)),J225,IF(AND(L225="Pago",OR(E225='PC Receitas'!$O$7,E225='PC Receitas'!$O$8,E225='PC Receitas'!$O$9,E225='PC Receitas'!$O$10,E225='PC Receitas'!$O$11,E225='PC Receitas'!$O$12,E225='PC Receitas'!$O$13,E225='PC Receitas'!$O$14)),-J225,0))</f>
        <v>7952.57</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71"/>
      <c r="C226" s="43"/>
      <c r="D226" s="43" t="str">
        <f t="shared" ca="1" si="15"/>
        <v/>
      </c>
      <c r="E226" s="43"/>
      <c r="F226" s="43"/>
      <c r="G226" s="43"/>
      <c r="H226" s="43"/>
      <c r="I226" s="43"/>
      <c r="J226" s="44"/>
      <c r="K226" s="141"/>
      <c r="L226" s="45"/>
      <c r="M226" s="43"/>
      <c r="N226" s="41">
        <f>N225+IF(AND(L226="Pago",OR(E226='PC Receitas'!$O$4,E226='PC Receitas'!$O$5,E226='PC Receitas'!$O$6)),J226,IF(AND(L226="Pago",OR(E226='PC Receitas'!$O$7,E226='PC Receitas'!$O$8,E226='PC Receitas'!$O$9,E226='PC Receitas'!$O$10,E226='PC Receitas'!$O$11,E226='PC Receitas'!$O$12,E226='PC Receitas'!$O$13,E226='PC Receitas'!$O$14)),-J226,0))</f>
        <v>7952.57</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71"/>
      <c r="C227" s="43"/>
      <c r="D227" s="43" t="str">
        <f t="shared" ca="1" si="15"/>
        <v/>
      </c>
      <c r="E227" s="43"/>
      <c r="F227" s="43"/>
      <c r="G227" s="43"/>
      <c r="H227" s="43"/>
      <c r="I227" s="43"/>
      <c r="J227" s="44"/>
      <c r="K227" s="141"/>
      <c r="L227" s="45"/>
      <c r="M227" s="43"/>
      <c r="N227" s="41">
        <f>N226+IF(AND(L227="Pago",OR(E227='PC Receitas'!$O$4,E227='PC Receitas'!$O$5,E227='PC Receitas'!$O$6)),J227,IF(AND(L227="Pago",OR(E227='PC Receitas'!$O$7,E227='PC Receitas'!$O$8,E227='PC Receitas'!$O$9,E227='PC Receitas'!$O$10,E227='PC Receitas'!$O$11,E227='PC Receitas'!$O$12,E227='PC Receitas'!$O$13,E227='PC Receitas'!$O$14)),-J227,0))</f>
        <v>7952.57</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71"/>
      <c r="C228" s="43"/>
      <c r="D228" s="43" t="str">
        <f t="shared" ca="1" si="15"/>
        <v/>
      </c>
      <c r="E228" s="43"/>
      <c r="F228" s="43"/>
      <c r="G228" s="43"/>
      <c r="H228" s="43"/>
      <c r="I228" s="43"/>
      <c r="J228" s="44"/>
      <c r="K228" s="141"/>
      <c r="L228" s="45"/>
      <c r="M228" s="43"/>
      <c r="N228" s="41">
        <f>N227+IF(AND(L228="Pago",OR(E228='PC Receitas'!$O$4,E228='PC Receitas'!$O$5,E228='PC Receitas'!$O$6)),J228,IF(AND(L228="Pago",OR(E228='PC Receitas'!$O$7,E228='PC Receitas'!$O$8,E228='PC Receitas'!$O$9,E228='PC Receitas'!$O$10,E228='PC Receitas'!$O$11,E228='PC Receitas'!$O$12,E228='PC Receitas'!$O$13,E228='PC Receitas'!$O$14)),-J228,0))</f>
        <v>7952.57</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71"/>
      <c r="C229" s="43"/>
      <c r="D229" s="43" t="str">
        <f t="shared" ca="1" si="15"/>
        <v/>
      </c>
      <c r="E229" s="43"/>
      <c r="F229" s="43"/>
      <c r="G229" s="43"/>
      <c r="H229" s="43"/>
      <c r="I229" s="43"/>
      <c r="J229" s="44"/>
      <c r="K229" s="141"/>
      <c r="L229" s="45"/>
      <c r="M229" s="43"/>
      <c r="N229" s="41">
        <f>N228+IF(AND(L229="Pago",OR(E229='PC Receitas'!$O$4,E229='PC Receitas'!$O$5,E229='PC Receitas'!$O$6)),J229,IF(AND(L229="Pago",OR(E229='PC Receitas'!$O$7,E229='PC Receitas'!$O$8,E229='PC Receitas'!$O$9,E229='PC Receitas'!$O$10,E229='PC Receitas'!$O$11,E229='PC Receitas'!$O$12,E229='PC Receitas'!$O$13,E229='PC Receitas'!$O$14)),-J229,0))</f>
        <v>7952.57</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71"/>
      <c r="C230" s="43"/>
      <c r="D230" s="43" t="str">
        <f t="shared" ca="1" si="15"/>
        <v/>
      </c>
      <c r="E230" s="43"/>
      <c r="F230" s="43"/>
      <c r="G230" s="43"/>
      <c r="H230" s="43"/>
      <c r="I230" s="43"/>
      <c r="J230" s="44"/>
      <c r="K230" s="141"/>
      <c r="L230" s="45"/>
      <c r="M230" s="43"/>
      <c r="N230" s="41">
        <f>N229+IF(AND(L230="Pago",OR(E230='PC Receitas'!$O$4,E230='PC Receitas'!$O$5,E230='PC Receitas'!$O$6)),J230,IF(AND(L230="Pago",OR(E230='PC Receitas'!$O$7,E230='PC Receitas'!$O$8,E230='PC Receitas'!$O$9,E230='PC Receitas'!$O$10,E230='PC Receitas'!$O$11,E230='PC Receitas'!$O$12,E230='PC Receitas'!$O$13,E230='PC Receitas'!$O$14)),-J230,0))</f>
        <v>7952.57</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71"/>
      <c r="C231" s="43"/>
      <c r="D231" s="43" t="str">
        <f t="shared" ca="1" si="15"/>
        <v/>
      </c>
      <c r="E231" s="43"/>
      <c r="F231" s="43"/>
      <c r="G231" s="43"/>
      <c r="H231" s="43"/>
      <c r="I231" s="43"/>
      <c r="J231" s="44"/>
      <c r="K231" s="141"/>
      <c r="L231" s="45"/>
      <c r="M231" s="43"/>
      <c r="N231" s="41">
        <f>N230+IF(AND(L231="Pago",OR(E231='PC Receitas'!$O$4,E231='PC Receitas'!$O$5,E231='PC Receitas'!$O$6)),J231,IF(AND(L231="Pago",OR(E231='PC Receitas'!$O$7,E231='PC Receitas'!$O$8,E231='PC Receitas'!$O$9,E231='PC Receitas'!$O$10,E231='PC Receitas'!$O$11,E231='PC Receitas'!$O$12,E231='PC Receitas'!$O$13,E231='PC Receitas'!$O$14)),-J231,0))</f>
        <v>7952.57</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71"/>
      <c r="C232" s="43"/>
      <c r="D232" s="43" t="str">
        <f t="shared" ca="1" si="15"/>
        <v/>
      </c>
      <c r="E232" s="43"/>
      <c r="F232" s="43"/>
      <c r="G232" s="43"/>
      <c r="H232" s="43"/>
      <c r="I232" s="43"/>
      <c r="J232" s="44"/>
      <c r="K232" s="141"/>
      <c r="L232" s="45"/>
      <c r="M232" s="43"/>
      <c r="N232" s="41">
        <f>N231+IF(AND(L232="Pago",OR(E232='PC Receitas'!$O$4,E232='PC Receitas'!$O$5,E232='PC Receitas'!$O$6)),J232,IF(AND(L232="Pago",OR(E232='PC Receitas'!$O$7,E232='PC Receitas'!$O$8,E232='PC Receitas'!$O$9,E232='PC Receitas'!$O$10,E232='PC Receitas'!$O$11,E232='PC Receitas'!$O$12,E232='PC Receitas'!$O$13,E232='PC Receitas'!$O$14)),-J232,0))</f>
        <v>7952.57</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71"/>
      <c r="C233" s="43"/>
      <c r="D233" s="43" t="str">
        <f t="shared" ca="1" si="15"/>
        <v/>
      </c>
      <c r="E233" s="43"/>
      <c r="F233" s="43"/>
      <c r="G233" s="43"/>
      <c r="H233" s="43"/>
      <c r="I233" s="43"/>
      <c r="J233" s="44"/>
      <c r="K233" s="141"/>
      <c r="L233" s="45"/>
      <c r="M233" s="43"/>
      <c r="N233" s="41">
        <f>N232+IF(AND(L233="Pago",OR(E233='PC Receitas'!$O$4,E233='PC Receitas'!$O$5,E233='PC Receitas'!$O$6)),J233,IF(AND(L233="Pago",OR(E233='PC Receitas'!$O$7,E233='PC Receitas'!$O$8,E233='PC Receitas'!$O$9,E233='PC Receitas'!$O$10,E233='PC Receitas'!$O$11,E233='PC Receitas'!$O$12,E233='PC Receitas'!$O$13,E233='PC Receitas'!$O$14)),-J233,0))</f>
        <v>7952.57</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71"/>
      <c r="C234" s="43"/>
      <c r="D234" s="43" t="str">
        <f t="shared" ca="1" si="15"/>
        <v/>
      </c>
      <c r="E234" s="43"/>
      <c r="F234" s="43"/>
      <c r="G234" s="43"/>
      <c r="H234" s="43"/>
      <c r="I234" s="43"/>
      <c r="J234" s="44"/>
      <c r="K234" s="141"/>
      <c r="L234" s="45"/>
      <c r="M234" s="43"/>
      <c r="N234" s="41">
        <f>N233+IF(AND(L234="Pago",OR(E234='PC Receitas'!$O$4,E234='PC Receitas'!$O$5,E234='PC Receitas'!$O$6)),J234,IF(AND(L234="Pago",OR(E234='PC Receitas'!$O$7,E234='PC Receitas'!$O$8,E234='PC Receitas'!$O$9,E234='PC Receitas'!$O$10,E234='PC Receitas'!$O$11,E234='PC Receitas'!$O$12,E234='PC Receitas'!$O$13,E234='PC Receitas'!$O$14)),-J234,0))</f>
        <v>7952.57</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71"/>
      <c r="C235" s="43"/>
      <c r="D235" s="43" t="str">
        <f t="shared" ca="1" si="15"/>
        <v/>
      </c>
      <c r="E235" s="43"/>
      <c r="F235" s="43"/>
      <c r="G235" s="43"/>
      <c r="H235" s="43"/>
      <c r="I235" s="43"/>
      <c r="J235" s="44"/>
      <c r="K235" s="141"/>
      <c r="L235" s="45"/>
      <c r="M235" s="43"/>
      <c r="N235" s="41">
        <f>N234+IF(AND(L235="Pago",OR(E235='PC Receitas'!$O$4,E235='PC Receitas'!$O$5,E235='PC Receitas'!$O$6)),J235,IF(AND(L235="Pago",OR(E235='PC Receitas'!$O$7,E235='PC Receitas'!$O$8,E235='PC Receitas'!$O$9,E235='PC Receitas'!$O$10,E235='PC Receitas'!$O$11,E235='PC Receitas'!$O$12,E235='PC Receitas'!$O$13,E235='PC Receitas'!$O$14)),-J235,0))</f>
        <v>7952.57</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71"/>
      <c r="C236" s="43"/>
      <c r="D236" s="43" t="str">
        <f t="shared" ca="1" si="15"/>
        <v/>
      </c>
      <c r="E236" s="43"/>
      <c r="F236" s="43"/>
      <c r="G236" s="43"/>
      <c r="H236" s="43"/>
      <c r="I236" s="43"/>
      <c r="J236" s="44"/>
      <c r="K236" s="141"/>
      <c r="L236" s="45"/>
      <c r="M236" s="43"/>
      <c r="N236" s="41">
        <f>N235+IF(AND(L236="Pago",OR(E236='PC Receitas'!$O$4,E236='PC Receitas'!$O$5,E236='PC Receitas'!$O$6)),J236,IF(AND(L236="Pago",OR(E236='PC Receitas'!$O$7,E236='PC Receitas'!$O$8,E236='PC Receitas'!$O$9,E236='PC Receitas'!$O$10,E236='PC Receitas'!$O$11,E236='PC Receitas'!$O$12,E236='PC Receitas'!$O$13,E236='PC Receitas'!$O$14)),-J236,0))</f>
        <v>7952.57</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71"/>
      <c r="C237" s="43"/>
      <c r="D237" s="43" t="str">
        <f t="shared" ca="1" si="15"/>
        <v/>
      </c>
      <c r="E237" s="43"/>
      <c r="F237" s="43"/>
      <c r="G237" s="43"/>
      <c r="H237" s="43"/>
      <c r="I237" s="43"/>
      <c r="J237" s="44"/>
      <c r="K237" s="141"/>
      <c r="L237" s="45"/>
      <c r="M237" s="43"/>
      <c r="N237" s="41">
        <f>N236+IF(AND(L237="Pago",OR(E237='PC Receitas'!$O$4,E237='PC Receitas'!$O$5,E237='PC Receitas'!$O$6)),J237,IF(AND(L237="Pago",OR(E237='PC Receitas'!$O$7,E237='PC Receitas'!$O$8,E237='PC Receitas'!$O$9,E237='PC Receitas'!$O$10,E237='PC Receitas'!$O$11,E237='PC Receitas'!$O$12,E237='PC Receitas'!$O$13,E237='PC Receitas'!$O$14)),-J237,0))</f>
        <v>7952.57</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71"/>
      <c r="C238" s="43"/>
      <c r="D238" s="43" t="str">
        <f t="shared" ca="1" si="15"/>
        <v/>
      </c>
      <c r="E238" s="43"/>
      <c r="F238" s="43"/>
      <c r="G238" s="43"/>
      <c r="H238" s="43"/>
      <c r="I238" s="43"/>
      <c r="J238" s="44"/>
      <c r="K238" s="141"/>
      <c r="L238" s="45"/>
      <c r="M238" s="43"/>
      <c r="N238" s="41">
        <f>N237+IF(AND(L238="Pago",OR(E238='PC Receitas'!$O$4,E238='PC Receitas'!$O$5,E238='PC Receitas'!$O$6)),J238,IF(AND(L238="Pago",OR(E238='PC Receitas'!$O$7,E238='PC Receitas'!$O$8,E238='PC Receitas'!$O$9,E238='PC Receitas'!$O$10,E238='PC Receitas'!$O$11,E238='PC Receitas'!$O$12,E238='PC Receitas'!$O$13,E238='PC Receitas'!$O$14)),-J238,0))</f>
        <v>7952.57</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71"/>
      <c r="C239" s="43"/>
      <c r="D239" s="43" t="str">
        <f t="shared" ca="1" si="15"/>
        <v/>
      </c>
      <c r="E239" s="43"/>
      <c r="F239" s="43"/>
      <c r="G239" s="43"/>
      <c r="H239" s="43"/>
      <c r="I239" s="43"/>
      <c r="J239" s="44"/>
      <c r="K239" s="141"/>
      <c r="L239" s="45"/>
      <c r="M239" s="43"/>
      <c r="N239" s="41">
        <f>N238+IF(AND(L239="Pago",OR(E239='PC Receitas'!$O$4,E239='PC Receitas'!$O$5,E239='PC Receitas'!$O$6)),J239,IF(AND(L239="Pago",OR(E239='PC Receitas'!$O$7,E239='PC Receitas'!$O$8,E239='PC Receitas'!$O$9,E239='PC Receitas'!$O$10,E239='PC Receitas'!$O$11,E239='PC Receitas'!$O$12,E239='PC Receitas'!$O$13,E239='PC Receitas'!$O$14)),-J239,0))</f>
        <v>7952.57</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71"/>
      <c r="C240" s="43"/>
      <c r="D240" s="43" t="str">
        <f t="shared" ca="1" si="15"/>
        <v/>
      </c>
      <c r="E240" s="43"/>
      <c r="F240" s="43"/>
      <c r="G240" s="43"/>
      <c r="H240" s="43"/>
      <c r="I240" s="43"/>
      <c r="J240" s="44"/>
      <c r="K240" s="141"/>
      <c r="L240" s="45"/>
      <c r="M240" s="43"/>
      <c r="N240" s="41">
        <f>N239+IF(AND(L240="Pago",OR(E240='PC Receitas'!$O$4,E240='PC Receitas'!$O$5,E240='PC Receitas'!$O$6)),J240,IF(AND(L240="Pago",OR(E240='PC Receitas'!$O$7,E240='PC Receitas'!$O$8,E240='PC Receitas'!$O$9,E240='PC Receitas'!$O$10,E240='PC Receitas'!$O$11,E240='PC Receitas'!$O$12,E240='PC Receitas'!$O$13,E240='PC Receitas'!$O$14)),-J240,0))</f>
        <v>7952.57</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71"/>
      <c r="C241" s="43"/>
      <c r="D241" s="43" t="str">
        <f t="shared" ca="1" si="15"/>
        <v/>
      </c>
      <c r="E241" s="43"/>
      <c r="F241" s="43"/>
      <c r="G241" s="43"/>
      <c r="H241" s="43"/>
      <c r="I241" s="43"/>
      <c r="J241" s="44"/>
      <c r="K241" s="141"/>
      <c r="L241" s="45"/>
      <c r="M241" s="43"/>
      <c r="N241" s="41">
        <f>N240+IF(AND(L241="Pago",OR(E241='PC Receitas'!$O$4,E241='PC Receitas'!$O$5,E241='PC Receitas'!$O$6)),J241,IF(AND(L241="Pago",OR(E241='PC Receitas'!$O$7,E241='PC Receitas'!$O$8,E241='PC Receitas'!$O$9,E241='PC Receitas'!$O$10,E241='PC Receitas'!$O$11,E241='PC Receitas'!$O$12,E241='PC Receitas'!$O$13,E241='PC Receitas'!$O$14)),-J241,0))</f>
        <v>7952.57</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71"/>
      <c r="C242" s="43"/>
      <c r="D242" s="43" t="str">
        <f t="shared" ca="1" si="15"/>
        <v/>
      </c>
      <c r="E242" s="43"/>
      <c r="F242" s="43"/>
      <c r="G242" s="43"/>
      <c r="H242" s="43"/>
      <c r="I242" s="43"/>
      <c r="J242" s="44"/>
      <c r="K242" s="141"/>
      <c r="L242" s="45"/>
      <c r="M242" s="43"/>
      <c r="N242" s="41">
        <f>N241+IF(AND(L242="Pago",OR(E242='PC Receitas'!$O$4,E242='PC Receitas'!$O$5,E242='PC Receitas'!$O$6)),J242,IF(AND(L242="Pago",OR(E242='PC Receitas'!$O$7,E242='PC Receitas'!$O$8,E242='PC Receitas'!$O$9,E242='PC Receitas'!$O$10,E242='PC Receitas'!$O$11,E242='PC Receitas'!$O$12,E242='PC Receitas'!$O$13,E242='PC Receitas'!$O$14)),-J242,0))</f>
        <v>7952.57</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71"/>
      <c r="C243" s="43"/>
      <c r="D243" s="43" t="str">
        <f t="shared" ca="1" si="15"/>
        <v/>
      </c>
      <c r="E243" s="43"/>
      <c r="F243" s="43"/>
      <c r="G243" s="43"/>
      <c r="H243" s="43"/>
      <c r="I243" s="43"/>
      <c r="J243" s="44"/>
      <c r="K243" s="141"/>
      <c r="L243" s="45"/>
      <c r="M243" s="43"/>
      <c r="N243" s="41">
        <f>N242+IF(AND(L243="Pago",OR(E243='PC Receitas'!$O$4,E243='PC Receitas'!$O$5,E243='PC Receitas'!$O$6)),J243,IF(AND(L243="Pago",OR(E243='PC Receitas'!$O$7,E243='PC Receitas'!$O$8,E243='PC Receitas'!$O$9,E243='PC Receitas'!$O$10,E243='PC Receitas'!$O$11,E243='PC Receitas'!$O$12,E243='PC Receitas'!$O$13,E243='PC Receitas'!$O$14)),-J243,0))</f>
        <v>7952.57</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71"/>
      <c r="C244" s="43"/>
      <c r="D244" s="43" t="str">
        <f t="shared" ca="1" si="15"/>
        <v/>
      </c>
      <c r="E244" s="43"/>
      <c r="F244" s="43"/>
      <c r="G244" s="43"/>
      <c r="H244" s="43"/>
      <c r="I244" s="43"/>
      <c r="J244" s="44"/>
      <c r="K244" s="141"/>
      <c r="L244" s="45"/>
      <c r="M244" s="43"/>
      <c r="N244" s="41">
        <f>N243+IF(AND(L244="Pago",OR(E244='PC Receitas'!$O$4,E244='PC Receitas'!$O$5,E244='PC Receitas'!$O$6)),J244,IF(AND(L244="Pago",OR(E244='PC Receitas'!$O$7,E244='PC Receitas'!$O$8,E244='PC Receitas'!$O$9,E244='PC Receitas'!$O$10,E244='PC Receitas'!$O$11,E244='PC Receitas'!$O$12,E244='PC Receitas'!$O$13,E244='PC Receitas'!$O$14)),-J244,0))</f>
        <v>7952.57</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71"/>
      <c r="C245" s="43"/>
      <c r="D245" s="43" t="str">
        <f t="shared" ca="1" si="15"/>
        <v/>
      </c>
      <c r="E245" s="43"/>
      <c r="F245" s="43"/>
      <c r="G245" s="43"/>
      <c r="H245" s="43"/>
      <c r="I245" s="43"/>
      <c r="J245" s="44"/>
      <c r="K245" s="141"/>
      <c r="L245" s="45"/>
      <c r="M245" s="43"/>
      <c r="N245" s="41">
        <f>N244+IF(AND(L245="Pago",OR(E245='PC Receitas'!$O$4,E245='PC Receitas'!$O$5,E245='PC Receitas'!$O$6)),J245,IF(AND(L245="Pago",OR(E245='PC Receitas'!$O$7,E245='PC Receitas'!$O$8,E245='PC Receitas'!$O$9,E245='PC Receitas'!$O$10,E245='PC Receitas'!$O$11,E245='PC Receitas'!$O$12,E245='PC Receitas'!$O$13,E245='PC Receitas'!$O$14)),-J245,0))</f>
        <v>7952.57</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71"/>
      <c r="C246" s="43"/>
      <c r="D246" s="43" t="str">
        <f t="shared" ca="1" si="15"/>
        <v/>
      </c>
      <c r="E246" s="43"/>
      <c r="F246" s="43"/>
      <c r="G246" s="43"/>
      <c r="H246" s="43"/>
      <c r="I246" s="43"/>
      <c r="J246" s="44"/>
      <c r="K246" s="141"/>
      <c r="L246" s="45"/>
      <c r="M246" s="43"/>
      <c r="N246" s="41">
        <f>N245+IF(AND(L246="Pago",OR(E246='PC Receitas'!$O$4,E246='PC Receitas'!$O$5,E246='PC Receitas'!$O$6)),J246,IF(AND(L246="Pago",OR(E246='PC Receitas'!$O$7,E246='PC Receitas'!$O$8,E246='PC Receitas'!$O$9,E246='PC Receitas'!$O$10,E246='PC Receitas'!$O$11,E246='PC Receitas'!$O$12,E246='PC Receitas'!$O$13,E246='PC Receitas'!$O$14)),-J246,0))</f>
        <v>7952.57</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71"/>
      <c r="C247" s="43"/>
      <c r="D247" s="43" t="str">
        <f t="shared" ca="1" si="15"/>
        <v/>
      </c>
      <c r="E247" s="43"/>
      <c r="F247" s="43"/>
      <c r="G247" s="43"/>
      <c r="H247" s="43"/>
      <c r="I247" s="43"/>
      <c r="J247" s="44"/>
      <c r="K247" s="141"/>
      <c r="L247" s="45"/>
      <c r="M247" s="43"/>
      <c r="N247" s="41">
        <f>N246+IF(AND(L247="Pago",OR(E247='PC Receitas'!$O$4,E247='PC Receitas'!$O$5,E247='PC Receitas'!$O$6)),J247,IF(AND(L247="Pago",OR(E247='PC Receitas'!$O$7,E247='PC Receitas'!$O$8,E247='PC Receitas'!$O$9,E247='PC Receitas'!$O$10,E247='PC Receitas'!$O$11,E247='PC Receitas'!$O$12,E247='PC Receitas'!$O$13,E247='PC Receitas'!$O$14)),-J247,0))</f>
        <v>7952.57</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71"/>
      <c r="C248" s="43"/>
      <c r="D248" s="43" t="str">
        <f t="shared" ca="1" si="15"/>
        <v/>
      </c>
      <c r="E248" s="43"/>
      <c r="F248" s="43"/>
      <c r="G248" s="43"/>
      <c r="H248" s="43"/>
      <c r="I248" s="43"/>
      <c r="J248" s="44"/>
      <c r="K248" s="141"/>
      <c r="L248" s="45"/>
      <c r="M248" s="43"/>
      <c r="N248" s="41">
        <f>N247+IF(AND(L248="Pago",OR(E248='PC Receitas'!$O$4,E248='PC Receitas'!$O$5,E248='PC Receitas'!$O$6)),J248,IF(AND(L248="Pago",OR(E248='PC Receitas'!$O$7,E248='PC Receitas'!$O$8,E248='PC Receitas'!$O$9,E248='PC Receitas'!$O$10,E248='PC Receitas'!$O$11,E248='PC Receitas'!$O$12,E248='PC Receitas'!$O$13,E248='PC Receitas'!$O$14)),-J248,0))</f>
        <v>7952.57</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71"/>
      <c r="C249" s="43"/>
      <c r="D249" s="43" t="str">
        <f t="shared" ca="1" si="15"/>
        <v/>
      </c>
      <c r="E249" s="43"/>
      <c r="F249" s="43"/>
      <c r="G249" s="43"/>
      <c r="H249" s="43"/>
      <c r="I249" s="43"/>
      <c r="J249" s="44"/>
      <c r="K249" s="141"/>
      <c r="L249" s="45"/>
      <c r="M249" s="43"/>
      <c r="N249" s="41">
        <f>N248+IF(AND(L249="Pago",OR(E249='PC Receitas'!$O$4,E249='PC Receitas'!$O$5,E249='PC Receitas'!$O$6)),J249,IF(AND(L249="Pago",OR(E249='PC Receitas'!$O$7,E249='PC Receitas'!$O$8,E249='PC Receitas'!$O$9,E249='PC Receitas'!$O$10,E249='PC Receitas'!$O$11,E249='PC Receitas'!$O$12,E249='PC Receitas'!$O$13,E249='PC Receitas'!$O$14)),-J249,0))</f>
        <v>7952.57</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71"/>
      <c r="C250" s="43"/>
      <c r="D250" s="43" t="str">
        <f t="shared" ca="1" si="15"/>
        <v/>
      </c>
      <c r="E250" s="43"/>
      <c r="F250" s="43"/>
      <c r="G250" s="43"/>
      <c r="H250" s="43"/>
      <c r="I250" s="43"/>
      <c r="J250" s="44"/>
      <c r="K250" s="141"/>
      <c r="L250" s="45"/>
      <c r="M250" s="43"/>
      <c r="N250" s="41">
        <f>N249+IF(AND(L250="Pago",OR(E250='PC Receitas'!$O$4,E250='PC Receitas'!$O$5,E250='PC Receitas'!$O$6)),J250,IF(AND(L250="Pago",OR(E250='PC Receitas'!$O$7,E250='PC Receitas'!$O$8,E250='PC Receitas'!$O$9,E250='PC Receitas'!$O$10,E250='PC Receitas'!$O$11,E250='PC Receitas'!$O$12,E250='PC Receitas'!$O$13,E250='PC Receitas'!$O$14)),-J250,0))</f>
        <v>7952.57</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71"/>
      <c r="C251" s="43"/>
      <c r="D251" s="43" t="str">
        <f t="shared" ca="1" si="15"/>
        <v/>
      </c>
      <c r="E251" s="43"/>
      <c r="F251" s="43"/>
      <c r="G251" s="43"/>
      <c r="H251" s="43"/>
      <c r="I251" s="43"/>
      <c r="J251" s="44"/>
      <c r="K251" s="141"/>
      <c r="L251" s="45"/>
      <c r="M251" s="43"/>
      <c r="N251" s="41">
        <f>N250+IF(AND(L251="Pago",OR(E251='PC Receitas'!$O$4,E251='PC Receitas'!$O$5,E251='PC Receitas'!$O$6)),J251,IF(AND(L251="Pago",OR(E251='PC Receitas'!$O$7,E251='PC Receitas'!$O$8,E251='PC Receitas'!$O$9,E251='PC Receitas'!$O$10,E251='PC Receitas'!$O$11,E251='PC Receitas'!$O$12,E251='PC Receitas'!$O$13,E251='PC Receitas'!$O$14)),-J251,0))</f>
        <v>7952.57</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71"/>
      <c r="C252" s="43"/>
      <c r="D252" s="43" t="str">
        <f t="shared" ca="1" si="15"/>
        <v/>
      </c>
      <c r="E252" s="43"/>
      <c r="F252" s="43"/>
      <c r="G252" s="43"/>
      <c r="H252" s="43"/>
      <c r="I252" s="43"/>
      <c r="J252" s="44"/>
      <c r="K252" s="141"/>
      <c r="L252" s="45"/>
      <c r="M252" s="43"/>
      <c r="N252" s="41">
        <f>N251+IF(AND(L252="Pago",OR(E252='PC Receitas'!$O$4,E252='PC Receitas'!$O$5,E252='PC Receitas'!$O$6)),J252,IF(AND(L252="Pago",OR(E252='PC Receitas'!$O$7,E252='PC Receitas'!$O$8,E252='PC Receitas'!$O$9,E252='PC Receitas'!$O$10,E252='PC Receitas'!$O$11,E252='PC Receitas'!$O$12,E252='PC Receitas'!$O$13,E252='PC Receitas'!$O$14)),-J252,0))</f>
        <v>7952.57</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71"/>
      <c r="C253" s="43"/>
      <c r="D253" s="43" t="str">
        <f t="shared" ca="1" si="15"/>
        <v/>
      </c>
      <c r="E253" s="43"/>
      <c r="F253" s="43"/>
      <c r="G253" s="43"/>
      <c r="H253" s="43"/>
      <c r="I253" s="43"/>
      <c r="J253" s="44"/>
      <c r="K253" s="141"/>
      <c r="L253" s="45"/>
      <c r="M253" s="43"/>
      <c r="N253" s="41">
        <f>N252+IF(AND(L253="Pago",OR(E253='PC Receitas'!$O$4,E253='PC Receitas'!$O$5,E253='PC Receitas'!$O$6)),J253,IF(AND(L253="Pago",OR(E253='PC Receitas'!$O$7,E253='PC Receitas'!$O$8,E253='PC Receitas'!$O$9,E253='PC Receitas'!$O$10,E253='PC Receitas'!$O$11,E253='PC Receitas'!$O$12,E253='PC Receitas'!$O$13,E253='PC Receitas'!$O$14)),-J253,0))</f>
        <v>7952.57</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71"/>
      <c r="C254" s="43"/>
      <c r="D254" s="43" t="str">
        <f t="shared" ca="1" si="15"/>
        <v/>
      </c>
      <c r="E254" s="43"/>
      <c r="F254" s="43"/>
      <c r="G254" s="43"/>
      <c r="H254" s="43"/>
      <c r="I254" s="43"/>
      <c r="J254" s="44"/>
      <c r="K254" s="141"/>
      <c r="L254" s="45"/>
      <c r="M254" s="43"/>
      <c r="N254" s="41">
        <f>N253+IF(AND(L254="Pago",OR(E254='PC Receitas'!$O$4,E254='PC Receitas'!$O$5,E254='PC Receitas'!$O$6)),J254,IF(AND(L254="Pago",OR(E254='PC Receitas'!$O$7,E254='PC Receitas'!$O$8,E254='PC Receitas'!$O$9,E254='PC Receitas'!$O$10,E254='PC Receitas'!$O$11,E254='PC Receitas'!$O$12,E254='PC Receitas'!$O$13,E254='PC Receitas'!$O$14)),-J254,0))</f>
        <v>7952.57</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71"/>
      <c r="C255" s="43"/>
      <c r="D255" s="43" t="str">
        <f t="shared" ca="1" si="15"/>
        <v/>
      </c>
      <c r="E255" s="43"/>
      <c r="F255" s="43"/>
      <c r="G255" s="43"/>
      <c r="H255" s="43"/>
      <c r="I255" s="43"/>
      <c r="J255" s="44"/>
      <c r="K255" s="141"/>
      <c r="L255" s="45"/>
      <c r="M255" s="43"/>
      <c r="N255" s="41">
        <f>N254+IF(AND(L255="Pago",OR(E255='PC Receitas'!$O$4,E255='PC Receitas'!$O$5,E255='PC Receitas'!$O$6)),J255,IF(AND(L255="Pago",OR(E255='PC Receitas'!$O$7,E255='PC Receitas'!$O$8,E255='PC Receitas'!$O$9,E255='PC Receitas'!$O$10,E255='PC Receitas'!$O$11,E255='PC Receitas'!$O$12,E255='PC Receitas'!$O$13,E255='PC Receitas'!$O$14)),-J255,0))</f>
        <v>7952.57</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71"/>
      <c r="C256" s="43"/>
      <c r="D256" s="43" t="str">
        <f t="shared" ca="1" si="15"/>
        <v/>
      </c>
      <c r="E256" s="43"/>
      <c r="F256" s="43"/>
      <c r="G256" s="43"/>
      <c r="H256" s="43"/>
      <c r="I256" s="43"/>
      <c r="J256" s="44"/>
      <c r="K256" s="141"/>
      <c r="L256" s="45"/>
      <c r="M256" s="43"/>
      <c r="N256" s="41">
        <f>N255+IF(AND(L256="Pago",OR(E256='PC Receitas'!$O$4,E256='PC Receitas'!$O$5,E256='PC Receitas'!$O$6)),J256,IF(AND(L256="Pago",OR(E256='PC Receitas'!$O$7,E256='PC Receitas'!$O$8,E256='PC Receitas'!$O$9,E256='PC Receitas'!$O$10,E256='PC Receitas'!$O$11,E256='PC Receitas'!$O$12,E256='PC Receitas'!$O$13,E256='PC Receitas'!$O$14)),-J256,0))</f>
        <v>7952.57</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71"/>
      <c r="C257" s="43"/>
      <c r="D257" s="43" t="str">
        <f t="shared" ca="1" si="15"/>
        <v/>
      </c>
      <c r="E257" s="43"/>
      <c r="F257" s="43"/>
      <c r="G257" s="43"/>
      <c r="H257" s="43"/>
      <c r="I257" s="43"/>
      <c r="J257" s="44"/>
      <c r="K257" s="141"/>
      <c r="L257" s="45"/>
      <c r="M257" s="43"/>
      <c r="N257" s="41">
        <f>N256+IF(AND(L257="Pago",OR(E257='PC Receitas'!$O$4,E257='PC Receitas'!$O$5,E257='PC Receitas'!$O$6)),J257,IF(AND(L257="Pago",OR(E257='PC Receitas'!$O$7,E257='PC Receitas'!$O$8,E257='PC Receitas'!$O$9,E257='PC Receitas'!$O$10,E257='PC Receitas'!$O$11,E257='PC Receitas'!$O$12,E257='PC Receitas'!$O$13,E257='PC Receitas'!$O$14)),-J257,0))</f>
        <v>7952.57</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71"/>
      <c r="C258" s="43"/>
      <c r="D258" s="43" t="str">
        <f t="shared" ca="1" si="15"/>
        <v/>
      </c>
      <c r="E258" s="43"/>
      <c r="F258" s="43"/>
      <c r="G258" s="43"/>
      <c r="H258" s="43"/>
      <c r="I258" s="43"/>
      <c r="J258" s="44"/>
      <c r="K258" s="141"/>
      <c r="L258" s="45"/>
      <c r="M258" s="43"/>
      <c r="N258" s="41">
        <f>N257+IF(AND(L258="Pago",OR(E258='PC Receitas'!$O$4,E258='PC Receitas'!$O$5,E258='PC Receitas'!$O$6)),J258,IF(AND(L258="Pago",OR(E258='PC Receitas'!$O$7,E258='PC Receitas'!$O$8,E258='PC Receitas'!$O$9,E258='PC Receitas'!$O$10,E258='PC Receitas'!$O$11,E258='PC Receitas'!$O$12,E258='PC Receitas'!$O$13,E258='PC Receitas'!$O$14)),-J258,0))</f>
        <v>7952.57</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71"/>
      <c r="C259" s="43"/>
      <c r="D259" s="43" t="str">
        <f t="shared" ca="1" si="15"/>
        <v/>
      </c>
      <c r="E259" s="43"/>
      <c r="F259" s="43"/>
      <c r="G259" s="43"/>
      <c r="H259" s="43"/>
      <c r="I259" s="43"/>
      <c r="J259" s="44"/>
      <c r="K259" s="141"/>
      <c r="L259" s="45"/>
      <c r="M259" s="43"/>
      <c r="N259" s="41">
        <f>N258+IF(AND(L259="Pago",OR(E259='PC Receitas'!$O$4,E259='PC Receitas'!$O$5,E259='PC Receitas'!$O$6)),J259,IF(AND(L259="Pago",OR(E259='PC Receitas'!$O$7,E259='PC Receitas'!$O$8,E259='PC Receitas'!$O$9,E259='PC Receitas'!$O$10,E259='PC Receitas'!$O$11,E259='PC Receitas'!$O$12,E259='PC Receitas'!$O$13,E259='PC Receitas'!$O$14)),-J259,0))</f>
        <v>7952.57</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71"/>
      <c r="C260" s="43"/>
      <c r="D260" s="43" t="str">
        <f t="shared" ca="1" si="15"/>
        <v/>
      </c>
      <c r="E260" s="43"/>
      <c r="F260" s="43"/>
      <c r="G260" s="43"/>
      <c r="H260" s="43"/>
      <c r="I260" s="43"/>
      <c r="J260" s="44"/>
      <c r="K260" s="141"/>
      <c r="L260" s="45"/>
      <c r="M260" s="43"/>
      <c r="N260" s="41">
        <f>N259+IF(AND(L260="Pago",OR(E260='PC Receitas'!$O$4,E260='PC Receitas'!$O$5,E260='PC Receitas'!$O$6)),J260,IF(AND(L260="Pago",OR(E260='PC Receitas'!$O$7,E260='PC Receitas'!$O$8,E260='PC Receitas'!$O$9,E260='PC Receitas'!$O$10,E260='PC Receitas'!$O$11,E260='PC Receitas'!$O$12,E260='PC Receitas'!$O$13,E260='PC Receitas'!$O$14)),-J260,0))</f>
        <v>7952.57</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71"/>
      <c r="C261" s="43"/>
      <c r="D261" s="43" t="str">
        <f t="shared" ca="1" si="15"/>
        <v/>
      </c>
      <c r="E261" s="43"/>
      <c r="F261" s="43"/>
      <c r="G261" s="43"/>
      <c r="H261" s="43"/>
      <c r="I261" s="43"/>
      <c r="J261" s="44"/>
      <c r="K261" s="141"/>
      <c r="L261" s="45"/>
      <c r="M261" s="43"/>
      <c r="N261" s="41">
        <f>N260+IF(AND(L261="Pago",OR(E261='PC Receitas'!$O$4,E261='PC Receitas'!$O$5,E261='PC Receitas'!$O$6)),J261,IF(AND(L261="Pago",OR(E261='PC Receitas'!$O$7,E261='PC Receitas'!$O$8,E261='PC Receitas'!$O$9,E261='PC Receitas'!$O$10,E261='PC Receitas'!$O$11,E261='PC Receitas'!$O$12,E261='PC Receitas'!$O$13,E261='PC Receitas'!$O$14)),-J261,0))</f>
        <v>7952.57</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71"/>
      <c r="C262" s="43"/>
      <c r="D262" s="43" t="str">
        <f t="shared" ref="D262:D325" ca="1" si="20">IF(C262&lt;&gt;"",TEXT(C262,"00")&amp;"/08/"&amp;YEAR(TODAY()),"")</f>
        <v/>
      </c>
      <c r="E262" s="43"/>
      <c r="F262" s="43"/>
      <c r="G262" s="43"/>
      <c r="H262" s="43"/>
      <c r="I262" s="43"/>
      <c r="J262" s="44"/>
      <c r="K262" s="141"/>
      <c r="L262" s="45"/>
      <c r="M262" s="43"/>
      <c r="N262" s="41">
        <f>N261+IF(AND(L262="Pago",OR(E262='PC Receitas'!$O$4,E262='PC Receitas'!$O$5,E262='PC Receitas'!$O$6)),J262,IF(AND(L262="Pago",OR(E262='PC Receitas'!$O$7,E262='PC Receitas'!$O$8,E262='PC Receitas'!$O$9,E262='PC Receitas'!$O$10,E262='PC Receitas'!$O$11,E262='PC Receitas'!$O$12,E262='PC Receitas'!$O$13,E262='PC Receitas'!$O$14)),-J262,0))</f>
        <v>7952.57</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71"/>
      <c r="C263" s="43"/>
      <c r="D263" s="43" t="str">
        <f t="shared" ca="1" si="20"/>
        <v/>
      </c>
      <c r="E263" s="43"/>
      <c r="F263" s="43"/>
      <c r="G263" s="43"/>
      <c r="H263" s="43"/>
      <c r="I263" s="43"/>
      <c r="J263" s="44"/>
      <c r="K263" s="141"/>
      <c r="L263" s="45"/>
      <c r="M263" s="43"/>
      <c r="N263" s="41">
        <f>N262+IF(AND(L263="Pago",OR(E263='PC Receitas'!$O$4,E263='PC Receitas'!$O$5,E263='PC Receitas'!$O$6)),J263,IF(AND(L263="Pago",OR(E263='PC Receitas'!$O$7,E263='PC Receitas'!$O$8,E263='PC Receitas'!$O$9,E263='PC Receitas'!$O$10,E263='PC Receitas'!$O$11,E263='PC Receitas'!$O$12,E263='PC Receitas'!$O$13,E263='PC Receitas'!$O$14)),-J263,0))</f>
        <v>7952.57</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71"/>
      <c r="C264" s="43"/>
      <c r="D264" s="43" t="str">
        <f t="shared" ca="1" si="20"/>
        <v/>
      </c>
      <c r="E264" s="43"/>
      <c r="F264" s="43"/>
      <c r="G264" s="43"/>
      <c r="H264" s="43"/>
      <c r="I264" s="43"/>
      <c r="J264" s="44"/>
      <c r="K264" s="141"/>
      <c r="L264" s="45"/>
      <c r="M264" s="43"/>
      <c r="N264" s="41">
        <f>N263+IF(AND(L264="Pago",OR(E264='PC Receitas'!$O$4,E264='PC Receitas'!$O$5,E264='PC Receitas'!$O$6)),J264,IF(AND(L264="Pago",OR(E264='PC Receitas'!$O$7,E264='PC Receitas'!$O$8,E264='PC Receitas'!$O$9,E264='PC Receitas'!$O$10,E264='PC Receitas'!$O$11,E264='PC Receitas'!$O$12,E264='PC Receitas'!$O$13,E264='PC Receitas'!$O$14)),-J264,0))</f>
        <v>7952.57</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71"/>
      <c r="C265" s="43"/>
      <c r="D265" s="43" t="str">
        <f t="shared" ca="1" si="20"/>
        <v/>
      </c>
      <c r="E265" s="43"/>
      <c r="F265" s="43"/>
      <c r="G265" s="43"/>
      <c r="H265" s="43"/>
      <c r="I265" s="43"/>
      <c r="J265" s="44"/>
      <c r="K265" s="141"/>
      <c r="L265" s="45"/>
      <c r="M265" s="43"/>
      <c r="N265" s="41">
        <f>N264+IF(AND(L265="Pago",OR(E265='PC Receitas'!$O$4,E265='PC Receitas'!$O$5,E265='PC Receitas'!$O$6)),J265,IF(AND(L265="Pago",OR(E265='PC Receitas'!$O$7,E265='PC Receitas'!$O$8,E265='PC Receitas'!$O$9,E265='PC Receitas'!$O$10,E265='PC Receitas'!$O$11,E265='PC Receitas'!$O$12,E265='PC Receitas'!$O$13,E265='PC Receitas'!$O$14)),-J265,0))</f>
        <v>7952.57</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71"/>
      <c r="C266" s="43"/>
      <c r="D266" s="43" t="str">
        <f t="shared" ca="1" si="20"/>
        <v/>
      </c>
      <c r="E266" s="43"/>
      <c r="F266" s="43"/>
      <c r="G266" s="43"/>
      <c r="H266" s="43"/>
      <c r="I266" s="43"/>
      <c r="J266" s="44"/>
      <c r="K266" s="141"/>
      <c r="L266" s="45"/>
      <c r="M266" s="43"/>
      <c r="N266" s="41">
        <f>N265+IF(AND(L266="Pago",OR(E266='PC Receitas'!$O$4,E266='PC Receitas'!$O$5,E266='PC Receitas'!$O$6)),J266,IF(AND(L266="Pago",OR(E266='PC Receitas'!$O$7,E266='PC Receitas'!$O$8,E266='PC Receitas'!$O$9,E266='PC Receitas'!$O$10,E266='PC Receitas'!$O$11,E266='PC Receitas'!$O$12,E266='PC Receitas'!$O$13,E266='PC Receitas'!$O$14)),-J266,0))</f>
        <v>7952.57</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71"/>
      <c r="C267" s="43"/>
      <c r="D267" s="43" t="str">
        <f t="shared" ca="1" si="20"/>
        <v/>
      </c>
      <c r="E267" s="43"/>
      <c r="F267" s="43"/>
      <c r="G267" s="43"/>
      <c r="H267" s="43"/>
      <c r="I267" s="43"/>
      <c r="J267" s="44"/>
      <c r="K267" s="141"/>
      <c r="L267" s="45"/>
      <c r="M267" s="43"/>
      <c r="N267" s="41">
        <f>N266+IF(AND(L267="Pago",OR(E267='PC Receitas'!$O$4,E267='PC Receitas'!$O$5,E267='PC Receitas'!$O$6)),J267,IF(AND(L267="Pago",OR(E267='PC Receitas'!$O$7,E267='PC Receitas'!$O$8,E267='PC Receitas'!$O$9,E267='PC Receitas'!$O$10,E267='PC Receitas'!$O$11,E267='PC Receitas'!$O$12,E267='PC Receitas'!$O$13,E267='PC Receitas'!$O$14)),-J267,0))</f>
        <v>7952.57</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71"/>
      <c r="C268" s="43"/>
      <c r="D268" s="43" t="str">
        <f t="shared" ca="1" si="20"/>
        <v/>
      </c>
      <c r="E268" s="43"/>
      <c r="F268" s="43"/>
      <c r="G268" s="43"/>
      <c r="H268" s="43"/>
      <c r="I268" s="43"/>
      <c r="J268" s="44"/>
      <c r="K268" s="141"/>
      <c r="L268" s="45"/>
      <c r="M268" s="43"/>
      <c r="N268" s="41">
        <f>N267+IF(AND(L268="Pago",OR(E268='PC Receitas'!$O$4,E268='PC Receitas'!$O$5,E268='PC Receitas'!$O$6)),J268,IF(AND(L268="Pago",OR(E268='PC Receitas'!$O$7,E268='PC Receitas'!$O$8,E268='PC Receitas'!$O$9,E268='PC Receitas'!$O$10,E268='PC Receitas'!$O$11,E268='PC Receitas'!$O$12,E268='PC Receitas'!$O$13,E268='PC Receitas'!$O$14)),-J268,0))</f>
        <v>7952.57</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71"/>
      <c r="C269" s="43"/>
      <c r="D269" s="43" t="str">
        <f t="shared" ca="1" si="20"/>
        <v/>
      </c>
      <c r="E269" s="43"/>
      <c r="F269" s="43"/>
      <c r="G269" s="43"/>
      <c r="H269" s="43"/>
      <c r="I269" s="43"/>
      <c r="J269" s="44"/>
      <c r="K269" s="141"/>
      <c r="L269" s="45"/>
      <c r="M269" s="43"/>
      <c r="N269" s="41">
        <f>N268+IF(AND(L269="Pago",OR(E269='PC Receitas'!$O$4,E269='PC Receitas'!$O$5,E269='PC Receitas'!$O$6)),J269,IF(AND(L269="Pago",OR(E269='PC Receitas'!$O$7,E269='PC Receitas'!$O$8,E269='PC Receitas'!$O$9,E269='PC Receitas'!$O$10,E269='PC Receitas'!$O$11,E269='PC Receitas'!$O$12,E269='PC Receitas'!$O$13,E269='PC Receitas'!$O$14)),-J269,0))</f>
        <v>7952.57</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71"/>
      <c r="C270" s="43"/>
      <c r="D270" s="43" t="str">
        <f t="shared" ca="1" si="20"/>
        <v/>
      </c>
      <c r="E270" s="43"/>
      <c r="F270" s="43"/>
      <c r="G270" s="43"/>
      <c r="H270" s="43"/>
      <c r="I270" s="43"/>
      <c r="J270" s="44"/>
      <c r="K270" s="141"/>
      <c r="L270" s="45"/>
      <c r="M270" s="43"/>
      <c r="N270" s="41">
        <f>N269+IF(AND(L270="Pago",OR(E270='PC Receitas'!$O$4,E270='PC Receitas'!$O$5,E270='PC Receitas'!$O$6)),J270,IF(AND(L270="Pago",OR(E270='PC Receitas'!$O$7,E270='PC Receitas'!$O$8,E270='PC Receitas'!$O$9,E270='PC Receitas'!$O$10,E270='PC Receitas'!$O$11,E270='PC Receitas'!$O$12,E270='PC Receitas'!$O$13,E270='PC Receitas'!$O$14)),-J270,0))</f>
        <v>7952.57</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71"/>
      <c r="C271" s="43"/>
      <c r="D271" s="43" t="str">
        <f t="shared" ca="1" si="20"/>
        <v/>
      </c>
      <c r="E271" s="43"/>
      <c r="F271" s="43"/>
      <c r="G271" s="43"/>
      <c r="H271" s="43"/>
      <c r="I271" s="43"/>
      <c r="J271" s="44"/>
      <c r="K271" s="141"/>
      <c r="L271" s="45"/>
      <c r="M271" s="43"/>
      <c r="N271" s="41">
        <f>N270+IF(AND(L271="Pago",OR(E271='PC Receitas'!$O$4,E271='PC Receitas'!$O$5,E271='PC Receitas'!$O$6)),J271,IF(AND(L271="Pago",OR(E271='PC Receitas'!$O$7,E271='PC Receitas'!$O$8,E271='PC Receitas'!$O$9,E271='PC Receitas'!$O$10,E271='PC Receitas'!$O$11,E271='PC Receitas'!$O$12,E271='PC Receitas'!$O$13,E271='PC Receitas'!$O$14)),-J271,0))</f>
        <v>7952.57</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71"/>
      <c r="C272" s="43"/>
      <c r="D272" s="43" t="str">
        <f t="shared" ca="1" si="20"/>
        <v/>
      </c>
      <c r="E272" s="43"/>
      <c r="F272" s="43"/>
      <c r="G272" s="43"/>
      <c r="H272" s="43"/>
      <c r="I272" s="43"/>
      <c r="J272" s="44"/>
      <c r="K272" s="141"/>
      <c r="L272" s="45"/>
      <c r="M272" s="43"/>
      <c r="N272" s="41">
        <f>N271+IF(AND(L272="Pago",OR(E272='PC Receitas'!$O$4,E272='PC Receitas'!$O$5,E272='PC Receitas'!$O$6)),J272,IF(AND(L272="Pago",OR(E272='PC Receitas'!$O$7,E272='PC Receitas'!$O$8,E272='PC Receitas'!$O$9,E272='PC Receitas'!$O$10,E272='PC Receitas'!$O$11,E272='PC Receitas'!$O$12,E272='PC Receitas'!$O$13,E272='PC Receitas'!$O$14)),-J272,0))</f>
        <v>7952.57</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71"/>
      <c r="C273" s="43"/>
      <c r="D273" s="43" t="str">
        <f t="shared" ca="1" si="20"/>
        <v/>
      </c>
      <c r="E273" s="43"/>
      <c r="F273" s="43"/>
      <c r="G273" s="43"/>
      <c r="H273" s="43"/>
      <c r="I273" s="43"/>
      <c r="J273" s="44"/>
      <c r="K273" s="141"/>
      <c r="L273" s="45"/>
      <c r="M273" s="43"/>
      <c r="N273" s="41">
        <f>N272+IF(AND(L273="Pago",OR(E273='PC Receitas'!$O$4,E273='PC Receitas'!$O$5,E273='PC Receitas'!$O$6)),J273,IF(AND(L273="Pago",OR(E273='PC Receitas'!$O$7,E273='PC Receitas'!$O$8,E273='PC Receitas'!$O$9,E273='PC Receitas'!$O$10,E273='PC Receitas'!$O$11,E273='PC Receitas'!$O$12,E273='PC Receitas'!$O$13,E273='PC Receitas'!$O$14)),-J273,0))</f>
        <v>7952.57</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71"/>
      <c r="C274" s="43"/>
      <c r="D274" s="43" t="str">
        <f t="shared" ca="1" si="20"/>
        <v/>
      </c>
      <c r="E274" s="43"/>
      <c r="F274" s="43"/>
      <c r="G274" s="43"/>
      <c r="H274" s="43"/>
      <c r="I274" s="43"/>
      <c r="J274" s="44"/>
      <c r="K274" s="141"/>
      <c r="L274" s="45"/>
      <c r="M274" s="43"/>
      <c r="N274" s="41">
        <f>N273+IF(AND(L274="Pago",OR(E274='PC Receitas'!$O$4,E274='PC Receitas'!$O$5,E274='PC Receitas'!$O$6)),J274,IF(AND(L274="Pago",OR(E274='PC Receitas'!$O$7,E274='PC Receitas'!$O$8,E274='PC Receitas'!$O$9,E274='PC Receitas'!$O$10,E274='PC Receitas'!$O$11,E274='PC Receitas'!$O$12,E274='PC Receitas'!$O$13,E274='PC Receitas'!$O$14)),-J274,0))</f>
        <v>7952.57</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71"/>
      <c r="C275" s="43"/>
      <c r="D275" s="43" t="str">
        <f t="shared" ca="1" si="20"/>
        <v/>
      </c>
      <c r="E275" s="43"/>
      <c r="F275" s="43"/>
      <c r="G275" s="43"/>
      <c r="H275" s="43"/>
      <c r="I275" s="43"/>
      <c r="J275" s="44"/>
      <c r="K275" s="141"/>
      <c r="L275" s="45"/>
      <c r="M275" s="43"/>
      <c r="N275" s="41">
        <f>N274+IF(AND(L275="Pago",OR(E275='PC Receitas'!$O$4,E275='PC Receitas'!$O$5,E275='PC Receitas'!$O$6)),J275,IF(AND(L275="Pago",OR(E275='PC Receitas'!$O$7,E275='PC Receitas'!$O$8,E275='PC Receitas'!$O$9,E275='PC Receitas'!$O$10,E275='PC Receitas'!$O$11,E275='PC Receitas'!$O$12,E275='PC Receitas'!$O$13,E275='PC Receitas'!$O$14)),-J275,0))</f>
        <v>7952.57</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71"/>
      <c r="C276" s="43"/>
      <c r="D276" s="43" t="str">
        <f t="shared" ca="1" si="20"/>
        <v/>
      </c>
      <c r="E276" s="43"/>
      <c r="F276" s="43"/>
      <c r="G276" s="43"/>
      <c r="H276" s="43"/>
      <c r="I276" s="43"/>
      <c r="J276" s="44"/>
      <c r="K276" s="141"/>
      <c r="L276" s="45"/>
      <c r="M276" s="43"/>
      <c r="N276" s="41">
        <f>N275+IF(AND(L276="Pago",OR(E276='PC Receitas'!$O$4,E276='PC Receitas'!$O$5,E276='PC Receitas'!$O$6)),J276,IF(AND(L276="Pago",OR(E276='PC Receitas'!$O$7,E276='PC Receitas'!$O$8,E276='PC Receitas'!$O$9,E276='PC Receitas'!$O$10,E276='PC Receitas'!$O$11,E276='PC Receitas'!$O$12,E276='PC Receitas'!$O$13,E276='PC Receitas'!$O$14)),-J276,0))</f>
        <v>7952.57</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71"/>
      <c r="C277" s="43"/>
      <c r="D277" s="43" t="str">
        <f t="shared" ca="1" si="20"/>
        <v/>
      </c>
      <c r="E277" s="43"/>
      <c r="F277" s="43"/>
      <c r="G277" s="43"/>
      <c r="H277" s="43"/>
      <c r="I277" s="43"/>
      <c r="J277" s="44"/>
      <c r="K277" s="141"/>
      <c r="L277" s="45"/>
      <c r="M277" s="43"/>
      <c r="N277" s="41">
        <f>N276+IF(AND(L277="Pago",OR(E277='PC Receitas'!$O$4,E277='PC Receitas'!$O$5,E277='PC Receitas'!$O$6)),J277,IF(AND(L277="Pago",OR(E277='PC Receitas'!$O$7,E277='PC Receitas'!$O$8,E277='PC Receitas'!$O$9,E277='PC Receitas'!$O$10,E277='PC Receitas'!$O$11,E277='PC Receitas'!$O$12,E277='PC Receitas'!$O$13,E277='PC Receitas'!$O$14)),-J277,0))</f>
        <v>7952.57</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71"/>
      <c r="C278" s="43"/>
      <c r="D278" s="43" t="str">
        <f t="shared" ca="1" si="20"/>
        <v/>
      </c>
      <c r="E278" s="43"/>
      <c r="F278" s="43"/>
      <c r="G278" s="43"/>
      <c r="H278" s="43"/>
      <c r="I278" s="43"/>
      <c r="J278" s="44"/>
      <c r="K278" s="141"/>
      <c r="L278" s="45"/>
      <c r="M278" s="43"/>
      <c r="N278" s="41">
        <f>N277+IF(AND(L278="Pago",OR(E278='PC Receitas'!$O$4,E278='PC Receitas'!$O$5,E278='PC Receitas'!$O$6)),J278,IF(AND(L278="Pago",OR(E278='PC Receitas'!$O$7,E278='PC Receitas'!$O$8,E278='PC Receitas'!$O$9,E278='PC Receitas'!$O$10,E278='PC Receitas'!$O$11,E278='PC Receitas'!$O$12,E278='PC Receitas'!$O$13,E278='PC Receitas'!$O$14)),-J278,0))</f>
        <v>7952.57</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71"/>
      <c r="C279" s="43"/>
      <c r="D279" s="43" t="str">
        <f t="shared" ca="1" si="20"/>
        <v/>
      </c>
      <c r="E279" s="43"/>
      <c r="F279" s="43"/>
      <c r="G279" s="43"/>
      <c r="H279" s="43"/>
      <c r="I279" s="43"/>
      <c r="J279" s="44"/>
      <c r="K279" s="141"/>
      <c r="L279" s="45"/>
      <c r="M279" s="43"/>
      <c r="N279" s="41">
        <f>N278+IF(AND(L279="Pago",OR(E279='PC Receitas'!$O$4,E279='PC Receitas'!$O$5,E279='PC Receitas'!$O$6)),J279,IF(AND(L279="Pago",OR(E279='PC Receitas'!$O$7,E279='PC Receitas'!$O$8,E279='PC Receitas'!$O$9,E279='PC Receitas'!$O$10,E279='PC Receitas'!$O$11,E279='PC Receitas'!$O$12,E279='PC Receitas'!$O$13,E279='PC Receitas'!$O$14)),-J279,0))</f>
        <v>7952.57</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71"/>
      <c r="C280" s="43"/>
      <c r="D280" s="43" t="str">
        <f t="shared" ca="1" si="20"/>
        <v/>
      </c>
      <c r="E280" s="43"/>
      <c r="F280" s="43"/>
      <c r="G280" s="43"/>
      <c r="H280" s="43"/>
      <c r="I280" s="43"/>
      <c r="J280" s="44"/>
      <c r="K280" s="141"/>
      <c r="L280" s="45"/>
      <c r="M280" s="43"/>
      <c r="N280" s="41">
        <f>N279+IF(AND(L280="Pago",OR(E280='PC Receitas'!$O$4,E280='PC Receitas'!$O$5,E280='PC Receitas'!$O$6)),J280,IF(AND(L280="Pago",OR(E280='PC Receitas'!$O$7,E280='PC Receitas'!$O$8,E280='PC Receitas'!$O$9,E280='PC Receitas'!$O$10,E280='PC Receitas'!$O$11,E280='PC Receitas'!$O$12,E280='PC Receitas'!$O$13,E280='PC Receitas'!$O$14)),-J280,0))</f>
        <v>7952.57</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71"/>
      <c r="C281" s="43"/>
      <c r="D281" s="43" t="str">
        <f t="shared" ca="1" si="20"/>
        <v/>
      </c>
      <c r="E281" s="43"/>
      <c r="F281" s="43"/>
      <c r="G281" s="43"/>
      <c r="H281" s="43"/>
      <c r="I281" s="43"/>
      <c r="J281" s="44"/>
      <c r="K281" s="141"/>
      <c r="L281" s="45"/>
      <c r="M281" s="43"/>
      <c r="N281" s="41">
        <f>N280+IF(AND(L281="Pago",OR(E281='PC Receitas'!$O$4,E281='PC Receitas'!$O$5,E281='PC Receitas'!$O$6)),J281,IF(AND(L281="Pago",OR(E281='PC Receitas'!$O$7,E281='PC Receitas'!$O$8,E281='PC Receitas'!$O$9,E281='PC Receitas'!$O$10,E281='PC Receitas'!$O$11,E281='PC Receitas'!$O$12,E281='PC Receitas'!$O$13,E281='PC Receitas'!$O$14)),-J281,0))</f>
        <v>7952.57</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71"/>
      <c r="C282" s="43"/>
      <c r="D282" s="43" t="str">
        <f t="shared" ca="1" si="20"/>
        <v/>
      </c>
      <c r="E282" s="43"/>
      <c r="F282" s="43"/>
      <c r="G282" s="43"/>
      <c r="H282" s="43"/>
      <c r="I282" s="43"/>
      <c r="J282" s="44"/>
      <c r="K282" s="141"/>
      <c r="L282" s="45"/>
      <c r="M282" s="43"/>
      <c r="N282" s="41">
        <f>N281+IF(AND(L282="Pago",OR(E282='PC Receitas'!$O$4,E282='PC Receitas'!$O$5,E282='PC Receitas'!$O$6)),J282,IF(AND(L282="Pago",OR(E282='PC Receitas'!$O$7,E282='PC Receitas'!$O$8,E282='PC Receitas'!$O$9,E282='PC Receitas'!$O$10,E282='PC Receitas'!$O$11,E282='PC Receitas'!$O$12,E282='PC Receitas'!$O$13,E282='PC Receitas'!$O$14)),-J282,0))</f>
        <v>7952.57</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71"/>
      <c r="C283" s="43"/>
      <c r="D283" s="43" t="str">
        <f t="shared" ca="1" si="20"/>
        <v/>
      </c>
      <c r="E283" s="43"/>
      <c r="F283" s="43"/>
      <c r="G283" s="43"/>
      <c r="H283" s="43"/>
      <c r="I283" s="43"/>
      <c r="J283" s="44"/>
      <c r="K283" s="141"/>
      <c r="L283" s="45"/>
      <c r="M283" s="43"/>
      <c r="N283" s="41">
        <f>N282+IF(AND(L283="Pago",OR(E283='PC Receitas'!$O$4,E283='PC Receitas'!$O$5,E283='PC Receitas'!$O$6)),J283,IF(AND(L283="Pago",OR(E283='PC Receitas'!$O$7,E283='PC Receitas'!$O$8,E283='PC Receitas'!$O$9,E283='PC Receitas'!$O$10,E283='PC Receitas'!$O$11,E283='PC Receitas'!$O$12,E283='PC Receitas'!$O$13,E283='PC Receitas'!$O$14)),-J283,0))</f>
        <v>7952.57</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71"/>
      <c r="C284" s="43"/>
      <c r="D284" s="43" t="str">
        <f t="shared" ca="1" si="20"/>
        <v/>
      </c>
      <c r="E284" s="43"/>
      <c r="F284" s="43"/>
      <c r="G284" s="43"/>
      <c r="H284" s="43"/>
      <c r="I284" s="43"/>
      <c r="J284" s="44"/>
      <c r="K284" s="141"/>
      <c r="L284" s="45"/>
      <c r="M284" s="43"/>
      <c r="N284" s="41">
        <f>N283+IF(AND(L284="Pago",OR(E284='PC Receitas'!$O$4,E284='PC Receitas'!$O$5,E284='PC Receitas'!$O$6)),J284,IF(AND(L284="Pago",OR(E284='PC Receitas'!$O$7,E284='PC Receitas'!$O$8,E284='PC Receitas'!$O$9,E284='PC Receitas'!$O$10,E284='PC Receitas'!$O$11,E284='PC Receitas'!$O$12,E284='PC Receitas'!$O$13,E284='PC Receitas'!$O$14)),-J284,0))</f>
        <v>7952.57</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71"/>
      <c r="C285" s="43"/>
      <c r="D285" s="43" t="str">
        <f t="shared" ca="1" si="20"/>
        <v/>
      </c>
      <c r="E285" s="43"/>
      <c r="F285" s="43"/>
      <c r="G285" s="43"/>
      <c r="H285" s="43"/>
      <c r="I285" s="43"/>
      <c r="J285" s="44"/>
      <c r="K285" s="141"/>
      <c r="L285" s="45"/>
      <c r="M285" s="43"/>
      <c r="N285" s="41">
        <f>N284+IF(AND(L285="Pago",OR(E285='PC Receitas'!$O$4,E285='PC Receitas'!$O$5,E285='PC Receitas'!$O$6)),J285,IF(AND(L285="Pago",OR(E285='PC Receitas'!$O$7,E285='PC Receitas'!$O$8,E285='PC Receitas'!$O$9,E285='PC Receitas'!$O$10,E285='PC Receitas'!$O$11,E285='PC Receitas'!$O$12,E285='PC Receitas'!$O$13,E285='PC Receitas'!$O$14)),-J285,0))</f>
        <v>7952.57</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71"/>
      <c r="C286" s="43"/>
      <c r="D286" s="43" t="str">
        <f t="shared" ca="1" si="20"/>
        <v/>
      </c>
      <c r="E286" s="43"/>
      <c r="F286" s="43"/>
      <c r="G286" s="43"/>
      <c r="H286" s="43"/>
      <c r="I286" s="43"/>
      <c r="J286" s="44"/>
      <c r="K286" s="141"/>
      <c r="L286" s="45"/>
      <c r="M286" s="43"/>
      <c r="N286" s="41">
        <f>N285+IF(AND(L286="Pago",OR(E286='PC Receitas'!$O$4,E286='PC Receitas'!$O$5,E286='PC Receitas'!$O$6)),J286,IF(AND(L286="Pago",OR(E286='PC Receitas'!$O$7,E286='PC Receitas'!$O$8,E286='PC Receitas'!$O$9,E286='PC Receitas'!$O$10,E286='PC Receitas'!$O$11,E286='PC Receitas'!$O$12,E286='PC Receitas'!$O$13,E286='PC Receitas'!$O$14)),-J286,0))</f>
        <v>7952.57</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71"/>
      <c r="C287" s="43"/>
      <c r="D287" s="43" t="str">
        <f t="shared" ca="1" si="20"/>
        <v/>
      </c>
      <c r="E287" s="43"/>
      <c r="F287" s="43"/>
      <c r="G287" s="43"/>
      <c r="H287" s="43"/>
      <c r="I287" s="43"/>
      <c r="J287" s="44"/>
      <c r="K287" s="141"/>
      <c r="L287" s="45"/>
      <c r="M287" s="43"/>
      <c r="N287" s="41">
        <f>N286+IF(AND(L287="Pago",OR(E287='PC Receitas'!$O$4,E287='PC Receitas'!$O$5,E287='PC Receitas'!$O$6)),J287,IF(AND(L287="Pago",OR(E287='PC Receitas'!$O$7,E287='PC Receitas'!$O$8,E287='PC Receitas'!$O$9,E287='PC Receitas'!$O$10,E287='PC Receitas'!$O$11,E287='PC Receitas'!$O$12,E287='PC Receitas'!$O$13,E287='PC Receitas'!$O$14)),-J287,0))</f>
        <v>7952.57</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71"/>
      <c r="C288" s="43"/>
      <c r="D288" s="43" t="str">
        <f t="shared" ca="1" si="20"/>
        <v/>
      </c>
      <c r="E288" s="43"/>
      <c r="F288" s="43"/>
      <c r="G288" s="43"/>
      <c r="H288" s="43"/>
      <c r="I288" s="43"/>
      <c r="J288" s="44"/>
      <c r="K288" s="141"/>
      <c r="L288" s="45"/>
      <c r="M288" s="43"/>
      <c r="N288" s="41">
        <f>N287+IF(AND(L288="Pago",OR(E288='PC Receitas'!$O$4,E288='PC Receitas'!$O$5,E288='PC Receitas'!$O$6)),J288,IF(AND(L288="Pago",OR(E288='PC Receitas'!$O$7,E288='PC Receitas'!$O$8,E288='PC Receitas'!$O$9,E288='PC Receitas'!$O$10,E288='PC Receitas'!$O$11,E288='PC Receitas'!$O$12,E288='PC Receitas'!$O$13,E288='PC Receitas'!$O$14)),-J288,0))</f>
        <v>7952.57</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71"/>
      <c r="C289" s="43"/>
      <c r="D289" s="43" t="str">
        <f t="shared" ca="1" si="20"/>
        <v/>
      </c>
      <c r="E289" s="43"/>
      <c r="F289" s="43"/>
      <c r="G289" s="43"/>
      <c r="H289" s="43"/>
      <c r="I289" s="43"/>
      <c r="J289" s="44"/>
      <c r="K289" s="141"/>
      <c r="L289" s="45"/>
      <c r="M289" s="43"/>
      <c r="N289" s="41">
        <f>N288+IF(AND(L289="Pago",OR(E289='PC Receitas'!$O$4,E289='PC Receitas'!$O$5,E289='PC Receitas'!$O$6)),J289,IF(AND(L289="Pago",OR(E289='PC Receitas'!$O$7,E289='PC Receitas'!$O$8,E289='PC Receitas'!$O$9,E289='PC Receitas'!$O$10,E289='PC Receitas'!$O$11,E289='PC Receitas'!$O$12,E289='PC Receitas'!$O$13,E289='PC Receitas'!$O$14)),-J289,0))</f>
        <v>7952.57</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71"/>
      <c r="C290" s="43"/>
      <c r="D290" s="43" t="str">
        <f t="shared" ca="1" si="20"/>
        <v/>
      </c>
      <c r="E290" s="43"/>
      <c r="F290" s="43"/>
      <c r="G290" s="43"/>
      <c r="H290" s="43"/>
      <c r="I290" s="43"/>
      <c r="J290" s="44"/>
      <c r="K290" s="141"/>
      <c r="L290" s="45"/>
      <c r="M290" s="43"/>
      <c r="N290" s="41">
        <f>N289+IF(AND(L290="Pago",OR(E290='PC Receitas'!$O$4,E290='PC Receitas'!$O$5,E290='PC Receitas'!$O$6)),J290,IF(AND(L290="Pago",OR(E290='PC Receitas'!$O$7,E290='PC Receitas'!$O$8,E290='PC Receitas'!$O$9,E290='PC Receitas'!$O$10,E290='PC Receitas'!$O$11,E290='PC Receitas'!$O$12,E290='PC Receitas'!$O$13,E290='PC Receitas'!$O$14)),-J290,0))</f>
        <v>7952.57</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71"/>
      <c r="C291" s="43"/>
      <c r="D291" s="43" t="str">
        <f t="shared" ca="1" si="20"/>
        <v/>
      </c>
      <c r="E291" s="43"/>
      <c r="F291" s="43"/>
      <c r="G291" s="43"/>
      <c r="H291" s="43"/>
      <c r="I291" s="43"/>
      <c r="J291" s="44"/>
      <c r="K291" s="141"/>
      <c r="L291" s="45"/>
      <c r="M291" s="43"/>
      <c r="N291" s="41">
        <f>N290+IF(AND(L291="Pago",OR(E291='PC Receitas'!$O$4,E291='PC Receitas'!$O$5,E291='PC Receitas'!$O$6)),J291,IF(AND(L291="Pago",OR(E291='PC Receitas'!$O$7,E291='PC Receitas'!$O$8,E291='PC Receitas'!$O$9,E291='PC Receitas'!$O$10,E291='PC Receitas'!$O$11,E291='PC Receitas'!$O$12,E291='PC Receitas'!$O$13,E291='PC Receitas'!$O$14)),-J291,0))</f>
        <v>7952.57</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71"/>
      <c r="C292" s="43"/>
      <c r="D292" s="43" t="str">
        <f t="shared" ca="1" si="20"/>
        <v/>
      </c>
      <c r="E292" s="43"/>
      <c r="F292" s="43"/>
      <c r="G292" s="43"/>
      <c r="H292" s="43"/>
      <c r="I292" s="43"/>
      <c r="J292" s="44"/>
      <c r="K292" s="141"/>
      <c r="L292" s="45"/>
      <c r="M292" s="43"/>
      <c r="N292" s="41">
        <f>N291+IF(AND(L292="Pago",OR(E292='PC Receitas'!$O$4,E292='PC Receitas'!$O$5,E292='PC Receitas'!$O$6)),J292,IF(AND(L292="Pago",OR(E292='PC Receitas'!$O$7,E292='PC Receitas'!$O$8,E292='PC Receitas'!$O$9,E292='PC Receitas'!$O$10,E292='PC Receitas'!$O$11,E292='PC Receitas'!$O$12,E292='PC Receitas'!$O$13,E292='PC Receitas'!$O$14)),-J292,0))</f>
        <v>7952.57</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71"/>
      <c r="C293" s="43"/>
      <c r="D293" s="43" t="str">
        <f t="shared" ca="1" si="20"/>
        <v/>
      </c>
      <c r="E293" s="43"/>
      <c r="F293" s="43"/>
      <c r="G293" s="43"/>
      <c r="H293" s="43"/>
      <c r="I293" s="43"/>
      <c r="J293" s="44"/>
      <c r="K293" s="141"/>
      <c r="L293" s="45"/>
      <c r="M293" s="43"/>
      <c r="N293" s="41">
        <f>N292+IF(AND(L293="Pago",OR(E293='PC Receitas'!$O$4,E293='PC Receitas'!$O$5,E293='PC Receitas'!$O$6)),J293,IF(AND(L293="Pago",OR(E293='PC Receitas'!$O$7,E293='PC Receitas'!$O$8,E293='PC Receitas'!$O$9,E293='PC Receitas'!$O$10,E293='PC Receitas'!$O$11,E293='PC Receitas'!$O$12,E293='PC Receitas'!$O$13,E293='PC Receitas'!$O$14)),-J293,0))</f>
        <v>7952.57</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71"/>
      <c r="C294" s="43"/>
      <c r="D294" s="43" t="str">
        <f t="shared" ca="1" si="20"/>
        <v/>
      </c>
      <c r="E294" s="43"/>
      <c r="F294" s="43"/>
      <c r="G294" s="43"/>
      <c r="H294" s="43"/>
      <c r="I294" s="43"/>
      <c r="J294" s="44"/>
      <c r="K294" s="141"/>
      <c r="L294" s="45"/>
      <c r="M294" s="43"/>
      <c r="N294" s="41">
        <f>N293+IF(AND(L294="Pago",OR(E294='PC Receitas'!$O$4,E294='PC Receitas'!$O$5,E294='PC Receitas'!$O$6)),J294,IF(AND(L294="Pago",OR(E294='PC Receitas'!$O$7,E294='PC Receitas'!$O$8,E294='PC Receitas'!$O$9,E294='PC Receitas'!$O$10,E294='PC Receitas'!$O$11,E294='PC Receitas'!$O$12,E294='PC Receitas'!$O$13,E294='PC Receitas'!$O$14)),-J294,0))</f>
        <v>7952.57</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71"/>
      <c r="C295" s="43"/>
      <c r="D295" s="43" t="str">
        <f t="shared" ca="1" si="20"/>
        <v/>
      </c>
      <c r="E295" s="43"/>
      <c r="F295" s="43"/>
      <c r="G295" s="43"/>
      <c r="H295" s="43"/>
      <c r="I295" s="43"/>
      <c r="J295" s="44"/>
      <c r="K295" s="141"/>
      <c r="L295" s="45"/>
      <c r="M295" s="43"/>
      <c r="N295" s="41">
        <f>N294+IF(AND(L295="Pago",OR(E295='PC Receitas'!$O$4,E295='PC Receitas'!$O$5,E295='PC Receitas'!$O$6)),J295,IF(AND(L295="Pago",OR(E295='PC Receitas'!$O$7,E295='PC Receitas'!$O$8,E295='PC Receitas'!$O$9,E295='PC Receitas'!$O$10,E295='PC Receitas'!$O$11,E295='PC Receitas'!$O$12,E295='PC Receitas'!$O$13,E295='PC Receitas'!$O$14)),-J295,0))</f>
        <v>7952.57</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71"/>
      <c r="C296" s="43"/>
      <c r="D296" s="43" t="str">
        <f t="shared" ca="1" si="20"/>
        <v/>
      </c>
      <c r="E296" s="43"/>
      <c r="F296" s="43"/>
      <c r="G296" s="43"/>
      <c r="H296" s="43"/>
      <c r="I296" s="43"/>
      <c r="J296" s="44"/>
      <c r="K296" s="141"/>
      <c r="L296" s="45"/>
      <c r="M296" s="43"/>
      <c r="N296" s="41">
        <f>N295+IF(AND(L296="Pago",OR(E296='PC Receitas'!$O$4,E296='PC Receitas'!$O$5,E296='PC Receitas'!$O$6)),J296,IF(AND(L296="Pago",OR(E296='PC Receitas'!$O$7,E296='PC Receitas'!$O$8,E296='PC Receitas'!$O$9,E296='PC Receitas'!$O$10,E296='PC Receitas'!$O$11,E296='PC Receitas'!$O$12,E296='PC Receitas'!$O$13,E296='PC Receitas'!$O$14)),-J296,0))</f>
        <v>7952.57</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71"/>
      <c r="C297" s="43"/>
      <c r="D297" s="43" t="str">
        <f t="shared" ca="1" si="20"/>
        <v/>
      </c>
      <c r="E297" s="43"/>
      <c r="F297" s="43"/>
      <c r="G297" s="43"/>
      <c r="H297" s="43"/>
      <c r="I297" s="43"/>
      <c r="J297" s="44"/>
      <c r="K297" s="141"/>
      <c r="L297" s="45"/>
      <c r="M297" s="43"/>
      <c r="N297" s="41">
        <f>N296+IF(AND(L297="Pago",OR(E297='PC Receitas'!$O$4,E297='PC Receitas'!$O$5,E297='PC Receitas'!$O$6)),J297,IF(AND(L297="Pago",OR(E297='PC Receitas'!$O$7,E297='PC Receitas'!$O$8,E297='PC Receitas'!$O$9,E297='PC Receitas'!$O$10,E297='PC Receitas'!$O$11,E297='PC Receitas'!$O$12,E297='PC Receitas'!$O$13,E297='PC Receitas'!$O$14)),-J297,0))</f>
        <v>7952.57</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71"/>
      <c r="C298" s="43"/>
      <c r="D298" s="43" t="str">
        <f t="shared" ca="1" si="20"/>
        <v/>
      </c>
      <c r="E298" s="43"/>
      <c r="F298" s="43"/>
      <c r="G298" s="43"/>
      <c r="H298" s="43"/>
      <c r="I298" s="43"/>
      <c r="J298" s="44"/>
      <c r="K298" s="141"/>
      <c r="L298" s="45"/>
      <c r="M298" s="43"/>
      <c r="N298" s="41">
        <f>N297+IF(AND(L298="Pago",OR(E298='PC Receitas'!$O$4,E298='PC Receitas'!$O$5,E298='PC Receitas'!$O$6)),J298,IF(AND(L298="Pago",OR(E298='PC Receitas'!$O$7,E298='PC Receitas'!$O$8,E298='PC Receitas'!$O$9,E298='PC Receitas'!$O$10,E298='PC Receitas'!$O$11,E298='PC Receitas'!$O$12,E298='PC Receitas'!$O$13,E298='PC Receitas'!$O$14)),-J298,0))</f>
        <v>7952.57</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71"/>
      <c r="C299" s="43"/>
      <c r="D299" s="43" t="str">
        <f t="shared" ca="1" si="20"/>
        <v/>
      </c>
      <c r="E299" s="43"/>
      <c r="F299" s="43"/>
      <c r="G299" s="43"/>
      <c r="H299" s="43"/>
      <c r="I299" s="43"/>
      <c r="J299" s="44"/>
      <c r="K299" s="141"/>
      <c r="L299" s="45"/>
      <c r="M299" s="43"/>
      <c r="N299" s="41">
        <f>N298+IF(AND(L299="Pago",OR(E299='PC Receitas'!$O$4,E299='PC Receitas'!$O$5,E299='PC Receitas'!$O$6)),J299,IF(AND(L299="Pago",OR(E299='PC Receitas'!$O$7,E299='PC Receitas'!$O$8,E299='PC Receitas'!$O$9,E299='PC Receitas'!$O$10,E299='PC Receitas'!$O$11,E299='PC Receitas'!$O$12,E299='PC Receitas'!$O$13,E299='PC Receitas'!$O$14)),-J299,0))</f>
        <v>7952.57</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71"/>
      <c r="C300" s="43"/>
      <c r="D300" s="43" t="str">
        <f t="shared" ca="1" si="20"/>
        <v/>
      </c>
      <c r="E300" s="43"/>
      <c r="F300" s="43"/>
      <c r="G300" s="43"/>
      <c r="H300" s="43"/>
      <c r="I300" s="43"/>
      <c r="J300" s="44"/>
      <c r="K300" s="141"/>
      <c r="L300" s="45"/>
      <c r="M300" s="43"/>
      <c r="N300" s="41">
        <f>N299+IF(AND(L300="Pago",OR(E300='PC Receitas'!$O$4,E300='PC Receitas'!$O$5,E300='PC Receitas'!$O$6)),J300,IF(AND(L300="Pago",OR(E300='PC Receitas'!$O$7,E300='PC Receitas'!$O$8,E300='PC Receitas'!$O$9,E300='PC Receitas'!$O$10,E300='PC Receitas'!$O$11,E300='PC Receitas'!$O$12,E300='PC Receitas'!$O$13,E300='PC Receitas'!$O$14)),-J300,0))</f>
        <v>7952.57</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71"/>
      <c r="C301" s="43"/>
      <c r="D301" s="43" t="str">
        <f t="shared" ca="1" si="20"/>
        <v/>
      </c>
      <c r="E301" s="43"/>
      <c r="F301" s="43"/>
      <c r="G301" s="43"/>
      <c r="H301" s="43"/>
      <c r="I301" s="43"/>
      <c r="J301" s="44"/>
      <c r="K301" s="141"/>
      <c r="L301" s="45"/>
      <c r="M301" s="43"/>
      <c r="N301" s="41">
        <f>N300+IF(AND(L301="Pago",OR(E301='PC Receitas'!$O$4,E301='PC Receitas'!$O$5,E301='PC Receitas'!$O$6)),J301,IF(AND(L301="Pago",OR(E301='PC Receitas'!$O$7,E301='PC Receitas'!$O$8,E301='PC Receitas'!$O$9,E301='PC Receitas'!$O$10,E301='PC Receitas'!$O$11,E301='PC Receitas'!$O$12,E301='PC Receitas'!$O$13,E301='PC Receitas'!$O$14)),-J301,0))</f>
        <v>7952.57</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71"/>
      <c r="C302" s="43"/>
      <c r="D302" s="43" t="str">
        <f t="shared" ca="1" si="20"/>
        <v/>
      </c>
      <c r="E302" s="43"/>
      <c r="F302" s="43"/>
      <c r="G302" s="43"/>
      <c r="H302" s="43"/>
      <c r="I302" s="43"/>
      <c r="J302" s="44"/>
      <c r="K302" s="141"/>
      <c r="L302" s="45"/>
      <c r="M302" s="43"/>
      <c r="N302" s="41">
        <f>N301+IF(AND(L302="Pago",OR(E302='PC Receitas'!$O$4,E302='PC Receitas'!$O$5,E302='PC Receitas'!$O$6)),J302,IF(AND(L302="Pago",OR(E302='PC Receitas'!$O$7,E302='PC Receitas'!$O$8,E302='PC Receitas'!$O$9,E302='PC Receitas'!$O$10,E302='PC Receitas'!$O$11,E302='PC Receitas'!$O$12,E302='PC Receitas'!$O$13,E302='PC Receitas'!$O$14)),-J302,0))</f>
        <v>7952.57</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71"/>
      <c r="C303" s="43"/>
      <c r="D303" s="43" t="str">
        <f t="shared" ca="1" si="20"/>
        <v/>
      </c>
      <c r="E303" s="43"/>
      <c r="F303" s="43"/>
      <c r="G303" s="43"/>
      <c r="H303" s="43"/>
      <c r="I303" s="43"/>
      <c r="J303" s="44"/>
      <c r="K303" s="141"/>
      <c r="L303" s="45"/>
      <c r="M303" s="43"/>
      <c r="N303" s="41">
        <f>N302+IF(AND(L303="Pago",OR(E303='PC Receitas'!$O$4,E303='PC Receitas'!$O$5,E303='PC Receitas'!$O$6)),J303,IF(AND(L303="Pago",OR(E303='PC Receitas'!$O$7,E303='PC Receitas'!$O$8,E303='PC Receitas'!$O$9,E303='PC Receitas'!$O$10,E303='PC Receitas'!$O$11,E303='PC Receitas'!$O$12,E303='PC Receitas'!$O$13,E303='PC Receitas'!$O$14)),-J303,0))</f>
        <v>7952.57</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71"/>
      <c r="C304" s="43"/>
      <c r="D304" s="43" t="str">
        <f t="shared" ca="1" si="20"/>
        <v/>
      </c>
      <c r="E304" s="43"/>
      <c r="F304" s="43"/>
      <c r="G304" s="43"/>
      <c r="H304" s="43"/>
      <c r="I304" s="43"/>
      <c r="J304" s="44"/>
      <c r="K304" s="141"/>
      <c r="L304" s="45"/>
      <c r="M304" s="43"/>
      <c r="N304" s="41">
        <f>N303+IF(AND(L304="Pago",OR(E304='PC Receitas'!$O$4,E304='PC Receitas'!$O$5,E304='PC Receitas'!$O$6)),J304,IF(AND(L304="Pago",OR(E304='PC Receitas'!$O$7,E304='PC Receitas'!$O$8,E304='PC Receitas'!$O$9,E304='PC Receitas'!$O$10,E304='PC Receitas'!$O$11,E304='PC Receitas'!$O$12,E304='PC Receitas'!$O$13,E304='PC Receitas'!$O$14)),-J304,0))</f>
        <v>7952.57</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71"/>
      <c r="C305" s="43"/>
      <c r="D305" s="43" t="str">
        <f t="shared" ca="1" si="20"/>
        <v/>
      </c>
      <c r="E305" s="43"/>
      <c r="F305" s="43"/>
      <c r="G305" s="43"/>
      <c r="H305" s="43"/>
      <c r="I305" s="43"/>
      <c r="J305" s="44"/>
      <c r="K305" s="141"/>
      <c r="L305" s="45"/>
      <c r="M305" s="43"/>
      <c r="N305" s="41">
        <f>N304+IF(AND(L305="Pago",OR(E305='PC Receitas'!$O$4,E305='PC Receitas'!$O$5,E305='PC Receitas'!$O$6)),J305,IF(AND(L305="Pago",OR(E305='PC Receitas'!$O$7,E305='PC Receitas'!$O$8,E305='PC Receitas'!$O$9,E305='PC Receitas'!$O$10,E305='PC Receitas'!$O$11,E305='PC Receitas'!$O$12,E305='PC Receitas'!$O$13,E305='PC Receitas'!$O$14)),-J305,0))</f>
        <v>7952.57</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71"/>
      <c r="C306" s="43"/>
      <c r="D306" s="43" t="str">
        <f t="shared" ca="1" si="20"/>
        <v/>
      </c>
      <c r="E306" s="43"/>
      <c r="F306" s="43"/>
      <c r="G306" s="43"/>
      <c r="H306" s="43"/>
      <c r="I306" s="43"/>
      <c r="J306" s="44"/>
      <c r="K306" s="141"/>
      <c r="L306" s="45"/>
      <c r="M306" s="43"/>
      <c r="N306" s="41">
        <f>N305+IF(AND(L306="Pago",OR(E306='PC Receitas'!$O$4,E306='PC Receitas'!$O$5,E306='PC Receitas'!$O$6)),J306,IF(AND(L306="Pago",OR(E306='PC Receitas'!$O$7,E306='PC Receitas'!$O$8,E306='PC Receitas'!$O$9,E306='PC Receitas'!$O$10,E306='PC Receitas'!$O$11,E306='PC Receitas'!$O$12,E306='PC Receitas'!$O$13,E306='PC Receitas'!$O$14)),-J306,0))</f>
        <v>7952.57</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71"/>
      <c r="C307" s="43"/>
      <c r="D307" s="43" t="str">
        <f t="shared" ca="1" si="20"/>
        <v/>
      </c>
      <c r="E307" s="43"/>
      <c r="F307" s="43"/>
      <c r="G307" s="43"/>
      <c r="H307" s="43"/>
      <c r="I307" s="43"/>
      <c r="J307" s="44"/>
      <c r="K307" s="141"/>
      <c r="L307" s="45"/>
      <c r="M307" s="43"/>
      <c r="N307" s="41">
        <f>N306+IF(AND(L307="Pago",OR(E307='PC Receitas'!$O$4,E307='PC Receitas'!$O$5,E307='PC Receitas'!$O$6)),J307,IF(AND(L307="Pago",OR(E307='PC Receitas'!$O$7,E307='PC Receitas'!$O$8,E307='PC Receitas'!$O$9,E307='PC Receitas'!$O$10,E307='PC Receitas'!$O$11,E307='PC Receitas'!$O$12,E307='PC Receitas'!$O$13,E307='PC Receitas'!$O$14)),-J307,0))</f>
        <v>7952.57</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71"/>
      <c r="C308" s="43"/>
      <c r="D308" s="43" t="str">
        <f t="shared" ca="1" si="20"/>
        <v/>
      </c>
      <c r="E308" s="43"/>
      <c r="F308" s="43"/>
      <c r="G308" s="43"/>
      <c r="H308" s="43"/>
      <c r="I308" s="43"/>
      <c r="J308" s="44"/>
      <c r="K308" s="141"/>
      <c r="L308" s="45"/>
      <c r="M308" s="43"/>
      <c r="N308" s="41">
        <f>N307+IF(AND(L308="Pago",OR(E308='PC Receitas'!$O$4,E308='PC Receitas'!$O$5,E308='PC Receitas'!$O$6)),J308,IF(AND(L308="Pago",OR(E308='PC Receitas'!$O$7,E308='PC Receitas'!$O$8,E308='PC Receitas'!$O$9,E308='PC Receitas'!$O$10,E308='PC Receitas'!$O$11,E308='PC Receitas'!$O$12,E308='PC Receitas'!$O$13,E308='PC Receitas'!$O$14)),-J308,0))</f>
        <v>7952.57</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71"/>
      <c r="C309" s="43"/>
      <c r="D309" s="43" t="str">
        <f t="shared" ca="1" si="20"/>
        <v/>
      </c>
      <c r="E309" s="43"/>
      <c r="F309" s="43"/>
      <c r="G309" s="43"/>
      <c r="H309" s="43"/>
      <c r="I309" s="43"/>
      <c r="J309" s="44"/>
      <c r="K309" s="141"/>
      <c r="L309" s="45"/>
      <c r="M309" s="43"/>
      <c r="N309" s="41">
        <f>N308+IF(AND(L309="Pago",OR(E309='PC Receitas'!$O$4,E309='PC Receitas'!$O$5,E309='PC Receitas'!$O$6)),J309,IF(AND(L309="Pago",OR(E309='PC Receitas'!$O$7,E309='PC Receitas'!$O$8,E309='PC Receitas'!$O$9,E309='PC Receitas'!$O$10,E309='PC Receitas'!$O$11,E309='PC Receitas'!$O$12,E309='PC Receitas'!$O$13,E309='PC Receitas'!$O$14)),-J309,0))</f>
        <v>7952.57</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71"/>
      <c r="C310" s="43"/>
      <c r="D310" s="43" t="str">
        <f t="shared" ca="1" si="20"/>
        <v/>
      </c>
      <c r="E310" s="43"/>
      <c r="F310" s="43"/>
      <c r="G310" s="43"/>
      <c r="H310" s="43"/>
      <c r="I310" s="43"/>
      <c r="J310" s="44"/>
      <c r="K310" s="141"/>
      <c r="L310" s="45"/>
      <c r="M310" s="43"/>
      <c r="N310" s="41">
        <f>N309+IF(AND(L310="Pago",OR(E310='PC Receitas'!$O$4,E310='PC Receitas'!$O$5,E310='PC Receitas'!$O$6)),J310,IF(AND(L310="Pago",OR(E310='PC Receitas'!$O$7,E310='PC Receitas'!$O$8,E310='PC Receitas'!$O$9,E310='PC Receitas'!$O$10,E310='PC Receitas'!$O$11,E310='PC Receitas'!$O$12,E310='PC Receitas'!$O$13,E310='PC Receitas'!$O$14)),-J310,0))</f>
        <v>7952.57</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71"/>
      <c r="C311" s="43"/>
      <c r="D311" s="43" t="str">
        <f t="shared" ca="1" si="20"/>
        <v/>
      </c>
      <c r="E311" s="43"/>
      <c r="F311" s="43"/>
      <c r="G311" s="43"/>
      <c r="H311" s="43"/>
      <c r="I311" s="43"/>
      <c r="J311" s="44"/>
      <c r="K311" s="141"/>
      <c r="L311" s="45"/>
      <c r="M311" s="43"/>
      <c r="N311" s="41">
        <f>N310+IF(AND(L311="Pago",OR(E311='PC Receitas'!$O$4,E311='PC Receitas'!$O$5,E311='PC Receitas'!$O$6)),J311,IF(AND(L311="Pago",OR(E311='PC Receitas'!$O$7,E311='PC Receitas'!$O$8,E311='PC Receitas'!$O$9,E311='PC Receitas'!$O$10,E311='PC Receitas'!$O$11,E311='PC Receitas'!$O$12,E311='PC Receitas'!$O$13,E311='PC Receitas'!$O$14)),-J311,0))</f>
        <v>7952.57</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71"/>
      <c r="C312" s="43"/>
      <c r="D312" s="43" t="str">
        <f t="shared" ca="1" si="20"/>
        <v/>
      </c>
      <c r="E312" s="43"/>
      <c r="F312" s="43"/>
      <c r="G312" s="43"/>
      <c r="H312" s="43"/>
      <c r="I312" s="43"/>
      <c r="J312" s="44"/>
      <c r="K312" s="141"/>
      <c r="L312" s="45"/>
      <c r="M312" s="43"/>
      <c r="N312" s="41">
        <f>N311+IF(AND(L312="Pago",OR(E312='PC Receitas'!$O$4,E312='PC Receitas'!$O$5,E312='PC Receitas'!$O$6)),J312,IF(AND(L312="Pago",OR(E312='PC Receitas'!$O$7,E312='PC Receitas'!$O$8,E312='PC Receitas'!$O$9,E312='PC Receitas'!$O$10,E312='PC Receitas'!$O$11,E312='PC Receitas'!$O$12,E312='PC Receitas'!$O$13,E312='PC Receitas'!$O$14)),-J312,0))</f>
        <v>7952.57</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71"/>
      <c r="C313" s="43"/>
      <c r="D313" s="43" t="str">
        <f t="shared" ca="1" si="20"/>
        <v/>
      </c>
      <c r="E313" s="43"/>
      <c r="F313" s="43"/>
      <c r="G313" s="43"/>
      <c r="H313" s="43"/>
      <c r="I313" s="43"/>
      <c r="J313" s="44"/>
      <c r="K313" s="141"/>
      <c r="L313" s="45"/>
      <c r="M313" s="43"/>
      <c r="N313" s="41">
        <f>N312+IF(AND(L313="Pago",OR(E313='PC Receitas'!$O$4,E313='PC Receitas'!$O$5,E313='PC Receitas'!$O$6)),J313,IF(AND(L313="Pago",OR(E313='PC Receitas'!$O$7,E313='PC Receitas'!$O$8,E313='PC Receitas'!$O$9,E313='PC Receitas'!$O$10,E313='PC Receitas'!$O$11,E313='PC Receitas'!$O$12,E313='PC Receitas'!$O$13,E313='PC Receitas'!$O$14)),-J313,0))</f>
        <v>7952.57</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71"/>
      <c r="C314" s="43"/>
      <c r="D314" s="43" t="str">
        <f t="shared" ca="1" si="20"/>
        <v/>
      </c>
      <c r="E314" s="43"/>
      <c r="F314" s="43"/>
      <c r="G314" s="43"/>
      <c r="H314" s="43"/>
      <c r="I314" s="43"/>
      <c r="J314" s="44"/>
      <c r="K314" s="141"/>
      <c r="L314" s="45"/>
      <c r="M314" s="43"/>
      <c r="N314" s="41">
        <f>N313+IF(AND(L314="Pago",OR(E314='PC Receitas'!$O$4,E314='PC Receitas'!$O$5,E314='PC Receitas'!$O$6)),J314,IF(AND(L314="Pago",OR(E314='PC Receitas'!$O$7,E314='PC Receitas'!$O$8,E314='PC Receitas'!$O$9,E314='PC Receitas'!$O$10,E314='PC Receitas'!$O$11,E314='PC Receitas'!$O$12,E314='PC Receitas'!$O$13,E314='PC Receitas'!$O$14)),-J314,0))</f>
        <v>7952.57</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71"/>
      <c r="C315" s="43"/>
      <c r="D315" s="43" t="str">
        <f t="shared" ca="1" si="20"/>
        <v/>
      </c>
      <c r="E315" s="43"/>
      <c r="F315" s="43"/>
      <c r="G315" s="43"/>
      <c r="H315" s="43"/>
      <c r="I315" s="43"/>
      <c r="J315" s="44"/>
      <c r="K315" s="141"/>
      <c r="L315" s="45"/>
      <c r="M315" s="43"/>
      <c r="N315" s="41">
        <f>N314+IF(AND(L315="Pago",OR(E315='PC Receitas'!$O$4,E315='PC Receitas'!$O$5,E315='PC Receitas'!$O$6)),J315,IF(AND(L315="Pago",OR(E315='PC Receitas'!$O$7,E315='PC Receitas'!$O$8,E315='PC Receitas'!$O$9,E315='PC Receitas'!$O$10,E315='PC Receitas'!$O$11,E315='PC Receitas'!$O$12,E315='PC Receitas'!$O$13,E315='PC Receitas'!$O$14)),-J315,0))</f>
        <v>7952.57</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71"/>
      <c r="C316" s="43"/>
      <c r="D316" s="43" t="str">
        <f t="shared" ca="1" si="20"/>
        <v/>
      </c>
      <c r="E316" s="43"/>
      <c r="F316" s="43"/>
      <c r="G316" s="43"/>
      <c r="H316" s="43"/>
      <c r="I316" s="43"/>
      <c r="J316" s="44"/>
      <c r="K316" s="141"/>
      <c r="L316" s="45"/>
      <c r="M316" s="43"/>
      <c r="N316" s="41">
        <f>N315+IF(AND(L316="Pago",OR(E316='PC Receitas'!$O$4,E316='PC Receitas'!$O$5,E316='PC Receitas'!$O$6)),J316,IF(AND(L316="Pago",OR(E316='PC Receitas'!$O$7,E316='PC Receitas'!$O$8,E316='PC Receitas'!$O$9,E316='PC Receitas'!$O$10,E316='PC Receitas'!$O$11,E316='PC Receitas'!$O$12,E316='PC Receitas'!$O$13,E316='PC Receitas'!$O$14)),-J316,0))</f>
        <v>7952.57</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71"/>
      <c r="C317" s="43"/>
      <c r="D317" s="43" t="str">
        <f t="shared" ca="1" si="20"/>
        <v/>
      </c>
      <c r="E317" s="43"/>
      <c r="F317" s="43"/>
      <c r="G317" s="43"/>
      <c r="H317" s="43"/>
      <c r="I317" s="43"/>
      <c r="J317" s="44"/>
      <c r="K317" s="141"/>
      <c r="L317" s="45"/>
      <c r="M317" s="43"/>
      <c r="N317" s="41">
        <f>N316+IF(AND(L317="Pago",OR(E317='PC Receitas'!$O$4,E317='PC Receitas'!$O$5,E317='PC Receitas'!$O$6)),J317,IF(AND(L317="Pago",OR(E317='PC Receitas'!$O$7,E317='PC Receitas'!$O$8,E317='PC Receitas'!$O$9,E317='PC Receitas'!$O$10,E317='PC Receitas'!$O$11,E317='PC Receitas'!$O$12,E317='PC Receitas'!$O$13,E317='PC Receitas'!$O$14)),-J317,0))</f>
        <v>7952.57</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71"/>
      <c r="C318" s="43"/>
      <c r="D318" s="43" t="str">
        <f t="shared" ca="1" si="20"/>
        <v/>
      </c>
      <c r="E318" s="43"/>
      <c r="F318" s="43"/>
      <c r="G318" s="43"/>
      <c r="H318" s="43"/>
      <c r="I318" s="43"/>
      <c r="J318" s="44"/>
      <c r="K318" s="141"/>
      <c r="L318" s="45"/>
      <c r="M318" s="43"/>
      <c r="N318" s="41">
        <f>N317+IF(AND(L318="Pago",OR(E318='PC Receitas'!$O$4,E318='PC Receitas'!$O$5,E318='PC Receitas'!$O$6)),J318,IF(AND(L318="Pago",OR(E318='PC Receitas'!$O$7,E318='PC Receitas'!$O$8,E318='PC Receitas'!$O$9,E318='PC Receitas'!$O$10,E318='PC Receitas'!$O$11,E318='PC Receitas'!$O$12,E318='PC Receitas'!$O$13,E318='PC Receitas'!$O$14)),-J318,0))</f>
        <v>7952.57</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71"/>
      <c r="C319" s="43"/>
      <c r="D319" s="43" t="str">
        <f t="shared" ca="1" si="20"/>
        <v/>
      </c>
      <c r="E319" s="43"/>
      <c r="F319" s="43"/>
      <c r="G319" s="43"/>
      <c r="H319" s="43"/>
      <c r="I319" s="43"/>
      <c r="J319" s="44"/>
      <c r="K319" s="141"/>
      <c r="L319" s="45"/>
      <c r="M319" s="43"/>
      <c r="N319" s="41">
        <f>N318+IF(AND(L319="Pago",OR(E319='PC Receitas'!$O$4,E319='PC Receitas'!$O$5,E319='PC Receitas'!$O$6)),J319,IF(AND(L319="Pago",OR(E319='PC Receitas'!$O$7,E319='PC Receitas'!$O$8,E319='PC Receitas'!$O$9,E319='PC Receitas'!$O$10,E319='PC Receitas'!$O$11,E319='PC Receitas'!$O$12,E319='PC Receitas'!$O$13,E319='PC Receitas'!$O$14)),-J319,0))</f>
        <v>7952.57</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71"/>
      <c r="C320" s="43"/>
      <c r="D320" s="43" t="str">
        <f t="shared" ca="1" si="20"/>
        <v/>
      </c>
      <c r="E320" s="43"/>
      <c r="F320" s="43"/>
      <c r="G320" s="43"/>
      <c r="H320" s="43"/>
      <c r="I320" s="43"/>
      <c r="J320" s="44"/>
      <c r="K320" s="141"/>
      <c r="L320" s="45"/>
      <c r="M320" s="43"/>
      <c r="N320" s="41">
        <f>N319+IF(AND(L320="Pago",OR(E320='PC Receitas'!$O$4,E320='PC Receitas'!$O$5,E320='PC Receitas'!$O$6)),J320,IF(AND(L320="Pago",OR(E320='PC Receitas'!$O$7,E320='PC Receitas'!$O$8,E320='PC Receitas'!$O$9,E320='PC Receitas'!$O$10,E320='PC Receitas'!$O$11,E320='PC Receitas'!$O$12,E320='PC Receitas'!$O$13,E320='PC Receitas'!$O$14)),-J320,0))</f>
        <v>7952.57</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71"/>
      <c r="C321" s="43"/>
      <c r="D321" s="43" t="str">
        <f t="shared" ca="1" si="20"/>
        <v/>
      </c>
      <c r="E321" s="43"/>
      <c r="F321" s="43"/>
      <c r="G321" s="43"/>
      <c r="H321" s="43"/>
      <c r="I321" s="43"/>
      <c r="J321" s="44"/>
      <c r="K321" s="141"/>
      <c r="L321" s="45"/>
      <c r="M321" s="43"/>
      <c r="N321" s="41">
        <f>N320+IF(AND(L321="Pago",OR(E321='PC Receitas'!$O$4,E321='PC Receitas'!$O$5,E321='PC Receitas'!$O$6)),J321,IF(AND(L321="Pago",OR(E321='PC Receitas'!$O$7,E321='PC Receitas'!$O$8,E321='PC Receitas'!$O$9,E321='PC Receitas'!$O$10,E321='PC Receitas'!$O$11,E321='PC Receitas'!$O$12,E321='PC Receitas'!$O$13,E321='PC Receitas'!$O$14)),-J321,0))</f>
        <v>7952.57</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71"/>
      <c r="C322" s="43"/>
      <c r="D322" s="43" t="str">
        <f t="shared" ca="1" si="20"/>
        <v/>
      </c>
      <c r="E322" s="43"/>
      <c r="F322" s="43"/>
      <c r="G322" s="43"/>
      <c r="H322" s="43"/>
      <c r="I322" s="43"/>
      <c r="J322" s="44"/>
      <c r="K322" s="141"/>
      <c r="L322" s="45"/>
      <c r="M322" s="43"/>
      <c r="N322" s="41">
        <f>N321+IF(AND(L322="Pago",OR(E322='PC Receitas'!$O$4,E322='PC Receitas'!$O$5,E322='PC Receitas'!$O$6)),J322,IF(AND(L322="Pago",OR(E322='PC Receitas'!$O$7,E322='PC Receitas'!$O$8,E322='PC Receitas'!$O$9,E322='PC Receitas'!$O$10,E322='PC Receitas'!$O$11,E322='PC Receitas'!$O$12,E322='PC Receitas'!$O$13,E322='PC Receitas'!$O$14)),-J322,0))</f>
        <v>7952.57</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71"/>
      <c r="C323" s="43"/>
      <c r="D323" s="43" t="str">
        <f t="shared" ca="1" si="20"/>
        <v/>
      </c>
      <c r="E323" s="43"/>
      <c r="F323" s="43"/>
      <c r="G323" s="43"/>
      <c r="H323" s="43"/>
      <c r="I323" s="43"/>
      <c r="J323" s="44"/>
      <c r="K323" s="141"/>
      <c r="L323" s="45"/>
      <c r="M323" s="43"/>
      <c r="N323" s="41">
        <f>N322+IF(AND(L323="Pago",OR(E323='PC Receitas'!$O$4,E323='PC Receitas'!$O$5,E323='PC Receitas'!$O$6)),J323,IF(AND(L323="Pago",OR(E323='PC Receitas'!$O$7,E323='PC Receitas'!$O$8,E323='PC Receitas'!$O$9,E323='PC Receitas'!$O$10,E323='PC Receitas'!$O$11,E323='PC Receitas'!$O$12,E323='PC Receitas'!$O$13,E323='PC Receitas'!$O$14)),-J323,0))</f>
        <v>7952.57</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71"/>
      <c r="C324" s="43"/>
      <c r="D324" s="43" t="str">
        <f t="shared" ca="1" si="20"/>
        <v/>
      </c>
      <c r="E324" s="43"/>
      <c r="F324" s="43"/>
      <c r="G324" s="43"/>
      <c r="H324" s="43"/>
      <c r="I324" s="43"/>
      <c r="J324" s="44"/>
      <c r="K324" s="141"/>
      <c r="L324" s="45"/>
      <c r="M324" s="43"/>
      <c r="N324" s="41">
        <f>N323+IF(AND(L324="Pago",OR(E324='PC Receitas'!$O$4,E324='PC Receitas'!$O$5,E324='PC Receitas'!$O$6)),J324,IF(AND(L324="Pago",OR(E324='PC Receitas'!$O$7,E324='PC Receitas'!$O$8,E324='PC Receitas'!$O$9,E324='PC Receitas'!$O$10,E324='PC Receitas'!$O$11,E324='PC Receitas'!$O$12,E324='PC Receitas'!$O$13,E324='PC Receitas'!$O$14)),-J324,0))</f>
        <v>7952.57</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71"/>
      <c r="C325" s="43"/>
      <c r="D325" s="43" t="str">
        <f t="shared" ca="1" si="20"/>
        <v/>
      </c>
      <c r="E325" s="43"/>
      <c r="F325" s="43"/>
      <c r="G325" s="43"/>
      <c r="H325" s="43"/>
      <c r="I325" s="43"/>
      <c r="J325" s="44"/>
      <c r="K325" s="141"/>
      <c r="L325" s="45"/>
      <c r="M325" s="43"/>
      <c r="N325" s="41">
        <f>N324+IF(AND(L325="Pago",OR(E325='PC Receitas'!$O$4,E325='PC Receitas'!$O$5,E325='PC Receitas'!$O$6)),J325,IF(AND(L325="Pago",OR(E325='PC Receitas'!$O$7,E325='PC Receitas'!$O$8,E325='PC Receitas'!$O$9,E325='PC Receitas'!$O$10,E325='PC Receitas'!$O$11,E325='PC Receitas'!$O$12,E325='PC Receitas'!$O$13,E325='PC Receitas'!$O$14)),-J325,0))</f>
        <v>7952.57</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71"/>
      <c r="C326" s="43"/>
      <c r="D326" s="43" t="str">
        <f t="shared" ref="D326:D389" ca="1" si="25">IF(C326&lt;&gt;"",TEXT(C326,"00")&amp;"/08/"&amp;YEAR(TODAY()),"")</f>
        <v/>
      </c>
      <c r="E326" s="43"/>
      <c r="F326" s="43"/>
      <c r="G326" s="43"/>
      <c r="H326" s="43"/>
      <c r="I326" s="43"/>
      <c r="J326" s="44"/>
      <c r="K326" s="141"/>
      <c r="L326" s="45"/>
      <c r="M326" s="43"/>
      <c r="N326" s="41">
        <f>N325+IF(AND(L326="Pago",OR(E326='PC Receitas'!$O$4,E326='PC Receitas'!$O$5,E326='PC Receitas'!$O$6)),J326,IF(AND(L326="Pago",OR(E326='PC Receitas'!$O$7,E326='PC Receitas'!$O$8,E326='PC Receitas'!$O$9,E326='PC Receitas'!$O$10,E326='PC Receitas'!$O$11,E326='PC Receitas'!$O$12,E326='PC Receitas'!$O$13,E326='PC Receitas'!$O$14)),-J326,0))</f>
        <v>7952.57</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71"/>
      <c r="C327" s="43"/>
      <c r="D327" s="43" t="str">
        <f t="shared" ca="1" si="25"/>
        <v/>
      </c>
      <c r="E327" s="43"/>
      <c r="F327" s="43"/>
      <c r="G327" s="43"/>
      <c r="H327" s="43"/>
      <c r="I327" s="43"/>
      <c r="J327" s="44"/>
      <c r="K327" s="141"/>
      <c r="L327" s="45"/>
      <c r="M327" s="43"/>
      <c r="N327" s="41">
        <f>N326+IF(AND(L327="Pago",OR(E327='PC Receitas'!$O$4,E327='PC Receitas'!$O$5,E327='PC Receitas'!$O$6)),J327,IF(AND(L327="Pago",OR(E327='PC Receitas'!$O$7,E327='PC Receitas'!$O$8,E327='PC Receitas'!$O$9,E327='PC Receitas'!$O$10,E327='PC Receitas'!$O$11,E327='PC Receitas'!$O$12,E327='PC Receitas'!$O$13,E327='PC Receitas'!$O$14)),-J327,0))</f>
        <v>7952.57</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71"/>
      <c r="C328" s="43"/>
      <c r="D328" s="43" t="str">
        <f t="shared" ca="1" si="25"/>
        <v/>
      </c>
      <c r="E328" s="43"/>
      <c r="F328" s="43"/>
      <c r="G328" s="43"/>
      <c r="H328" s="43"/>
      <c r="I328" s="43"/>
      <c r="J328" s="44"/>
      <c r="K328" s="141"/>
      <c r="L328" s="45"/>
      <c r="M328" s="43"/>
      <c r="N328" s="41">
        <f>N327+IF(AND(L328="Pago",OR(E328='PC Receitas'!$O$4,E328='PC Receitas'!$O$5,E328='PC Receitas'!$O$6)),J328,IF(AND(L328="Pago",OR(E328='PC Receitas'!$O$7,E328='PC Receitas'!$O$8,E328='PC Receitas'!$O$9,E328='PC Receitas'!$O$10,E328='PC Receitas'!$O$11,E328='PC Receitas'!$O$12,E328='PC Receitas'!$O$13,E328='PC Receitas'!$O$14)),-J328,0))</f>
        <v>7952.57</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71"/>
      <c r="C329" s="43"/>
      <c r="D329" s="43" t="str">
        <f t="shared" ca="1" si="25"/>
        <v/>
      </c>
      <c r="E329" s="43"/>
      <c r="F329" s="43"/>
      <c r="G329" s="43"/>
      <c r="H329" s="43"/>
      <c r="I329" s="43"/>
      <c r="J329" s="44"/>
      <c r="K329" s="141"/>
      <c r="L329" s="45"/>
      <c r="M329" s="43"/>
      <c r="N329" s="41">
        <f>N328+IF(AND(L329="Pago",OR(E329='PC Receitas'!$O$4,E329='PC Receitas'!$O$5,E329='PC Receitas'!$O$6)),J329,IF(AND(L329="Pago",OR(E329='PC Receitas'!$O$7,E329='PC Receitas'!$O$8,E329='PC Receitas'!$O$9,E329='PC Receitas'!$O$10,E329='PC Receitas'!$O$11,E329='PC Receitas'!$O$12,E329='PC Receitas'!$O$13,E329='PC Receitas'!$O$14)),-J329,0))</f>
        <v>7952.57</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71"/>
      <c r="C330" s="43"/>
      <c r="D330" s="43" t="str">
        <f t="shared" ca="1" si="25"/>
        <v/>
      </c>
      <c r="E330" s="43"/>
      <c r="F330" s="43"/>
      <c r="G330" s="43"/>
      <c r="H330" s="43"/>
      <c r="I330" s="43"/>
      <c r="J330" s="44"/>
      <c r="K330" s="141"/>
      <c r="L330" s="45"/>
      <c r="M330" s="43"/>
      <c r="N330" s="41">
        <f>N329+IF(AND(L330="Pago",OR(E330='PC Receitas'!$O$4,E330='PC Receitas'!$O$5,E330='PC Receitas'!$O$6)),J330,IF(AND(L330="Pago",OR(E330='PC Receitas'!$O$7,E330='PC Receitas'!$O$8,E330='PC Receitas'!$O$9,E330='PC Receitas'!$O$10,E330='PC Receitas'!$O$11,E330='PC Receitas'!$O$12,E330='PC Receitas'!$O$13,E330='PC Receitas'!$O$14)),-J330,0))</f>
        <v>7952.57</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71"/>
      <c r="C331" s="43"/>
      <c r="D331" s="43" t="str">
        <f t="shared" ca="1" si="25"/>
        <v/>
      </c>
      <c r="E331" s="43"/>
      <c r="F331" s="43"/>
      <c r="G331" s="43"/>
      <c r="H331" s="43"/>
      <c r="I331" s="43"/>
      <c r="J331" s="44"/>
      <c r="K331" s="141"/>
      <c r="L331" s="45"/>
      <c r="M331" s="43"/>
      <c r="N331" s="41">
        <f>N330+IF(AND(L331="Pago",OR(E331='PC Receitas'!$O$4,E331='PC Receitas'!$O$5,E331='PC Receitas'!$O$6)),J331,IF(AND(L331="Pago",OR(E331='PC Receitas'!$O$7,E331='PC Receitas'!$O$8,E331='PC Receitas'!$O$9,E331='PC Receitas'!$O$10,E331='PC Receitas'!$O$11,E331='PC Receitas'!$O$12,E331='PC Receitas'!$O$13,E331='PC Receitas'!$O$14)),-J331,0))</f>
        <v>7952.57</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71"/>
      <c r="C332" s="43"/>
      <c r="D332" s="43" t="str">
        <f t="shared" ca="1" si="25"/>
        <v/>
      </c>
      <c r="E332" s="43"/>
      <c r="F332" s="43"/>
      <c r="G332" s="43"/>
      <c r="H332" s="43"/>
      <c r="I332" s="43"/>
      <c r="J332" s="44"/>
      <c r="K332" s="141"/>
      <c r="L332" s="45"/>
      <c r="M332" s="43"/>
      <c r="N332" s="41">
        <f>N331+IF(AND(L332="Pago",OR(E332='PC Receitas'!$O$4,E332='PC Receitas'!$O$5,E332='PC Receitas'!$O$6)),J332,IF(AND(L332="Pago",OR(E332='PC Receitas'!$O$7,E332='PC Receitas'!$O$8,E332='PC Receitas'!$O$9,E332='PC Receitas'!$O$10,E332='PC Receitas'!$O$11,E332='PC Receitas'!$O$12,E332='PC Receitas'!$O$13,E332='PC Receitas'!$O$14)),-J332,0))</f>
        <v>7952.57</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71"/>
      <c r="C333" s="43"/>
      <c r="D333" s="43" t="str">
        <f t="shared" ca="1" si="25"/>
        <v/>
      </c>
      <c r="E333" s="43"/>
      <c r="F333" s="43"/>
      <c r="G333" s="43"/>
      <c r="H333" s="43"/>
      <c r="I333" s="43"/>
      <c r="J333" s="44"/>
      <c r="K333" s="141"/>
      <c r="L333" s="45"/>
      <c r="M333" s="43"/>
      <c r="N333" s="41">
        <f>N332+IF(AND(L333="Pago",OR(E333='PC Receitas'!$O$4,E333='PC Receitas'!$O$5,E333='PC Receitas'!$O$6)),J333,IF(AND(L333="Pago",OR(E333='PC Receitas'!$O$7,E333='PC Receitas'!$O$8,E333='PC Receitas'!$O$9,E333='PC Receitas'!$O$10,E333='PC Receitas'!$O$11,E333='PC Receitas'!$O$12,E333='PC Receitas'!$O$13,E333='PC Receitas'!$O$14)),-J333,0))</f>
        <v>7952.57</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71"/>
      <c r="C334" s="43"/>
      <c r="D334" s="43" t="str">
        <f t="shared" ca="1" si="25"/>
        <v/>
      </c>
      <c r="E334" s="43"/>
      <c r="F334" s="43"/>
      <c r="G334" s="43"/>
      <c r="H334" s="43"/>
      <c r="I334" s="43"/>
      <c r="J334" s="44"/>
      <c r="K334" s="141"/>
      <c r="L334" s="45"/>
      <c r="M334" s="43"/>
      <c r="N334" s="41">
        <f>N333+IF(AND(L334="Pago",OR(E334='PC Receitas'!$O$4,E334='PC Receitas'!$O$5,E334='PC Receitas'!$O$6)),J334,IF(AND(L334="Pago",OR(E334='PC Receitas'!$O$7,E334='PC Receitas'!$O$8,E334='PC Receitas'!$O$9,E334='PC Receitas'!$O$10,E334='PC Receitas'!$O$11,E334='PC Receitas'!$O$12,E334='PC Receitas'!$O$13,E334='PC Receitas'!$O$14)),-J334,0))</f>
        <v>7952.57</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71"/>
      <c r="C335" s="43"/>
      <c r="D335" s="43" t="str">
        <f t="shared" ca="1" si="25"/>
        <v/>
      </c>
      <c r="E335" s="43"/>
      <c r="F335" s="43"/>
      <c r="G335" s="43"/>
      <c r="H335" s="43"/>
      <c r="I335" s="43"/>
      <c r="J335" s="44"/>
      <c r="K335" s="141"/>
      <c r="L335" s="45"/>
      <c r="M335" s="43"/>
      <c r="N335" s="41">
        <f>N334+IF(AND(L335="Pago",OR(E335='PC Receitas'!$O$4,E335='PC Receitas'!$O$5,E335='PC Receitas'!$O$6)),J335,IF(AND(L335="Pago",OR(E335='PC Receitas'!$O$7,E335='PC Receitas'!$O$8,E335='PC Receitas'!$O$9,E335='PC Receitas'!$O$10,E335='PC Receitas'!$O$11,E335='PC Receitas'!$O$12,E335='PC Receitas'!$O$13,E335='PC Receitas'!$O$14)),-J335,0))</f>
        <v>7952.57</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71"/>
      <c r="C336" s="43"/>
      <c r="D336" s="43" t="str">
        <f t="shared" ca="1" si="25"/>
        <v/>
      </c>
      <c r="E336" s="43"/>
      <c r="F336" s="43"/>
      <c r="G336" s="43"/>
      <c r="H336" s="43"/>
      <c r="I336" s="43"/>
      <c r="J336" s="44"/>
      <c r="K336" s="141"/>
      <c r="L336" s="45"/>
      <c r="M336" s="43"/>
      <c r="N336" s="41">
        <f>N335+IF(AND(L336="Pago",OR(E336='PC Receitas'!$O$4,E336='PC Receitas'!$O$5,E336='PC Receitas'!$O$6)),J336,IF(AND(L336="Pago",OR(E336='PC Receitas'!$O$7,E336='PC Receitas'!$O$8,E336='PC Receitas'!$O$9,E336='PC Receitas'!$O$10,E336='PC Receitas'!$O$11,E336='PC Receitas'!$O$12,E336='PC Receitas'!$O$13,E336='PC Receitas'!$O$14)),-J336,0))</f>
        <v>7952.57</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71"/>
      <c r="C337" s="43"/>
      <c r="D337" s="43" t="str">
        <f t="shared" ca="1" si="25"/>
        <v/>
      </c>
      <c r="E337" s="43"/>
      <c r="F337" s="43"/>
      <c r="G337" s="43"/>
      <c r="H337" s="43"/>
      <c r="I337" s="43"/>
      <c r="J337" s="44"/>
      <c r="K337" s="141"/>
      <c r="L337" s="45"/>
      <c r="M337" s="43"/>
      <c r="N337" s="41">
        <f>N336+IF(AND(L337="Pago",OR(E337='PC Receitas'!$O$4,E337='PC Receitas'!$O$5,E337='PC Receitas'!$O$6)),J337,IF(AND(L337="Pago",OR(E337='PC Receitas'!$O$7,E337='PC Receitas'!$O$8,E337='PC Receitas'!$O$9,E337='PC Receitas'!$O$10,E337='PC Receitas'!$O$11,E337='PC Receitas'!$O$12,E337='PC Receitas'!$O$13,E337='PC Receitas'!$O$14)),-J337,0))</f>
        <v>7952.57</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71"/>
      <c r="C338" s="43"/>
      <c r="D338" s="43" t="str">
        <f t="shared" ca="1" si="25"/>
        <v/>
      </c>
      <c r="E338" s="43"/>
      <c r="F338" s="43"/>
      <c r="G338" s="43"/>
      <c r="H338" s="43"/>
      <c r="I338" s="43"/>
      <c r="J338" s="44"/>
      <c r="K338" s="141"/>
      <c r="L338" s="45"/>
      <c r="M338" s="43"/>
      <c r="N338" s="41">
        <f>N337+IF(AND(L338="Pago",OR(E338='PC Receitas'!$O$4,E338='PC Receitas'!$O$5,E338='PC Receitas'!$O$6)),J338,IF(AND(L338="Pago",OR(E338='PC Receitas'!$O$7,E338='PC Receitas'!$O$8,E338='PC Receitas'!$O$9,E338='PC Receitas'!$O$10,E338='PC Receitas'!$O$11,E338='PC Receitas'!$O$12,E338='PC Receitas'!$O$13,E338='PC Receitas'!$O$14)),-J338,0))</f>
        <v>7952.57</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71"/>
      <c r="C339" s="43"/>
      <c r="D339" s="43" t="str">
        <f t="shared" ca="1" si="25"/>
        <v/>
      </c>
      <c r="E339" s="43"/>
      <c r="F339" s="43"/>
      <c r="G339" s="43"/>
      <c r="H339" s="43"/>
      <c r="I339" s="43"/>
      <c r="J339" s="44"/>
      <c r="K339" s="141"/>
      <c r="L339" s="45"/>
      <c r="M339" s="43"/>
      <c r="N339" s="41">
        <f>N338+IF(AND(L339="Pago",OR(E339='PC Receitas'!$O$4,E339='PC Receitas'!$O$5,E339='PC Receitas'!$O$6)),J339,IF(AND(L339="Pago",OR(E339='PC Receitas'!$O$7,E339='PC Receitas'!$O$8,E339='PC Receitas'!$O$9,E339='PC Receitas'!$O$10,E339='PC Receitas'!$O$11,E339='PC Receitas'!$O$12,E339='PC Receitas'!$O$13,E339='PC Receitas'!$O$14)),-J339,0))</f>
        <v>7952.57</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71"/>
      <c r="C340" s="43"/>
      <c r="D340" s="43" t="str">
        <f t="shared" ca="1" si="25"/>
        <v/>
      </c>
      <c r="E340" s="43"/>
      <c r="F340" s="43"/>
      <c r="G340" s="43"/>
      <c r="H340" s="43"/>
      <c r="I340" s="43"/>
      <c r="J340" s="44"/>
      <c r="K340" s="141"/>
      <c r="L340" s="45"/>
      <c r="M340" s="43"/>
      <c r="N340" s="41">
        <f>N339+IF(AND(L340="Pago",OR(E340='PC Receitas'!$O$4,E340='PC Receitas'!$O$5,E340='PC Receitas'!$O$6)),J340,IF(AND(L340="Pago",OR(E340='PC Receitas'!$O$7,E340='PC Receitas'!$O$8,E340='PC Receitas'!$O$9,E340='PC Receitas'!$O$10,E340='PC Receitas'!$O$11,E340='PC Receitas'!$O$12,E340='PC Receitas'!$O$13,E340='PC Receitas'!$O$14)),-J340,0))</f>
        <v>7952.57</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71"/>
      <c r="C341" s="43"/>
      <c r="D341" s="43" t="str">
        <f t="shared" ca="1" si="25"/>
        <v/>
      </c>
      <c r="E341" s="43"/>
      <c r="F341" s="43"/>
      <c r="G341" s="43"/>
      <c r="H341" s="43"/>
      <c r="I341" s="43"/>
      <c r="J341" s="44"/>
      <c r="K341" s="141"/>
      <c r="L341" s="45"/>
      <c r="M341" s="43"/>
      <c r="N341" s="41">
        <f>N340+IF(AND(L341="Pago",OR(E341='PC Receitas'!$O$4,E341='PC Receitas'!$O$5,E341='PC Receitas'!$O$6)),J341,IF(AND(L341="Pago",OR(E341='PC Receitas'!$O$7,E341='PC Receitas'!$O$8,E341='PC Receitas'!$O$9,E341='PC Receitas'!$O$10,E341='PC Receitas'!$O$11,E341='PC Receitas'!$O$12,E341='PC Receitas'!$O$13,E341='PC Receitas'!$O$14)),-J341,0))</f>
        <v>7952.57</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71"/>
      <c r="C342" s="43"/>
      <c r="D342" s="43" t="str">
        <f t="shared" ca="1" si="25"/>
        <v/>
      </c>
      <c r="E342" s="43"/>
      <c r="F342" s="43"/>
      <c r="G342" s="43"/>
      <c r="H342" s="43"/>
      <c r="I342" s="43"/>
      <c r="J342" s="44"/>
      <c r="K342" s="141"/>
      <c r="L342" s="45"/>
      <c r="M342" s="43"/>
      <c r="N342" s="41">
        <f>N341+IF(AND(L342="Pago",OR(E342='PC Receitas'!$O$4,E342='PC Receitas'!$O$5,E342='PC Receitas'!$O$6)),J342,IF(AND(L342="Pago",OR(E342='PC Receitas'!$O$7,E342='PC Receitas'!$O$8,E342='PC Receitas'!$O$9,E342='PC Receitas'!$O$10,E342='PC Receitas'!$O$11,E342='PC Receitas'!$O$12,E342='PC Receitas'!$O$13,E342='PC Receitas'!$O$14)),-J342,0))</f>
        <v>7952.57</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71"/>
      <c r="C343" s="43"/>
      <c r="D343" s="43" t="str">
        <f t="shared" ca="1" si="25"/>
        <v/>
      </c>
      <c r="E343" s="43"/>
      <c r="F343" s="43"/>
      <c r="G343" s="43"/>
      <c r="H343" s="43"/>
      <c r="I343" s="43"/>
      <c r="J343" s="44"/>
      <c r="K343" s="141"/>
      <c r="L343" s="45"/>
      <c r="M343" s="43"/>
      <c r="N343" s="41">
        <f>N342+IF(AND(L343="Pago",OR(E343='PC Receitas'!$O$4,E343='PC Receitas'!$O$5,E343='PC Receitas'!$O$6)),J343,IF(AND(L343="Pago",OR(E343='PC Receitas'!$O$7,E343='PC Receitas'!$O$8,E343='PC Receitas'!$O$9,E343='PC Receitas'!$O$10,E343='PC Receitas'!$O$11,E343='PC Receitas'!$O$12,E343='PC Receitas'!$O$13,E343='PC Receitas'!$O$14)),-J343,0))</f>
        <v>7952.57</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71"/>
      <c r="C344" s="43"/>
      <c r="D344" s="43" t="str">
        <f t="shared" ca="1" si="25"/>
        <v/>
      </c>
      <c r="E344" s="43"/>
      <c r="F344" s="43"/>
      <c r="G344" s="43"/>
      <c r="H344" s="43"/>
      <c r="I344" s="43"/>
      <c r="J344" s="44"/>
      <c r="K344" s="141"/>
      <c r="L344" s="45"/>
      <c r="M344" s="43"/>
      <c r="N344" s="41">
        <f>N343+IF(AND(L344="Pago",OR(E344='PC Receitas'!$O$4,E344='PC Receitas'!$O$5,E344='PC Receitas'!$O$6)),J344,IF(AND(L344="Pago",OR(E344='PC Receitas'!$O$7,E344='PC Receitas'!$O$8,E344='PC Receitas'!$O$9,E344='PC Receitas'!$O$10,E344='PC Receitas'!$O$11,E344='PC Receitas'!$O$12,E344='PC Receitas'!$O$13,E344='PC Receitas'!$O$14)),-J344,0))</f>
        <v>7952.57</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71"/>
      <c r="C345" s="43"/>
      <c r="D345" s="43" t="str">
        <f t="shared" ca="1" si="25"/>
        <v/>
      </c>
      <c r="E345" s="43"/>
      <c r="F345" s="43"/>
      <c r="G345" s="43"/>
      <c r="H345" s="43"/>
      <c r="I345" s="43"/>
      <c r="J345" s="44"/>
      <c r="K345" s="141"/>
      <c r="L345" s="45"/>
      <c r="M345" s="43"/>
      <c r="N345" s="41">
        <f>N344+IF(AND(L345="Pago",OR(E345='PC Receitas'!$O$4,E345='PC Receitas'!$O$5,E345='PC Receitas'!$O$6)),J345,IF(AND(L345="Pago",OR(E345='PC Receitas'!$O$7,E345='PC Receitas'!$O$8,E345='PC Receitas'!$O$9,E345='PC Receitas'!$O$10,E345='PC Receitas'!$O$11,E345='PC Receitas'!$O$12,E345='PC Receitas'!$O$13,E345='PC Receitas'!$O$14)),-J345,0))</f>
        <v>7952.57</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71"/>
      <c r="C346" s="43"/>
      <c r="D346" s="43" t="str">
        <f t="shared" ca="1" si="25"/>
        <v/>
      </c>
      <c r="E346" s="43"/>
      <c r="F346" s="43"/>
      <c r="G346" s="43"/>
      <c r="H346" s="43"/>
      <c r="I346" s="43"/>
      <c r="J346" s="44"/>
      <c r="K346" s="141"/>
      <c r="L346" s="45"/>
      <c r="M346" s="43"/>
      <c r="N346" s="41">
        <f>N345+IF(AND(L346="Pago",OR(E346='PC Receitas'!$O$4,E346='PC Receitas'!$O$5,E346='PC Receitas'!$O$6)),J346,IF(AND(L346="Pago",OR(E346='PC Receitas'!$O$7,E346='PC Receitas'!$O$8,E346='PC Receitas'!$O$9,E346='PC Receitas'!$O$10,E346='PC Receitas'!$O$11,E346='PC Receitas'!$O$12,E346='PC Receitas'!$O$13,E346='PC Receitas'!$O$14)),-J346,0))</f>
        <v>7952.57</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71"/>
      <c r="C347" s="43"/>
      <c r="D347" s="43" t="str">
        <f t="shared" ca="1" si="25"/>
        <v/>
      </c>
      <c r="E347" s="43"/>
      <c r="F347" s="43"/>
      <c r="G347" s="43"/>
      <c r="H347" s="43"/>
      <c r="I347" s="43"/>
      <c r="J347" s="44"/>
      <c r="K347" s="141"/>
      <c r="L347" s="45"/>
      <c r="M347" s="43"/>
      <c r="N347" s="41">
        <f>N346+IF(AND(L347="Pago",OR(E347='PC Receitas'!$O$4,E347='PC Receitas'!$O$5,E347='PC Receitas'!$O$6)),J347,IF(AND(L347="Pago",OR(E347='PC Receitas'!$O$7,E347='PC Receitas'!$O$8,E347='PC Receitas'!$O$9,E347='PC Receitas'!$O$10,E347='PC Receitas'!$O$11,E347='PC Receitas'!$O$12,E347='PC Receitas'!$O$13,E347='PC Receitas'!$O$14)),-J347,0))</f>
        <v>7952.57</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71"/>
      <c r="C348" s="43"/>
      <c r="D348" s="43" t="str">
        <f t="shared" ca="1" si="25"/>
        <v/>
      </c>
      <c r="E348" s="43"/>
      <c r="F348" s="43"/>
      <c r="G348" s="43"/>
      <c r="H348" s="43"/>
      <c r="I348" s="43"/>
      <c r="J348" s="44"/>
      <c r="K348" s="141"/>
      <c r="L348" s="45"/>
      <c r="M348" s="43"/>
      <c r="N348" s="41">
        <f>N347+IF(AND(L348="Pago",OR(E348='PC Receitas'!$O$4,E348='PC Receitas'!$O$5,E348='PC Receitas'!$O$6)),J348,IF(AND(L348="Pago",OR(E348='PC Receitas'!$O$7,E348='PC Receitas'!$O$8,E348='PC Receitas'!$O$9,E348='PC Receitas'!$O$10,E348='PC Receitas'!$O$11,E348='PC Receitas'!$O$12,E348='PC Receitas'!$O$13,E348='PC Receitas'!$O$14)),-J348,0))</f>
        <v>7952.57</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71"/>
      <c r="C349" s="43"/>
      <c r="D349" s="43" t="str">
        <f t="shared" ca="1" si="25"/>
        <v/>
      </c>
      <c r="E349" s="43"/>
      <c r="F349" s="43"/>
      <c r="G349" s="43"/>
      <c r="H349" s="43"/>
      <c r="I349" s="43"/>
      <c r="J349" s="44"/>
      <c r="K349" s="141"/>
      <c r="L349" s="45"/>
      <c r="M349" s="43"/>
      <c r="N349" s="41">
        <f>N348+IF(AND(L349="Pago",OR(E349='PC Receitas'!$O$4,E349='PC Receitas'!$O$5,E349='PC Receitas'!$O$6)),J349,IF(AND(L349="Pago",OR(E349='PC Receitas'!$O$7,E349='PC Receitas'!$O$8,E349='PC Receitas'!$O$9,E349='PC Receitas'!$O$10,E349='PC Receitas'!$O$11,E349='PC Receitas'!$O$12,E349='PC Receitas'!$O$13,E349='PC Receitas'!$O$14)),-J349,0))</f>
        <v>7952.57</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71"/>
      <c r="C350" s="43"/>
      <c r="D350" s="43" t="str">
        <f t="shared" ca="1" si="25"/>
        <v/>
      </c>
      <c r="E350" s="43"/>
      <c r="F350" s="43"/>
      <c r="G350" s="43"/>
      <c r="H350" s="43"/>
      <c r="I350" s="43"/>
      <c r="J350" s="44"/>
      <c r="K350" s="141"/>
      <c r="L350" s="45"/>
      <c r="M350" s="43"/>
      <c r="N350" s="41">
        <f>N349+IF(AND(L350="Pago",OR(E350='PC Receitas'!$O$4,E350='PC Receitas'!$O$5,E350='PC Receitas'!$O$6)),J350,IF(AND(L350="Pago",OR(E350='PC Receitas'!$O$7,E350='PC Receitas'!$O$8,E350='PC Receitas'!$O$9,E350='PC Receitas'!$O$10,E350='PC Receitas'!$O$11,E350='PC Receitas'!$O$12,E350='PC Receitas'!$O$13,E350='PC Receitas'!$O$14)),-J350,0))</f>
        <v>7952.57</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71"/>
      <c r="C351" s="43"/>
      <c r="D351" s="43" t="str">
        <f t="shared" ca="1" si="25"/>
        <v/>
      </c>
      <c r="E351" s="43"/>
      <c r="F351" s="43"/>
      <c r="G351" s="43"/>
      <c r="H351" s="43"/>
      <c r="I351" s="43"/>
      <c r="J351" s="44"/>
      <c r="K351" s="141"/>
      <c r="L351" s="45"/>
      <c r="M351" s="43"/>
      <c r="N351" s="41">
        <f>N350+IF(AND(L351="Pago",OR(E351='PC Receitas'!$O$4,E351='PC Receitas'!$O$5,E351='PC Receitas'!$O$6)),J351,IF(AND(L351="Pago",OR(E351='PC Receitas'!$O$7,E351='PC Receitas'!$O$8,E351='PC Receitas'!$O$9,E351='PC Receitas'!$O$10,E351='PC Receitas'!$O$11,E351='PC Receitas'!$O$12,E351='PC Receitas'!$O$13,E351='PC Receitas'!$O$14)),-J351,0))</f>
        <v>7952.57</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71"/>
      <c r="C352" s="43"/>
      <c r="D352" s="43" t="str">
        <f t="shared" ca="1" si="25"/>
        <v/>
      </c>
      <c r="E352" s="43"/>
      <c r="F352" s="43"/>
      <c r="G352" s="43"/>
      <c r="H352" s="43"/>
      <c r="I352" s="43"/>
      <c r="J352" s="44"/>
      <c r="K352" s="141"/>
      <c r="L352" s="45"/>
      <c r="M352" s="43"/>
      <c r="N352" s="41">
        <f>N351+IF(AND(L352="Pago",OR(E352='PC Receitas'!$O$4,E352='PC Receitas'!$O$5,E352='PC Receitas'!$O$6)),J352,IF(AND(L352="Pago",OR(E352='PC Receitas'!$O$7,E352='PC Receitas'!$O$8,E352='PC Receitas'!$O$9,E352='PC Receitas'!$O$10,E352='PC Receitas'!$O$11,E352='PC Receitas'!$O$12,E352='PC Receitas'!$O$13,E352='PC Receitas'!$O$14)),-J352,0))</f>
        <v>7952.57</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71"/>
      <c r="C353" s="43"/>
      <c r="D353" s="43" t="str">
        <f t="shared" ca="1" si="25"/>
        <v/>
      </c>
      <c r="E353" s="43"/>
      <c r="F353" s="43"/>
      <c r="G353" s="43"/>
      <c r="H353" s="43"/>
      <c r="I353" s="43"/>
      <c r="J353" s="44"/>
      <c r="K353" s="141"/>
      <c r="L353" s="45"/>
      <c r="M353" s="43"/>
      <c r="N353" s="41">
        <f>N352+IF(AND(L353="Pago",OR(E353='PC Receitas'!$O$4,E353='PC Receitas'!$O$5,E353='PC Receitas'!$O$6)),J353,IF(AND(L353="Pago",OR(E353='PC Receitas'!$O$7,E353='PC Receitas'!$O$8,E353='PC Receitas'!$O$9,E353='PC Receitas'!$O$10,E353='PC Receitas'!$O$11,E353='PC Receitas'!$O$12,E353='PC Receitas'!$O$13,E353='PC Receitas'!$O$14)),-J353,0))</f>
        <v>7952.57</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71"/>
      <c r="C354" s="43"/>
      <c r="D354" s="43" t="str">
        <f t="shared" ca="1" si="25"/>
        <v/>
      </c>
      <c r="E354" s="43"/>
      <c r="F354" s="43"/>
      <c r="G354" s="43"/>
      <c r="H354" s="43"/>
      <c r="I354" s="43"/>
      <c r="J354" s="44"/>
      <c r="K354" s="141"/>
      <c r="L354" s="45"/>
      <c r="M354" s="43"/>
      <c r="N354" s="41">
        <f>N353+IF(AND(L354="Pago",OR(E354='PC Receitas'!$O$4,E354='PC Receitas'!$O$5,E354='PC Receitas'!$O$6)),J354,IF(AND(L354="Pago",OR(E354='PC Receitas'!$O$7,E354='PC Receitas'!$O$8,E354='PC Receitas'!$O$9,E354='PC Receitas'!$O$10,E354='PC Receitas'!$O$11,E354='PC Receitas'!$O$12,E354='PC Receitas'!$O$13,E354='PC Receitas'!$O$14)),-J354,0))</f>
        <v>7952.57</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71"/>
      <c r="C355" s="43"/>
      <c r="D355" s="43" t="str">
        <f t="shared" ca="1" si="25"/>
        <v/>
      </c>
      <c r="E355" s="43"/>
      <c r="F355" s="43"/>
      <c r="G355" s="43"/>
      <c r="H355" s="43"/>
      <c r="I355" s="43"/>
      <c r="J355" s="44"/>
      <c r="K355" s="141"/>
      <c r="L355" s="45"/>
      <c r="M355" s="43"/>
      <c r="N355" s="41">
        <f>N354+IF(AND(L355="Pago",OR(E355='PC Receitas'!$O$4,E355='PC Receitas'!$O$5,E355='PC Receitas'!$O$6)),J355,IF(AND(L355="Pago",OR(E355='PC Receitas'!$O$7,E355='PC Receitas'!$O$8,E355='PC Receitas'!$O$9,E355='PC Receitas'!$O$10,E355='PC Receitas'!$O$11,E355='PC Receitas'!$O$12,E355='PC Receitas'!$O$13,E355='PC Receitas'!$O$14)),-J355,0))</f>
        <v>7952.57</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71"/>
      <c r="C356" s="43"/>
      <c r="D356" s="43" t="str">
        <f t="shared" ca="1" si="25"/>
        <v/>
      </c>
      <c r="E356" s="43"/>
      <c r="F356" s="43"/>
      <c r="G356" s="43"/>
      <c r="H356" s="43"/>
      <c r="I356" s="43"/>
      <c r="J356" s="44"/>
      <c r="K356" s="141"/>
      <c r="L356" s="45"/>
      <c r="M356" s="43"/>
      <c r="N356" s="41">
        <f>N355+IF(AND(L356="Pago",OR(E356='PC Receitas'!$O$4,E356='PC Receitas'!$O$5,E356='PC Receitas'!$O$6)),J356,IF(AND(L356="Pago",OR(E356='PC Receitas'!$O$7,E356='PC Receitas'!$O$8,E356='PC Receitas'!$O$9,E356='PC Receitas'!$O$10,E356='PC Receitas'!$O$11,E356='PC Receitas'!$O$12,E356='PC Receitas'!$O$13,E356='PC Receitas'!$O$14)),-J356,0))</f>
        <v>7952.57</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71"/>
      <c r="C357" s="43"/>
      <c r="D357" s="43" t="str">
        <f t="shared" ca="1" si="25"/>
        <v/>
      </c>
      <c r="E357" s="43"/>
      <c r="F357" s="43"/>
      <c r="G357" s="43"/>
      <c r="H357" s="43"/>
      <c r="I357" s="43"/>
      <c r="J357" s="44"/>
      <c r="K357" s="141"/>
      <c r="L357" s="45"/>
      <c r="M357" s="43"/>
      <c r="N357" s="41">
        <f>N356+IF(AND(L357="Pago",OR(E357='PC Receitas'!$O$4,E357='PC Receitas'!$O$5,E357='PC Receitas'!$O$6)),J357,IF(AND(L357="Pago",OR(E357='PC Receitas'!$O$7,E357='PC Receitas'!$O$8,E357='PC Receitas'!$O$9,E357='PC Receitas'!$O$10,E357='PC Receitas'!$O$11,E357='PC Receitas'!$O$12,E357='PC Receitas'!$O$13,E357='PC Receitas'!$O$14)),-J357,0))</f>
        <v>7952.57</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71"/>
      <c r="C358" s="43"/>
      <c r="D358" s="43" t="str">
        <f t="shared" ca="1" si="25"/>
        <v/>
      </c>
      <c r="E358" s="43"/>
      <c r="F358" s="43"/>
      <c r="G358" s="43"/>
      <c r="H358" s="43"/>
      <c r="I358" s="43"/>
      <c r="J358" s="44"/>
      <c r="K358" s="141"/>
      <c r="L358" s="45"/>
      <c r="M358" s="43"/>
      <c r="N358" s="41">
        <f>N357+IF(AND(L358="Pago",OR(E358='PC Receitas'!$O$4,E358='PC Receitas'!$O$5,E358='PC Receitas'!$O$6)),J358,IF(AND(L358="Pago",OR(E358='PC Receitas'!$O$7,E358='PC Receitas'!$O$8,E358='PC Receitas'!$O$9,E358='PC Receitas'!$O$10,E358='PC Receitas'!$O$11,E358='PC Receitas'!$O$12,E358='PC Receitas'!$O$13,E358='PC Receitas'!$O$14)),-J358,0))</f>
        <v>7952.57</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71"/>
      <c r="C359" s="43"/>
      <c r="D359" s="43" t="str">
        <f t="shared" ca="1" si="25"/>
        <v/>
      </c>
      <c r="E359" s="43"/>
      <c r="F359" s="43"/>
      <c r="G359" s="43"/>
      <c r="H359" s="43"/>
      <c r="I359" s="43"/>
      <c r="J359" s="44"/>
      <c r="K359" s="141"/>
      <c r="L359" s="45"/>
      <c r="M359" s="43"/>
      <c r="N359" s="41">
        <f>N358+IF(AND(L359="Pago",OR(E359='PC Receitas'!$O$4,E359='PC Receitas'!$O$5,E359='PC Receitas'!$O$6)),J359,IF(AND(L359="Pago",OR(E359='PC Receitas'!$O$7,E359='PC Receitas'!$O$8,E359='PC Receitas'!$O$9,E359='PC Receitas'!$O$10,E359='PC Receitas'!$O$11,E359='PC Receitas'!$O$12,E359='PC Receitas'!$O$13,E359='PC Receitas'!$O$14)),-J359,0))</f>
        <v>7952.57</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71"/>
      <c r="C360" s="43"/>
      <c r="D360" s="43" t="str">
        <f t="shared" ca="1" si="25"/>
        <v/>
      </c>
      <c r="E360" s="43"/>
      <c r="F360" s="43"/>
      <c r="G360" s="43"/>
      <c r="H360" s="43"/>
      <c r="I360" s="43"/>
      <c r="J360" s="44"/>
      <c r="K360" s="141"/>
      <c r="L360" s="45"/>
      <c r="M360" s="43"/>
      <c r="N360" s="41">
        <f>N359+IF(AND(L360="Pago",OR(E360='PC Receitas'!$O$4,E360='PC Receitas'!$O$5,E360='PC Receitas'!$O$6)),J360,IF(AND(L360="Pago",OR(E360='PC Receitas'!$O$7,E360='PC Receitas'!$O$8,E360='PC Receitas'!$O$9,E360='PC Receitas'!$O$10,E360='PC Receitas'!$O$11,E360='PC Receitas'!$O$12,E360='PC Receitas'!$O$13,E360='PC Receitas'!$O$14)),-J360,0))</f>
        <v>7952.57</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71"/>
      <c r="C361" s="43"/>
      <c r="D361" s="43" t="str">
        <f t="shared" ca="1" si="25"/>
        <v/>
      </c>
      <c r="E361" s="43"/>
      <c r="F361" s="43"/>
      <c r="G361" s="43"/>
      <c r="H361" s="43"/>
      <c r="I361" s="43"/>
      <c r="J361" s="44"/>
      <c r="K361" s="141"/>
      <c r="L361" s="45"/>
      <c r="M361" s="43"/>
      <c r="N361" s="41">
        <f>N360+IF(AND(L361="Pago",OR(E361='PC Receitas'!$O$4,E361='PC Receitas'!$O$5,E361='PC Receitas'!$O$6)),J361,IF(AND(L361="Pago",OR(E361='PC Receitas'!$O$7,E361='PC Receitas'!$O$8,E361='PC Receitas'!$O$9,E361='PC Receitas'!$O$10,E361='PC Receitas'!$O$11,E361='PC Receitas'!$O$12,E361='PC Receitas'!$O$13,E361='PC Receitas'!$O$14)),-J361,0))</f>
        <v>7952.57</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71"/>
      <c r="C362" s="43"/>
      <c r="D362" s="43" t="str">
        <f t="shared" ca="1" si="25"/>
        <v/>
      </c>
      <c r="E362" s="43"/>
      <c r="F362" s="43"/>
      <c r="G362" s="43"/>
      <c r="H362" s="43"/>
      <c r="I362" s="43"/>
      <c r="J362" s="44"/>
      <c r="K362" s="141"/>
      <c r="L362" s="45"/>
      <c r="M362" s="43"/>
      <c r="N362" s="41">
        <f>N361+IF(AND(L362="Pago",OR(E362='PC Receitas'!$O$4,E362='PC Receitas'!$O$5,E362='PC Receitas'!$O$6)),J362,IF(AND(L362="Pago",OR(E362='PC Receitas'!$O$7,E362='PC Receitas'!$O$8,E362='PC Receitas'!$O$9,E362='PC Receitas'!$O$10,E362='PC Receitas'!$O$11,E362='PC Receitas'!$O$12,E362='PC Receitas'!$O$13,E362='PC Receitas'!$O$14)),-J362,0))</f>
        <v>7952.57</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71"/>
      <c r="C363" s="43"/>
      <c r="D363" s="43" t="str">
        <f t="shared" ca="1" si="25"/>
        <v/>
      </c>
      <c r="E363" s="43"/>
      <c r="F363" s="43"/>
      <c r="G363" s="43"/>
      <c r="H363" s="43"/>
      <c r="I363" s="43"/>
      <c r="J363" s="44"/>
      <c r="K363" s="141"/>
      <c r="L363" s="45"/>
      <c r="M363" s="43"/>
      <c r="N363" s="41">
        <f>N362+IF(AND(L363="Pago",OR(E363='PC Receitas'!$O$4,E363='PC Receitas'!$O$5,E363='PC Receitas'!$O$6)),J363,IF(AND(L363="Pago",OR(E363='PC Receitas'!$O$7,E363='PC Receitas'!$O$8,E363='PC Receitas'!$O$9,E363='PC Receitas'!$O$10,E363='PC Receitas'!$O$11,E363='PC Receitas'!$O$12,E363='PC Receitas'!$O$13,E363='PC Receitas'!$O$14)),-J363,0))</f>
        <v>7952.57</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71"/>
      <c r="C364" s="43"/>
      <c r="D364" s="43" t="str">
        <f t="shared" ca="1" si="25"/>
        <v/>
      </c>
      <c r="E364" s="43"/>
      <c r="F364" s="43"/>
      <c r="G364" s="43"/>
      <c r="H364" s="43"/>
      <c r="I364" s="43"/>
      <c r="J364" s="44"/>
      <c r="K364" s="141"/>
      <c r="L364" s="45"/>
      <c r="M364" s="43"/>
      <c r="N364" s="41">
        <f>N363+IF(AND(L364="Pago",OR(E364='PC Receitas'!$O$4,E364='PC Receitas'!$O$5,E364='PC Receitas'!$O$6)),J364,IF(AND(L364="Pago",OR(E364='PC Receitas'!$O$7,E364='PC Receitas'!$O$8,E364='PC Receitas'!$O$9,E364='PC Receitas'!$O$10,E364='PC Receitas'!$O$11,E364='PC Receitas'!$O$12,E364='PC Receitas'!$O$13,E364='PC Receitas'!$O$14)),-J364,0))</f>
        <v>7952.57</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71"/>
      <c r="C365" s="43"/>
      <c r="D365" s="43" t="str">
        <f t="shared" ca="1" si="25"/>
        <v/>
      </c>
      <c r="E365" s="43"/>
      <c r="F365" s="43"/>
      <c r="G365" s="43"/>
      <c r="H365" s="43"/>
      <c r="I365" s="43"/>
      <c r="J365" s="44"/>
      <c r="K365" s="141"/>
      <c r="L365" s="45"/>
      <c r="M365" s="43"/>
      <c r="N365" s="41">
        <f>N364+IF(AND(L365="Pago",OR(E365='PC Receitas'!$O$4,E365='PC Receitas'!$O$5,E365='PC Receitas'!$O$6)),J365,IF(AND(L365="Pago",OR(E365='PC Receitas'!$O$7,E365='PC Receitas'!$O$8,E365='PC Receitas'!$O$9,E365='PC Receitas'!$O$10,E365='PC Receitas'!$O$11,E365='PC Receitas'!$O$12,E365='PC Receitas'!$O$13,E365='PC Receitas'!$O$14)),-J365,0))</f>
        <v>7952.57</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71"/>
      <c r="C366" s="43"/>
      <c r="D366" s="43" t="str">
        <f t="shared" ca="1" si="25"/>
        <v/>
      </c>
      <c r="E366" s="43"/>
      <c r="F366" s="43"/>
      <c r="G366" s="43"/>
      <c r="H366" s="43"/>
      <c r="I366" s="43"/>
      <c r="J366" s="44"/>
      <c r="K366" s="141"/>
      <c r="L366" s="45"/>
      <c r="M366" s="43"/>
      <c r="N366" s="41">
        <f>N365+IF(AND(L366="Pago",OR(E366='PC Receitas'!$O$4,E366='PC Receitas'!$O$5,E366='PC Receitas'!$O$6)),J366,IF(AND(L366="Pago",OR(E366='PC Receitas'!$O$7,E366='PC Receitas'!$O$8,E366='PC Receitas'!$O$9,E366='PC Receitas'!$O$10,E366='PC Receitas'!$O$11,E366='PC Receitas'!$O$12,E366='PC Receitas'!$O$13,E366='PC Receitas'!$O$14)),-J366,0))</f>
        <v>7952.57</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71"/>
      <c r="C367" s="43"/>
      <c r="D367" s="43" t="str">
        <f t="shared" ca="1" si="25"/>
        <v/>
      </c>
      <c r="E367" s="43"/>
      <c r="F367" s="43"/>
      <c r="G367" s="43"/>
      <c r="H367" s="43"/>
      <c r="I367" s="43"/>
      <c r="J367" s="44"/>
      <c r="K367" s="141"/>
      <c r="L367" s="45"/>
      <c r="M367" s="43"/>
      <c r="N367" s="41">
        <f>N366+IF(AND(L367="Pago",OR(E367='PC Receitas'!$O$4,E367='PC Receitas'!$O$5,E367='PC Receitas'!$O$6)),J367,IF(AND(L367="Pago",OR(E367='PC Receitas'!$O$7,E367='PC Receitas'!$O$8,E367='PC Receitas'!$O$9,E367='PC Receitas'!$O$10,E367='PC Receitas'!$O$11,E367='PC Receitas'!$O$12,E367='PC Receitas'!$O$13,E367='PC Receitas'!$O$14)),-J367,0))</f>
        <v>7952.57</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71"/>
      <c r="C368" s="43"/>
      <c r="D368" s="43" t="str">
        <f t="shared" ca="1" si="25"/>
        <v/>
      </c>
      <c r="E368" s="43"/>
      <c r="F368" s="43"/>
      <c r="G368" s="43"/>
      <c r="H368" s="43"/>
      <c r="I368" s="43"/>
      <c r="J368" s="44"/>
      <c r="K368" s="141"/>
      <c r="L368" s="45"/>
      <c r="M368" s="43"/>
      <c r="N368" s="41">
        <f>N367+IF(AND(L368="Pago",OR(E368='PC Receitas'!$O$4,E368='PC Receitas'!$O$5,E368='PC Receitas'!$O$6)),J368,IF(AND(L368="Pago",OR(E368='PC Receitas'!$O$7,E368='PC Receitas'!$O$8,E368='PC Receitas'!$O$9,E368='PC Receitas'!$O$10,E368='PC Receitas'!$O$11,E368='PC Receitas'!$O$12,E368='PC Receitas'!$O$13,E368='PC Receitas'!$O$14)),-J368,0))</f>
        <v>7952.57</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71"/>
      <c r="C369" s="43"/>
      <c r="D369" s="43" t="str">
        <f t="shared" ca="1" si="25"/>
        <v/>
      </c>
      <c r="E369" s="43"/>
      <c r="F369" s="43"/>
      <c r="G369" s="43"/>
      <c r="H369" s="43"/>
      <c r="I369" s="43"/>
      <c r="J369" s="44"/>
      <c r="K369" s="141"/>
      <c r="L369" s="45"/>
      <c r="M369" s="43"/>
      <c r="N369" s="41">
        <f>N368+IF(AND(L369="Pago",OR(E369='PC Receitas'!$O$4,E369='PC Receitas'!$O$5,E369='PC Receitas'!$O$6)),J369,IF(AND(L369="Pago",OR(E369='PC Receitas'!$O$7,E369='PC Receitas'!$O$8,E369='PC Receitas'!$O$9,E369='PC Receitas'!$O$10,E369='PC Receitas'!$O$11,E369='PC Receitas'!$O$12,E369='PC Receitas'!$O$13,E369='PC Receitas'!$O$14)),-J369,0))</f>
        <v>7952.57</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71"/>
      <c r="C370" s="43"/>
      <c r="D370" s="43" t="str">
        <f t="shared" ca="1" si="25"/>
        <v/>
      </c>
      <c r="E370" s="43"/>
      <c r="F370" s="43"/>
      <c r="G370" s="43"/>
      <c r="H370" s="43"/>
      <c r="I370" s="43"/>
      <c r="J370" s="44"/>
      <c r="K370" s="141"/>
      <c r="L370" s="45"/>
      <c r="M370" s="43"/>
      <c r="N370" s="41">
        <f>N369+IF(AND(L370="Pago",OR(E370='PC Receitas'!$O$4,E370='PC Receitas'!$O$5,E370='PC Receitas'!$O$6)),J370,IF(AND(L370="Pago",OR(E370='PC Receitas'!$O$7,E370='PC Receitas'!$O$8,E370='PC Receitas'!$O$9,E370='PC Receitas'!$O$10,E370='PC Receitas'!$O$11,E370='PC Receitas'!$O$12,E370='PC Receitas'!$O$13,E370='PC Receitas'!$O$14)),-J370,0))</f>
        <v>7952.57</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71"/>
      <c r="C371" s="43"/>
      <c r="D371" s="43" t="str">
        <f t="shared" ca="1" si="25"/>
        <v/>
      </c>
      <c r="E371" s="43"/>
      <c r="F371" s="43"/>
      <c r="G371" s="43"/>
      <c r="H371" s="43"/>
      <c r="I371" s="43"/>
      <c r="J371" s="44"/>
      <c r="K371" s="141"/>
      <c r="L371" s="45"/>
      <c r="M371" s="43"/>
      <c r="N371" s="41">
        <f>N370+IF(AND(L371="Pago",OR(E371='PC Receitas'!$O$4,E371='PC Receitas'!$O$5,E371='PC Receitas'!$O$6)),J371,IF(AND(L371="Pago",OR(E371='PC Receitas'!$O$7,E371='PC Receitas'!$O$8,E371='PC Receitas'!$O$9,E371='PC Receitas'!$O$10,E371='PC Receitas'!$O$11,E371='PC Receitas'!$O$12,E371='PC Receitas'!$O$13,E371='PC Receitas'!$O$14)),-J371,0))</f>
        <v>7952.57</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71"/>
      <c r="C372" s="43"/>
      <c r="D372" s="43" t="str">
        <f t="shared" ca="1" si="25"/>
        <v/>
      </c>
      <c r="E372" s="43"/>
      <c r="F372" s="43"/>
      <c r="G372" s="43"/>
      <c r="H372" s="43"/>
      <c r="I372" s="43"/>
      <c r="J372" s="44"/>
      <c r="K372" s="141"/>
      <c r="L372" s="45"/>
      <c r="M372" s="43"/>
      <c r="N372" s="41">
        <f>N371+IF(AND(L372="Pago",OR(E372='PC Receitas'!$O$4,E372='PC Receitas'!$O$5,E372='PC Receitas'!$O$6)),J372,IF(AND(L372="Pago",OR(E372='PC Receitas'!$O$7,E372='PC Receitas'!$O$8,E372='PC Receitas'!$O$9,E372='PC Receitas'!$O$10,E372='PC Receitas'!$O$11,E372='PC Receitas'!$O$12,E372='PC Receitas'!$O$13,E372='PC Receitas'!$O$14)),-J372,0))</f>
        <v>7952.57</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71"/>
      <c r="C373" s="43"/>
      <c r="D373" s="43" t="str">
        <f t="shared" ca="1" si="25"/>
        <v/>
      </c>
      <c r="E373" s="43"/>
      <c r="F373" s="43"/>
      <c r="G373" s="43"/>
      <c r="H373" s="43"/>
      <c r="I373" s="43"/>
      <c r="J373" s="44"/>
      <c r="K373" s="141"/>
      <c r="L373" s="45"/>
      <c r="M373" s="43"/>
      <c r="N373" s="41">
        <f>N372+IF(AND(L373="Pago",OR(E373='PC Receitas'!$O$4,E373='PC Receitas'!$O$5,E373='PC Receitas'!$O$6)),J373,IF(AND(L373="Pago",OR(E373='PC Receitas'!$O$7,E373='PC Receitas'!$O$8,E373='PC Receitas'!$O$9,E373='PC Receitas'!$O$10,E373='PC Receitas'!$O$11,E373='PC Receitas'!$O$12,E373='PC Receitas'!$O$13,E373='PC Receitas'!$O$14)),-J373,0))</f>
        <v>7952.57</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71"/>
      <c r="C374" s="43"/>
      <c r="D374" s="43" t="str">
        <f t="shared" ca="1" si="25"/>
        <v/>
      </c>
      <c r="E374" s="43"/>
      <c r="F374" s="43"/>
      <c r="G374" s="43"/>
      <c r="H374" s="43"/>
      <c r="I374" s="43"/>
      <c r="J374" s="44"/>
      <c r="K374" s="141"/>
      <c r="L374" s="45"/>
      <c r="M374" s="43"/>
      <c r="N374" s="41">
        <f>N373+IF(AND(L374="Pago",OR(E374='PC Receitas'!$O$4,E374='PC Receitas'!$O$5,E374='PC Receitas'!$O$6)),J374,IF(AND(L374="Pago",OR(E374='PC Receitas'!$O$7,E374='PC Receitas'!$O$8,E374='PC Receitas'!$O$9,E374='PC Receitas'!$O$10,E374='PC Receitas'!$O$11,E374='PC Receitas'!$O$12,E374='PC Receitas'!$O$13,E374='PC Receitas'!$O$14)),-J374,0))</f>
        <v>7952.57</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71"/>
      <c r="C375" s="43"/>
      <c r="D375" s="43" t="str">
        <f t="shared" ca="1" si="25"/>
        <v/>
      </c>
      <c r="E375" s="43"/>
      <c r="F375" s="43"/>
      <c r="G375" s="43"/>
      <c r="H375" s="43"/>
      <c r="I375" s="43"/>
      <c r="J375" s="44"/>
      <c r="K375" s="141"/>
      <c r="L375" s="45"/>
      <c r="M375" s="43"/>
      <c r="N375" s="41">
        <f>N374+IF(AND(L375="Pago",OR(E375='PC Receitas'!$O$4,E375='PC Receitas'!$O$5,E375='PC Receitas'!$O$6)),J375,IF(AND(L375="Pago",OR(E375='PC Receitas'!$O$7,E375='PC Receitas'!$O$8,E375='PC Receitas'!$O$9,E375='PC Receitas'!$O$10,E375='PC Receitas'!$O$11,E375='PC Receitas'!$O$12,E375='PC Receitas'!$O$13,E375='PC Receitas'!$O$14)),-J375,0))</f>
        <v>7952.57</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71"/>
      <c r="C376" s="43"/>
      <c r="D376" s="43" t="str">
        <f t="shared" ca="1" si="25"/>
        <v/>
      </c>
      <c r="E376" s="43"/>
      <c r="F376" s="43"/>
      <c r="G376" s="43"/>
      <c r="H376" s="43"/>
      <c r="I376" s="43"/>
      <c r="J376" s="44"/>
      <c r="K376" s="141"/>
      <c r="L376" s="45"/>
      <c r="M376" s="43"/>
      <c r="N376" s="41">
        <f>N375+IF(AND(L376="Pago",OR(E376='PC Receitas'!$O$4,E376='PC Receitas'!$O$5,E376='PC Receitas'!$O$6)),J376,IF(AND(L376="Pago",OR(E376='PC Receitas'!$O$7,E376='PC Receitas'!$O$8,E376='PC Receitas'!$O$9,E376='PC Receitas'!$O$10,E376='PC Receitas'!$O$11,E376='PC Receitas'!$O$12,E376='PC Receitas'!$O$13,E376='PC Receitas'!$O$14)),-J376,0))</f>
        <v>7952.57</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71"/>
      <c r="C377" s="43"/>
      <c r="D377" s="43" t="str">
        <f t="shared" ca="1" si="25"/>
        <v/>
      </c>
      <c r="E377" s="43"/>
      <c r="F377" s="43"/>
      <c r="G377" s="43"/>
      <c r="H377" s="43"/>
      <c r="I377" s="43"/>
      <c r="J377" s="44"/>
      <c r="K377" s="141"/>
      <c r="L377" s="45"/>
      <c r="M377" s="43"/>
      <c r="N377" s="41">
        <f>N376+IF(AND(L377="Pago",OR(E377='PC Receitas'!$O$4,E377='PC Receitas'!$O$5,E377='PC Receitas'!$O$6)),J377,IF(AND(L377="Pago",OR(E377='PC Receitas'!$O$7,E377='PC Receitas'!$O$8,E377='PC Receitas'!$O$9,E377='PC Receitas'!$O$10,E377='PC Receitas'!$O$11,E377='PC Receitas'!$O$12,E377='PC Receitas'!$O$13,E377='PC Receitas'!$O$14)),-J377,0))</f>
        <v>7952.57</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71"/>
      <c r="C378" s="43"/>
      <c r="D378" s="43" t="str">
        <f t="shared" ca="1" si="25"/>
        <v/>
      </c>
      <c r="E378" s="43"/>
      <c r="F378" s="43"/>
      <c r="G378" s="43"/>
      <c r="H378" s="43"/>
      <c r="I378" s="43"/>
      <c r="J378" s="44"/>
      <c r="K378" s="141"/>
      <c r="L378" s="45"/>
      <c r="M378" s="43"/>
      <c r="N378" s="41">
        <f>N377+IF(AND(L378="Pago",OR(E378='PC Receitas'!$O$4,E378='PC Receitas'!$O$5,E378='PC Receitas'!$O$6)),J378,IF(AND(L378="Pago",OR(E378='PC Receitas'!$O$7,E378='PC Receitas'!$O$8,E378='PC Receitas'!$O$9,E378='PC Receitas'!$O$10,E378='PC Receitas'!$O$11,E378='PC Receitas'!$O$12,E378='PC Receitas'!$O$13,E378='PC Receitas'!$O$14)),-J378,0))</f>
        <v>7952.57</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71"/>
      <c r="C379" s="43"/>
      <c r="D379" s="43" t="str">
        <f t="shared" ca="1" si="25"/>
        <v/>
      </c>
      <c r="E379" s="43"/>
      <c r="F379" s="43"/>
      <c r="G379" s="43"/>
      <c r="H379" s="43"/>
      <c r="I379" s="43"/>
      <c r="J379" s="44"/>
      <c r="K379" s="141"/>
      <c r="L379" s="45"/>
      <c r="M379" s="43"/>
      <c r="N379" s="41">
        <f>N378+IF(AND(L379="Pago",OR(E379='PC Receitas'!$O$4,E379='PC Receitas'!$O$5,E379='PC Receitas'!$O$6)),J379,IF(AND(L379="Pago",OR(E379='PC Receitas'!$O$7,E379='PC Receitas'!$O$8,E379='PC Receitas'!$O$9,E379='PC Receitas'!$O$10,E379='PC Receitas'!$O$11,E379='PC Receitas'!$O$12,E379='PC Receitas'!$O$13,E379='PC Receitas'!$O$14)),-J379,0))</f>
        <v>7952.57</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71"/>
      <c r="C380" s="43"/>
      <c r="D380" s="43" t="str">
        <f t="shared" ca="1" si="25"/>
        <v/>
      </c>
      <c r="E380" s="43"/>
      <c r="F380" s="43"/>
      <c r="G380" s="43"/>
      <c r="H380" s="43"/>
      <c r="I380" s="43"/>
      <c r="J380" s="44"/>
      <c r="K380" s="141"/>
      <c r="L380" s="45"/>
      <c r="M380" s="43"/>
      <c r="N380" s="41">
        <f>N379+IF(AND(L380="Pago",OR(E380='PC Receitas'!$O$4,E380='PC Receitas'!$O$5,E380='PC Receitas'!$O$6)),J380,IF(AND(L380="Pago",OR(E380='PC Receitas'!$O$7,E380='PC Receitas'!$O$8,E380='PC Receitas'!$O$9,E380='PC Receitas'!$O$10,E380='PC Receitas'!$O$11,E380='PC Receitas'!$O$12,E380='PC Receitas'!$O$13,E380='PC Receitas'!$O$14)),-J380,0))</f>
        <v>7952.57</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71"/>
      <c r="C381" s="43"/>
      <c r="D381" s="43" t="str">
        <f t="shared" ca="1" si="25"/>
        <v/>
      </c>
      <c r="E381" s="43"/>
      <c r="F381" s="43"/>
      <c r="G381" s="43"/>
      <c r="H381" s="43"/>
      <c r="I381" s="43"/>
      <c r="J381" s="44"/>
      <c r="K381" s="141"/>
      <c r="L381" s="45"/>
      <c r="M381" s="43"/>
      <c r="N381" s="41">
        <f>N380+IF(AND(L381="Pago",OR(E381='PC Receitas'!$O$4,E381='PC Receitas'!$O$5,E381='PC Receitas'!$O$6)),J381,IF(AND(L381="Pago",OR(E381='PC Receitas'!$O$7,E381='PC Receitas'!$O$8,E381='PC Receitas'!$O$9,E381='PC Receitas'!$O$10,E381='PC Receitas'!$O$11,E381='PC Receitas'!$O$12,E381='PC Receitas'!$O$13,E381='PC Receitas'!$O$14)),-J381,0))</f>
        <v>7952.57</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71"/>
      <c r="C382" s="43"/>
      <c r="D382" s="43" t="str">
        <f t="shared" ca="1" si="25"/>
        <v/>
      </c>
      <c r="E382" s="43"/>
      <c r="F382" s="43"/>
      <c r="G382" s="43"/>
      <c r="H382" s="43"/>
      <c r="I382" s="43"/>
      <c r="J382" s="44"/>
      <c r="K382" s="141"/>
      <c r="L382" s="45"/>
      <c r="M382" s="43"/>
      <c r="N382" s="41">
        <f>N381+IF(AND(L382="Pago",OR(E382='PC Receitas'!$O$4,E382='PC Receitas'!$O$5,E382='PC Receitas'!$O$6)),J382,IF(AND(L382="Pago",OR(E382='PC Receitas'!$O$7,E382='PC Receitas'!$O$8,E382='PC Receitas'!$O$9,E382='PC Receitas'!$O$10,E382='PC Receitas'!$O$11,E382='PC Receitas'!$O$12,E382='PC Receitas'!$O$13,E382='PC Receitas'!$O$14)),-J382,0))</f>
        <v>7952.57</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71"/>
      <c r="C383" s="43"/>
      <c r="D383" s="43" t="str">
        <f t="shared" ca="1" si="25"/>
        <v/>
      </c>
      <c r="E383" s="43"/>
      <c r="F383" s="43"/>
      <c r="G383" s="43"/>
      <c r="H383" s="43"/>
      <c r="I383" s="43"/>
      <c r="J383" s="44"/>
      <c r="K383" s="141"/>
      <c r="L383" s="45"/>
      <c r="M383" s="43"/>
      <c r="N383" s="41">
        <f>N382+IF(AND(L383="Pago",OR(E383='PC Receitas'!$O$4,E383='PC Receitas'!$O$5,E383='PC Receitas'!$O$6)),J383,IF(AND(L383="Pago",OR(E383='PC Receitas'!$O$7,E383='PC Receitas'!$O$8,E383='PC Receitas'!$O$9,E383='PC Receitas'!$O$10,E383='PC Receitas'!$O$11,E383='PC Receitas'!$O$12,E383='PC Receitas'!$O$13,E383='PC Receitas'!$O$14)),-J383,0))</f>
        <v>7952.57</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71"/>
      <c r="C384" s="43"/>
      <c r="D384" s="43" t="str">
        <f t="shared" ca="1" si="25"/>
        <v/>
      </c>
      <c r="E384" s="43"/>
      <c r="F384" s="43"/>
      <c r="G384" s="43"/>
      <c r="H384" s="43"/>
      <c r="I384" s="43"/>
      <c r="J384" s="44"/>
      <c r="K384" s="141"/>
      <c r="L384" s="45"/>
      <c r="M384" s="43"/>
      <c r="N384" s="41">
        <f>N383+IF(AND(L384="Pago",OR(E384='PC Receitas'!$O$4,E384='PC Receitas'!$O$5,E384='PC Receitas'!$O$6)),J384,IF(AND(L384="Pago",OR(E384='PC Receitas'!$O$7,E384='PC Receitas'!$O$8,E384='PC Receitas'!$O$9,E384='PC Receitas'!$O$10,E384='PC Receitas'!$O$11,E384='PC Receitas'!$O$12,E384='PC Receitas'!$O$13,E384='PC Receitas'!$O$14)),-J384,0))</f>
        <v>7952.57</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71"/>
      <c r="C385" s="43"/>
      <c r="D385" s="43" t="str">
        <f t="shared" ca="1" si="25"/>
        <v/>
      </c>
      <c r="E385" s="43"/>
      <c r="F385" s="43"/>
      <c r="G385" s="43"/>
      <c r="H385" s="43"/>
      <c r="I385" s="43"/>
      <c r="J385" s="44"/>
      <c r="K385" s="141"/>
      <c r="L385" s="45"/>
      <c r="M385" s="43"/>
      <c r="N385" s="41">
        <f>N384+IF(AND(L385="Pago",OR(E385='PC Receitas'!$O$4,E385='PC Receitas'!$O$5,E385='PC Receitas'!$O$6)),J385,IF(AND(L385="Pago",OR(E385='PC Receitas'!$O$7,E385='PC Receitas'!$O$8,E385='PC Receitas'!$O$9,E385='PC Receitas'!$O$10,E385='PC Receitas'!$O$11,E385='PC Receitas'!$O$12,E385='PC Receitas'!$O$13,E385='PC Receitas'!$O$14)),-J385,0))</f>
        <v>7952.57</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71"/>
      <c r="C386" s="43"/>
      <c r="D386" s="43" t="str">
        <f t="shared" ca="1" si="25"/>
        <v/>
      </c>
      <c r="E386" s="43"/>
      <c r="F386" s="43"/>
      <c r="G386" s="43"/>
      <c r="H386" s="43"/>
      <c r="I386" s="43"/>
      <c r="J386" s="44"/>
      <c r="K386" s="141"/>
      <c r="L386" s="45"/>
      <c r="M386" s="43"/>
      <c r="N386" s="41">
        <f>N385+IF(AND(L386="Pago",OR(E386='PC Receitas'!$O$4,E386='PC Receitas'!$O$5,E386='PC Receitas'!$O$6)),J386,IF(AND(L386="Pago",OR(E386='PC Receitas'!$O$7,E386='PC Receitas'!$O$8,E386='PC Receitas'!$O$9,E386='PC Receitas'!$O$10,E386='PC Receitas'!$O$11,E386='PC Receitas'!$O$12,E386='PC Receitas'!$O$13,E386='PC Receitas'!$O$14)),-J386,0))</f>
        <v>7952.57</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71"/>
      <c r="C387" s="43"/>
      <c r="D387" s="43" t="str">
        <f t="shared" ca="1" si="25"/>
        <v/>
      </c>
      <c r="E387" s="43"/>
      <c r="F387" s="43"/>
      <c r="G387" s="43"/>
      <c r="H387" s="43"/>
      <c r="I387" s="43"/>
      <c r="J387" s="44"/>
      <c r="K387" s="141"/>
      <c r="L387" s="45"/>
      <c r="M387" s="43"/>
      <c r="N387" s="41">
        <f>N386+IF(AND(L387="Pago",OR(E387='PC Receitas'!$O$4,E387='PC Receitas'!$O$5,E387='PC Receitas'!$O$6)),J387,IF(AND(L387="Pago",OR(E387='PC Receitas'!$O$7,E387='PC Receitas'!$O$8,E387='PC Receitas'!$O$9,E387='PC Receitas'!$O$10,E387='PC Receitas'!$O$11,E387='PC Receitas'!$O$12,E387='PC Receitas'!$O$13,E387='PC Receitas'!$O$14)),-J387,0))</f>
        <v>7952.57</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71"/>
      <c r="C388" s="43"/>
      <c r="D388" s="43" t="str">
        <f t="shared" ca="1" si="25"/>
        <v/>
      </c>
      <c r="E388" s="43"/>
      <c r="F388" s="43"/>
      <c r="G388" s="43"/>
      <c r="H388" s="43"/>
      <c r="I388" s="43"/>
      <c r="J388" s="44"/>
      <c r="K388" s="141"/>
      <c r="L388" s="45"/>
      <c r="M388" s="43"/>
      <c r="N388" s="41">
        <f>N387+IF(AND(L388="Pago",OR(E388='PC Receitas'!$O$4,E388='PC Receitas'!$O$5,E388='PC Receitas'!$O$6)),J388,IF(AND(L388="Pago",OR(E388='PC Receitas'!$O$7,E388='PC Receitas'!$O$8,E388='PC Receitas'!$O$9,E388='PC Receitas'!$O$10,E388='PC Receitas'!$O$11,E388='PC Receitas'!$O$12,E388='PC Receitas'!$O$13,E388='PC Receitas'!$O$14)),-J388,0))</f>
        <v>7952.57</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71"/>
      <c r="C389" s="43"/>
      <c r="D389" s="43" t="str">
        <f t="shared" ca="1" si="25"/>
        <v/>
      </c>
      <c r="E389" s="43"/>
      <c r="F389" s="43"/>
      <c r="G389" s="43"/>
      <c r="H389" s="43"/>
      <c r="I389" s="43"/>
      <c r="J389" s="44"/>
      <c r="K389" s="141"/>
      <c r="L389" s="45"/>
      <c r="M389" s="43"/>
      <c r="N389" s="41">
        <f>N388+IF(AND(L389="Pago",OR(E389='PC Receitas'!$O$4,E389='PC Receitas'!$O$5,E389='PC Receitas'!$O$6)),J389,IF(AND(L389="Pago",OR(E389='PC Receitas'!$O$7,E389='PC Receitas'!$O$8,E389='PC Receitas'!$O$9,E389='PC Receitas'!$O$10,E389='PC Receitas'!$O$11,E389='PC Receitas'!$O$12,E389='PC Receitas'!$O$13,E389='PC Receitas'!$O$14)),-J389,0))</f>
        <v>7952.57</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71"/>
      <c r="C390" s="43"/>
      <c r="D390" s="43" t="str">
        <f t="shared" ref="D390:D453" ca="1" si="30">IF(C390&lt;&gt;"",TEXT(C390,"00")&amp;"/08/"&amp;YEAR(TODAY()),"")</f>
        <v/>
      </c>
      <c r="E390" s="43"/>
      <c r="F390" s="43"/>
      <c r="G390" s="43"/>
      <c r="H390" s="43"/>
      <c r="I390" s="43"/>
      <c r="J390" s="44"/>
      <c r="K390" s="141"/>
      <c r="L390" s="45"/>
      <c r="M390" s="43"/>
      <c r="N390" s="41">
        <f>N389+IF(AND(L390="Pago",OR(E390='PC Receitas'!$O$4,E390='PC Receitas'!$O$5,E390='PC Receitas'!$O$6)),J390,IF(AND(L390="Pago",OR(E390='PC Receitas'!$O$7,E390='PC Receitas'!$O$8,E390='PC Receitas'!$O$9,E390='PC Receitas'!$O$10,E390='PC Receitas'!$O$11,E390='PC Receitas'!$O$12,E390='PC Receitas'!$O$13,E390='PC Receitas'!$O$14)),-J390,0))</f>
        <v>7952.57</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71"/>
      <c r="C391" s="43"/>
      <c r="D391" s="43" t="str">
        <f t="shared" ca="1" si="30"/>
        <v/>
      </c>
      <c r="E391" s="43"/>
      <c r="F391" s="43"/>
      <c r="G391" s="43"/>
      <c r="H391" s="43"/>
      <c r="I391" s="43"/>
      <c r="J391" s="44"/>
      <c r="K391" s="141"/>
      <c r="L391" s="45"/>
      <c r="M391" s="43"/>
      <c r="N391" s="41">
        <f>N390+IF(AND(L391="Pago",OR(E391='PC Receitas'!$O$4,E391='PC Receitas'!$O$5,E391='PC Receitas'!$O$6)),J391,IF(AND(L391="Pago",OR(E391='PC Receitas'!$O$7,E391='PC Receitas'!$O$8,E391='PC Receitas'!$O$9,E391='PC Receitas'!$O$10,E391='PC Receitas'!$O$11,E391='PC Receitas'!$O$12,E391='PC Receitas'!$O$13,E391='PC Receitas'!$O$14)),-J391,0))</f>
        <v>7952.57</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71"/>
      <c r="C392" s="43"/>
      <c r="D392" s="43" t="str">
        <f t="shared" ca="1" si="30"/>
        <v/>
      </c>
      <c r="E392" s="43"/>
      <c r="F392" s="43"/>
      <c r="G392" s="43"/>
      <c r="H392" s="43"/>
      <c r="I392" s="43"/>
      <c r="J392" s="44"/>
      <c r="K392" s="141"/>
      <c r="L392" s="45"/>
      <c r="M392" s="43"/>
      <c r="N392" s="41">
        <f>N391+IF(AND(L392="Pago",OR(E392='PC Receitas'!$O$4,E392='PC Receitas'!$O$5,E392='PC Receitas'!$O$6)),J392,IF(AND(L392="Pago",OR(E392='PC Receitas'!$O$7,E392='PC Receitas'!$O$8,E392='PC Receitas'!$O$9,E392='PC Receitas'!$O$10,E392='PC Receitas'!$O$11,E392='PC Receitas'!$O$12,E392='PC Receitas'!$O$13,E392='PC Receitas'!$O$14)),-J392,0))</f>
        <v>7952.57</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71"/>
      <c r="C393" s="43"/>
      <c r="D393" s="43" t="str">
        <f t="shared" ca="1" si="30"/>
        <v/>
      </c>
      <c r="E393" s="43"/>
      <c r="F393" s="43"/>
      <c r="G393" s="43"/>
      <c r="H393" s="43"/>
      <c r="I393" s="43"/>
      <c r="J393" s="44"/>
      <c r="K393" s="141"/>
      <c r="L393" s="45"/>
      <c r="M393" s="43"/>
      <c r="N393" s="41">
        <f>N392+IF(AND(L393="Pago",OR(E393='PC Receitas'!$O$4,E393='PC Receitas'!$O$5,E393='PC Receitas'!$O$6)),J393,IF(AND(L393="Pago",OR(E393='PC Receitas'!$O$7,E393='PC Receitas'!$O$8,E393='PC Receitas'!$O$9,E393='PC Receitas'!$O$10,E393='PC Receitas'!$O$11,E393='PC Receitas'!$O$12,E393='PC Receitas'!$O$13,E393='PC Receitas'!$O$14)),-J393,0))</f>
        <v>7952.57</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71"/>
      <c r="C394" s="43"/>
      <c r="D394" s="43" t="str">
        <f t="shared" ca="1" si="30"/>
        <v/>
      </c>
      <c r="E394" s="43"/>
      <c r="F394" s="43"/>
      <c r="G394" s="43"/>
      <c r="H394" s="43"/>
      <c r="I394" s="43"/>
      <c r="J394" s="44"/>
      <c r="K394" s="141"/>
      <c r="L394" s="45"/>
      <c r="M394" s="43"/>
      <c r="N394" s="41">
        <f>N393+IF(AND(L394="Pago",OR(E394='PC Receitas'!$O$4,E394='PC Receitas'!$O$5,E394='PC Receitas'!$O$6)),J394,IF(AND(L394="Pago",OR(E394='PC Receitas'!$O$7,E394='PC Receitas'!$O$8,E394='PC Receitas'!$O$9,E394='PC Receitas'!$O$10,E394='PC Receitas'!$O$11,E394='PC Receitas'!$O$12,E394='PC Receitas'!$O$13,E394='PC Receitas'!$O$14)),-J394,0))</f>
        <v>7952.57</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71"/>
      <c r="C395" s="43"/>
      <c r="D395" s="43" t="str">
        <f t="shared" ca="1" si="30"/>
        <v/>
      </c>
      <c r="E395" s="43"/>
      <c r="F395" s="43"/>
      <c r="G395" s="43"/>
      <c r="H395" s="43"/>
      <c r="I395" s="43"/>
      <c r="J395" s="44"/>
      <c r="K395" s="141"/>
      <c r="L395" s="45"/>
      <c r="M395" s="43"/>
      <c r="N395" s="41">
        <f>N394+IF(AND(L395="Pago",OR(E395='PC Receitas'!$O$4,E395='PC Receitas'!$O$5,E395='PC Receitas'!$O$6)),J395,IF(AND(L395="Pago",OR(E395='PC Receitas'!$O$7,E395='PC Receitas'!$O$8,E395='PC Receitas'!$O$9,E395='PC Receitas'!$O$10,E395='PC Receitas'!$O$11,E395='PC Receitas'!$O$12,E395='PC Receitas'!$O$13,E395='PC Receitas'!$O$14)),-J395,0))</f>
        <v>7952.57</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71"/>
      <c r="C396" s="43"/>
      <c r="D396" s="43" t="str">
        <f t="shared" ca="1" si="30"/>
        <v/>
      </c>
      <c r="E396" s="43"/>
      <c r="F396" s="43"/>
      <c r="G396" s="43"/>
      <c r="H396" s="43"/>
      <c r="I396" s="43"/>
      <c r="J396" s="44"/>
      <c r="K396" s="141"/>
      <c r="L396" s="45"/>
      <c r="M396" s="43"/>
      <c r="N396" s="41">
        <f>N395+IF(AND(L396="Pago",OR(E396='PC Receitas'!$O$4,E396='PC Receitas'!$O$5,E396='PC Receitas'!$O$6)),J396,IF(AND(L396="Pago",OR(E396='PC Receitas'!$O$7,E396='PC Receitas'!$O$8,E396='PC Receitas'!$O$9,E396='PC Receitas'!$O$10,E396='PC Receitas'!$O$11,E396='PC Receitas'!$O$12,E396='PC Receitas'!$O$13,E396='PC Receitas'!$O$14)),-J396,0))</f>
        <v>7952.57</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71"/>
      <c r="C397" s="43"/>
      <c r="D397" s="43" t="str">
        <f t="shared" ca="1" si="30"/>
        <v/>
      </c>
      <c r="E397" s="43"/>
      <c r="F397" s="43"/>
      <c r="G397" s="43"/>
      <c r="H397" s="43"/>
      <c r="I397" s="43"/>
      <c r="J397" s="44"/>
      <c r="K397" s="141"/>
      <c r="L397" s="45"/>
      <c r="M397" s="43"/>
      <c r="N397" s="41">
        <f>N396+IF(AND(L397="Pago",OR(E397='PC Receitas'!$O$4,E397='PC Receitas'!$O$5,E397='PC Receitas'!$O$6)),J397,IF(AND(L397="Pago",OR(E397='PC Receitas'!$O$7,E397='PC Receitas'!$O$8,E397='PC Receitas'!$O$9,E397='PC Receitas'!$O$10,E397='PC Receitas'!$O$11,E397='PC Receitas'!$O$12,E397='PC Receitas'!$O$13,E397='PC Receitas'!$O$14)),-J397,0))</f>
        <v>7952.57</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71"/>
      <c r="C398" s="43"/>
      <c r="D398" s="43" t="str">
        <f t="shared" ca="1" si="30"/>
        <v/>
      </c>
      <c r="E398" s="43"/>
      <c r="F398" s="43"/>
      <c r="G398" s="43"/>
      <c r="H398" s="43"/>
      <c r="I398" s="43"/>
      <c r="J398" s="44"/>
      <c r="K398" s="141"/>
      <c r="L398" s="45"/>
      <c r="M398" s="43"/>
      <c r="N398" s="41">
        <f>N397+IF(AND(L398="Pago",OR(E398='PC Receitas'!$O$4,E398='PC Receitas'!$O$5,E398='PC Receitas'!$O$6)),J398,IF(AND(L398="Pago",OR(E398='PC Receitas'!$O$7,E398='PC Receitas'!$O$8,E398='PC Receitas'!$O$9,E398='PC Receitas'!$O$10,E398='PC Receitas'!$O$11,E398='PC Receitas'!$O$12,E398='PC Receitas'!$O$13,E398='PC Receitas'!$O$14)),-J398,0))</f>
        <v>7952.57</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71"/>
      <c r="C399" s="43"/>
      <c r="D399" s="43" t="str">
        <f t="shared" ca="1" si="30"/>
        <v/>
      </c>
      <c r="E399" s="43"/>
      <c r="F399" s="43"/>
      <c r="G399" s="43"/>
      <c r="H399" s="43"/>
      <c r="I399" s="43"/>
      <c r="J399" s="44"/>
      <c r="K399" s="141"/>
      <c r="L399" s="45"/>
      <c r="M399" s="43"/>
      <c r="N399" s="41">
        <f>N398+IF(AND(L399="Pago",OR(E399='PC Receitas'!$O$4,E399='PC Receitas'!$O$5,E399='PC Receitas'!$O$6)),J399,IF(AND(L399="Pago",OR(E399='PC Receitas'!$O$7,E399='PC Receitas'!$O$8,E399='PC Receitas'!$O$9,E399='PC Receitas'!$O$10,E399='PC Receitas'!$O$11,E399='PC Receitas'!$O$12,E399='PC Receitas'!$O$13,E399='PC Receitas'!$O$14)),-J399,0))</f>
        <v>7952.57</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71"/>
      <c r="C400" s="43"/>
      <c r="D400" s="43" t="str">
        <f t="shared" ca="1" si="30"/>
        <v/>
      </c>
      <c r="E400" s="43"/>
      <c r="F400" s="43"/>
      <c r="G400" s="43"/>
      <c r="H400" s="43"/>
      <c r="I400" s="43"/>
      <c r="J400" s="44"/>
      <c r="K400" s="141"/>
      <c r="L400" s="45"/>
      <c r="M400" s="43"/>
      <c r="N400" s="41">
        <f>N399+IF(AND(L400="Pago",OR(E400='PC Receitas'!$O$4,E400='PC Receitas'!$O$5,E400='PC Receitas'!$O$6)),J400,IF(AND(L400="Pago",OR(E400='PC Receitas'!$O$7,E400='PC Receitas'!$O$8,E400='PC Receitas'!$O$9,E400='PC Receitas'!$O$10,E400='PC Receitas'!$O$11,E400='PC Receitas'!$O$12,E400='PC Receitas'!$O$13,E400='PC Receitas'!$O$14)),-J400,0))</f>
        <v>7952.57</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71"/>
      <c r="C401" s="43"/>
      <c r="D401" s="43" t="str">
        <f t="shared" ca="1" si="30"/>
        <v/>
      </c>
      <c r="E401" s="43"/>
      <c r="F401" s="43"/>
      <c r="G401" s="43"/>
      <c r="H401" s="43"/>
      <c r="I401" s="43"/>
      <c r="J401" s="44"/>
      <c r="K401" s="141"/>
      <c r="L401" s="45"/>
      <c r="M401" s="43"/>
      <c r="N401" s="41">
        <f>N400+IF(AND(L401="Pago",OR(E401='PC Receitas'!$O$4,E401='PC Receitas'!$O$5,E401='PC Receitas'!$O$6)),J401,IF(AND(L401="Pago",OR(E401='PC Receitas'!$O$7,E401='PC Receitas'!$O$8,E401='PC Receitas'!$O$9,E401='PC Receitas'!$O$10,E401='PC Receitas'!$O$11,E401='PC Receitas'!$O$12,E401='PC Receitas'!$O$13,E401='PC Receitas'!$O$14)),-J401,0))</f>
        <v>7952.57</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71"/>
      <c r="C402" s="43"/>
      <c r="D402" s="43" t="str">
        <f t="shared" ca="1" si="30"/>
        <v/>
      </c>
      <c r="E402" s="43"/>
      <c r="F402" s="43"/>
      <c r="G402" s="43"/>
      <c r="H402" s="43"/>
      <c r="I402" s="43"/>
      <c r="J402" s="44"/>
      <c r="K402" s="141"/>
      <c r="L402" s="45"/>
      <c r="M402" s="43"/>
      <c r="N402" s="41">
        <f>N401+IF(AND(L402="Pago",OR(E402='PC Receitas'!$O$4,E402='PC Receitas'!$O$5,E402='PC Receitas'!$O$6)),J402,IF(AND(L402="Pago",OR(E402='PC Receitas'!$O$7,E402='PC Receitas'!$O$8,E402='PC Receitas'!$O$9,E402='PC Receitas'!$O$10,E402='PC Receitas'!$O$11,E402='PC Receitas'!$O$12,E402='PC Receitas'!$O$13,E402='PC Receitas'!$O$14)),-J402,0))</f>
        <v>7952.57</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71"/>
      <c r="C403" s="43"/>
      <c r="D403" s="43" t="str">
        <f t="shared" ca="1" si="30"/>
        <v/>
      </c>
      <c r="E403" s="43"/>
      <c r="F403" s="43"/>
      <c r="G403" s="43"/>
      <c r="H403" s="43"/>
      <c r="I403" s="43"/>
      <c r="J403" s="44"/>
      <c r="K403" s="141"/>
      <c r="L403" s="45"/>
      <c r="M403" s="43"/>
      <c r="N403" s="41">
        <f>N402+IF(AND(L403="Pago",OR(E403='PC Receitas'!$O$4,E403='PC Receitas'!$O$5,E403='PC Receitas'!$O$6)),J403,IF(AND(L403="Pago",OR(E403='PC Receitas'!$O$7,E403='PC Receitas'!$O$8,E403='PC Receitas'!$O$9,E403='PC Receitas'!$O$10,E403='PC Receitas'!$O$11,E403='PC Receitas'!$O$12,E403='PC Receitas'!$O$13,E403='PC Receitas'!$O$14)),-J403,0))</f>
        <v>7952.57</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71"/>
      <c r="C404" s="43"/>
      <c r="D404" s="43" t="str">
        <f t="shared" ca="1" si="30"/>
        <v/>
      </c>
      <c r="E404" s="43"/>
      <c r="F404" s="43"/>
      <c r="G404" s="43"/>
      <c r="H404" s="43"/>
      <c r="I404" s="43"/>
      <c r="J404" s="44"/>
      <c r="K404" s="141"/>
      <c r="L404" s="45"/>
      <c r="M404" s="43"/>
      <c r="N404" s="41">
        <f>N403+IF(AND(L404="Pago",OR(E404='PC Receitas'!$O$4,E404='PC Receitas'!$O$5,E404='PC Receitas'!$O$6)),J404,IF(AND(L404="Pago",OR(E404='PC Receitas'!$O$7,E404='PC Receitas'!$O$8,E404='PC Receitas'!$O$9,E404='PC Receitas'!$O$10,E404='PC Receitas'!$O$11,E404='PC Receitas'!$O$12,E404='PC Receitas'!$O$13,E404='PC Receitas'!$O$14)),-J404,0))</f>
        <v>7952.57</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71"/>
      <c r="C405" s="43"/>
      <c r="D405" s="43" t="str">
        <f t="shared" ca="1" si="30"/>
        <v/>
      </c>
      <c r="E405" s="43"/>
      <c r="F405" s="43"/>
      <c r="G405" s="43"/>
      <c r="H405" s="43"/>
      <c r="I405" s="43"/>
      <c r="J405" s="44"/>
      <c r="K405" s="141"/>
      <c r="L405" s="45"/>
      <c r="M405" s="43"/>
      <c r="N405" s="41">
        <f>N404+IF(AND(L405="Pago",OR(E405='PC Receitas'!$O$4,E405='PC Receitas'!$O$5,E405='PC Receitas'!$O$6)),J405,IF(AND(L405="Pago",OR(E405='PC Receitas'!$O$7,E405='PC Receitas'!$O$8,E405='PC Receitas'!$O$9,E405='PC Receitas'!$O$10,E405='PC Receitas'!$O$11,E405='PC Receitas'!$O$12,E405='PC Receitas'!$O$13,E405='PC Receitas'!$O$14)),-J405,0))</f>
        <v>7952.57</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71"/>
      <c r="C406" s="43"/>
      <c r="D406" s="43" t="str">
        <f t="shared" ca="1" si="30"/>
        <v/>
      </c>
      <c r="E406" s="43"/>
      <c r="F406" s="43"/>
      <c r="G406" s="43"/>
      <c r="H406" s="43"/>
      <c r="I406" s="43"/>
      <c r="J406" s="44"/>
      <c r="K406" s="141"/>
      <c r="L406" s="45"/>
      <c r="M406" s="43"/>
      <c r="N406" s="41">
        <f>N405+IF(AND(L406="Pago",OR(E406='PC Receitas'!$O$4,E406='PC Receitas'!$O$5,E406='PC Receitas'!$O$6)),J406,IF(AND(L406="Pago",OR(E406='PC Receitas'!$O$7,E406='PC Receitas'!$O$8,E406='PC Receitas'!$O$9,E406='PC Receitas'!$O$10,E406='PC Receitas'!$O$11,E406='PC Receitas'!$O$12,E406='PC Receitas'!$O$13,E406='PC Receitas'!$O$14)),-J406,0))</f>
        <v>7952.57</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71"/>
      <c r="C407" s="43"/>
      <c r="D407" s="43" t="str">
        <f t="shared" ca="1" si="30"/>
        <v/>
      </c>
      <c r="E407" s="43"/>
      <c r="F407" s="43"/>
      <c r="G407" s="43"/>
      <c r="H407" s="43"/>
      <c r="I407" s="43"/>
      <c r="J407" s="44"/>
      <c r="K407" s="141"/>
      <c r="L407" s="45"/>
      <c r="M407" s="43"/>
      <c r="N407" s="41">
        <f>N406+IF(AND(L407="Pago",OR(E407='PC Receitas'!$O$4,E407='PC Receitas'!$O$5,E407='PC Receitas'!$O$6)),J407,IF(AND(L407="Pago",OR(E407='PC Receitas'!$O$7,E407='PC Receitas'!$O$8,E407='PC Receitas'!$O$9,E407='PC Receitas'!$O$10,E407='PC Receitas'!$O$11,E407='PC Receitas'!$O$12,E407='PC Receitas'!$O$13,E407='PC Receitas'!$O$14)),-J407,0))</f>
        <v>7952.57</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71"/>
      <c r="C408" s="43"/>
      <c r="D408" s="43" t="str">
        <f t="shared" ca="1" si="30"/>
        <v/>
      </c>
      <c r="E408" s="43"/>
      <c r="F408" s="43"/>
      <c r="G408" s="43"/>
      <c r="H408" s="43"/>
      <c r="I408" s="43"/>
      <c r="J408" s="44"/>
      <c r="K408" s="141"/>
      <c r="L408" s="45"/>
      <c r="M408" s="43"/>
      <c r="N408" s="41">
        <f>N407+IF(AND(L408="Pago",OR(E408='PC Receitas'!$O$4,E408='PC Receitas'!$O$5,E408='PC Receitas'!$O$6)),J408,IF(AND(L408="Pago",OR(E408='PC Receitas'!$O$7,E408='PC Receitas'!$O$8,E408='PC Receitas'!$O$9,E408='PC Receitas'!$O$10,E408='PC Receitas'!$O$11,E408='PC Receitas'!$O$12,E408='PC Receitas'!$O$13,E408='PC Receitas'!$O$14)),-J408,0))</f>
        <v>7952.57</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71"/>
      <c r="C409" s="43"/>
      <c r="D409" s="43" t="str">
        <f t="shared" ca="1" si="30"/>
        <v/>
      </c>
      <c r="E409" s="43"/>
      <c r="F409" s="43"/>
      <c r="G409" s="43"/>
      <c r="H409" s="43"/>
      <c r="I409" s="43"/>
      <c r="J409" s="44"/>
      <c r="K409" s="141"/>
      <c r="L409" s="45"/>
      <c r="M409" s="43"/>
      <c r="N409" s="41">
        <f>N408+IF(AND(L409="Pago",OR(E409='PC Receitas'!$O$4,E409='PC Receitas'!$O$5,E409='PC Receitas'!$O$6)),J409,IF(AND(L409="Pago",OR(E409='PC Receitas'!$O$7,E409='PC Receitas'!$O$8,E409='PC Receitas'!$O$9,E409='PC Receitas'!$O$10,E409='PC Receitas'!$O$11,E409='PC Receitas'!$O$12,E409='PC Receitas'!$O$13,E409='PC Receitas'!$O$14)),-J409,0))</f>
        <v>7952.57</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71"/>
      <c r="C410" s="43"/>
      <c r="D410" s="43" t="str">
        <f t="shared" ca="1" si="30"/>
        <v/>
      </c>
      <c r="E410" s="43"/>
      <c r="F410" s="43"/>
      <c r="G410" s="43"/>
      <c r="H410" s="43"/>
      <c r="I410" s="43"/>
      <c r="J410" s="44"/>
      <c r="K410" s="141"/>
      <c r="L410" s="45"/>
      <c r="M410" s="43"/>
      <c r="N410" s="41">
        <f>N409+IF(AND(L410="Pago",OR(E410='PC Receitas'!$O$4,E410='PC Receitas'!$O$5,E410='PC Receitas'!$O$6)),J410,IF(AND(L410="Pago",OR(E410='PC Receitas'!$O$7,E410='PC Receitas'!$O$8,E410='PC Receitas'!$O$9,E410='PC Receitas'!$O$10,E410='PC Receitas'!$O$11,E410='PC Receitas'!$O$12,E410='PC Receitas'!$O$13,E410='PC Receitas'!$O$14)),-J410,0))</f>
        <v>7952.57</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71"/>
      <c r="C411" s="43"/>
      <c r="D411" s="43" t="str">
        <f t="shared" ca="1" si="30"/>
        <v/>
      </c>
      <c r="E411" s="43"/>
      <c r="F411" s="43"/>
      <c r="G411" s="43"/>
      <c r="H411" s="43"/>
      <c r="I411" s="43"/>
      <c r="J411" s="44"/>
      <c r="K411" s="141"/>
      <c r="L411" s="45"/>
      <c r="M411" s="43"/>
      <c r="N411" s="41">
        <f>N410+IF(AND(L411="Pago",OR(E411='PC Receitas'!$O$4,E411='PC Receitas'!$O$5,E411='PC Receitas'!$O$6)),J411,IF(AND(L411="Pago",OR(E411='PC Receitas'!$O$7,E411='PC Receitas'!$O$8,E411='PC Receitas'!$O$9,E411='PC Receitas'!$O$10,E411='PC Receitas'!$O$11,E411='PC Receitas'!$O$12,E411='PC Receitas'!$O$13,E411='PC Receitas'!$O$14)),-J411,0))</f>
        <v>7952.57</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71"/>
      <c r="C412" s="43"/>
      <c r="D412" s="43" t="str">
        <f t="shared" ca="1" si="30"/>
        <v/>
      </c>
      <c r="E412" s="43"/>
      <c r="F412" s="43"/>
      <c r="G412" s="43"/>
      <c r="H412" s="43"/>
      <c r="I412" s="43"/>
      <c r="J412" s="44"/>
      <c r="K412" s="141"/>
      <c r="L412" s="45"/>
      <c r="M412" s="43"/>
      <c r="N412" s="41">
        <f>N411+IF(AND(L412="Pago",OR(E412='PC Receitas'!$O$4,E412='PC Receitas'!$O$5,E412='PC Receitas'!$O$6)),J412,IF(AND(L412="Pago",OR(E412='PC Receitas'!$O$7,E412='PC Receitas'!$O$8,E412='PC Receitas'!$O$9,E412='PC Receitas'!$O$10,E412='PC Receitas'!$O$11,E412='PC Receitas'!$O$12,E412='PC Receitas'!$O$13,E412='PC Receitas'!$O$14)),-J412,0))</f>
        <v>7952.57</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71"/>
      <c r="C413" s="43"/>
      <c r="D413" s="43" t="str">
        <f t="shared" ca="1" si="30"/>
        <v/>
      </c>
      <c r="E413" s="43"/>
      <c r="F413" s="43"/>
      <c r="G413" s="43"/>
      <c r="H413" s="43"/>
      <c r="I413" s="43"/>
      <c r="J413" s="44"/>
      <c r="K413" s="141"/>
      <c r="L413" s="45"/>
      <c r="M413" s="43"/>
      <c r="N413" s="41">
        <f>N412+IF(AND(L413="Pago",OR(E413='PC Receitas'!$O$4,E413='PC Receitas'!$O$5,E413='PC Receitas'!$O$6)),J413,IF(AND(L413="Pago",OR(E413='PC Receitas'!$O$7,E413='PC Receitas'!$O$8,E413='PC Receitas'!$O$9,E413='PC Receitas'!$O$10,E413='PC Receitas'!$O$11,E413='PC Receitas'!$O$12,E413='PC Receitas'!$O$13,E413='PC Receitas'!$O$14)),-J413,0))</f>
        <v>7952.57</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71"/>
      <c r="C414" s="43"/>
      <c r="D414" s="43" t="str">
        <f t="shared" ca="1" si="30"/>
        <v/>
      </c>
      <c r="E414" s="43"/>
      <c r="F414" s="43"/>
      <c r="G414" s="43"/>
      <c r="H414" s="43"/>
      <c r="I414" s="43"/>
      <c r="J414" s="44"/>
      <c r="K414" s="141"/>
      <c r="L414" s="45"/>
      <c r="M414" s="43"/>
      <c r="N414" s="41">
        <f>N413+IF(AND(L414="Pago",OR(E414='PC Receitas'!$O$4,E414='PC Receitas'!$O$5,E414='PC Receitas'!$O$6)),J414,IF(AND(L414="Pago",OR(E414='PC Receitas'!$O$7,E414='PC Receitas'!$O$8,E414='PC Receitas'!$O$9,E414='PC Receitas'!$O$10,E414='PC Receitas'!$O$11,E414='PC Receitas'!$O$12,E414='PC Receitas'!$O$13,E414='PC Receitas'!$O$14)),-J414,0))</f>
        <v>7952.57</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71"/>
      <c r="C415" s="43"/>
      <c r="D415" s="43" t="str">
        <f t="shared" ca="1" si="30"/>
        <v/>
      </c>
      <c r="E415" s="43"/>
      <c r="F415" s="43"/>
      <c r="G415" s="43"/>
      <c r="H415" s="43"/>
      <c r="I415" s="43"/>
      <c r="J415" s="44"/>
      <c r="K415" s="141"/>
      <c r="L415" s="45"/>
      <c r="M415" s="43"/>
      <c r="N415" s="41">
        <f>N414+IF(AND(L415="Pago",OR(E415='PC Receitas'!$O$4,E415='PC Receitas'!$O$5,E415='PC Receitas'!$O$6)),J415,IF(AND(L415="Pago",OR(E415='PC Receitas'!$O$7,E415='PC Receitas'!$O$8,E415='PC Receitas'!$O$9,E415='PC Receitas'!$O$10,E415='PC Receitas'!$O$11,E415='PC Receitas'!$O$12,E415='PC Receitas'!$O$13,E415='PC Receitas'!$O$14)),-J415,0))</f>
        <v>7952.57</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71"/>
      <c r="C416" s="43"/>
      <c r="D416" s="43" t="str">
        <f t="shared" ca="1" si="30"/>
        <v/>
      </c>
      <c r="E416" s="43"/>
      <c r="F416" s="43"/>
      <c r="G416" s="43"/>
      <c r="H416" s="43"/>
      <c r="I416" s="43"/>
      <c r="J416" s="44"/>
      <c r="K416" s="141"/>
      <c r="L416" s="45"/>
      <c r="M416" s="43"/>
      <c r="N416" s="41">
        <f>N415+IF(AND(L416="Pago",OR(E416='PC Receitas'!$O$4,E416='PC Receitas'!$O$5,E416='PC Receitas'!$O$6)),J416,IF(AND(L416="Pago",OR(E416='PC Receitas'!$O$7,E416='PC Receitas'!$O$8,E416='PC Receitas'!$O$9,E416='PC Receitas'!$O$10,E416='PC Receitas'!$O$11,E416='PC Receitas'!$O$12,E416='PC Receitas'!$O$13,E416='PC Receitas'!$O$14)),-J416,0))</f>
        <v>7952.57</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71"/>
      <c r="C417" s="43"/>
      <c r="D417" s="43" t="str">
        <f t="shared" ca="1" si="30"/>
        <v/>
      </c>
      <c r="E417" s="43"/>
      <c r="F417" s="43"/>
      <c r="G417" s="43"/>
      <c r="H417" s="43"/>
      <c r="I417" s="43"/>
      <c r="J417" s="44"/>
      <c r="K417" s="141"/>
      <c r="L417" s="45"/>
      <c r="M417" s="43"/>
      <c r="N417" s="41">
        <f>N416+IF(AND(L417="Pago",OR(E417='PC Receitas'!$O$4,E417='PC Receitas'!$O$5,E417='PC Receitas'!$O$6)),J417,IF(AND(L417="Pago",OR(E417='PC Receitas'!$O$7,E417='PC Receitas'!$O$8,E417='PC Receitas'!$O$9,E417='PC Receitas'!$O$10,E417='PC Receitas'!$O$11,E417='PC Receitas'!$O$12,E417='PC Receitas'!$O$13,E417='PC Receitas'!$O$14)),-J417,0))</f>
        <v>7952.57</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71"/>
      <c r="C418" s="43"/>
      <c r="D418" s="43" t="str">
        <f t="shared" ca="1" si="30"/>
        <v/>
      </c>
      <c r="E418" s="43"/>
      <c r="F418" s="43"/>
      <c r="G418" s="43"/>
      <c r="H418" s="43"/>
      <c r="I418" s="43"/>
      <c r="J418" s="44"/>
      <c r="K418" s="141"/>
      <c r="L418" s="45"/>
      <c r="M418" s="43"/>
      <c r="N418" s="41">
        <f>N417+IF(AND(L418="Pago",OR(E418='PC Receitas'!$O$4,E418='PC Receitas'!$O$5,E418='PC Receitas'!$O$6)),J418,IF(AND(L418="Pago",OR(E418='PC Receitas'!$O$7,E418='PC Receitas'!$O$8,E418='PC Receitas'!$O$9,E418='PC Receitas'!$O$10,E418='PC Receitas'!$O$11,E418='PC Receitas'!$O$12,E418='PC Receitas'!$O$13,E418='PC Receitas'!$O$14)),-J418,0))</f>
        <v>7952.57</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71"/>
      <c r="C419" s="43"/>
      <c r="D419" s="43" t="str">
        <f t="shared" ca="1" si="30"/>
        <v/>
      </c>
      <c r="E419" s="43"/>
      <c r="F419" s="43"/>
      <c r="G419" s="43"/>
      <c r="H419" s="43"/>
      <c r="I419" s="43"/>
      <c r="J419" s="44"/>
      <c r="K419" s="141"/>
      <c r="L419" s="45"/>
      <c r="M419" s="43"/>
      <c r="N419" s="41">
        <f>N418+IF(AND(L419="Pago",OR(E419='PC Receitas'!$O$4,E419='PC Receitas'!$O$5,E419='PC Receitas'!$O$6)),J419,IF(AND(L419="Pago",OR(E419='PC Receitas'!$O$7,E419='PC Receitas'!$O$8,E419='PC Receitas'!$O$9,E419='PC Receitas'!$O$10,E419='PC Receitas'!$O$11,E419='PC Receitas'!$O$12,E419='PC Receitas'!$O$13,E419='PC Receitas'!$O$14)),-J419,0))</f>
        <v>7952.57</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71"/>
      <c r="C420" s="43"/>
      <c r="D420" s="43" t="str">
        <f t="shared" ca="1" si="30"/>
        <v/>
      </c>
      <c r="E420" s="43"/>
      <c r="F420" s="43"/>
      <c r="G420" s="43"/>
      <c r="H420" s="43"/>
      <c r="I420" s="43"/>
      <c r="J420" s="44"/>
      <c r="K420" s="141"/>
      <c r="L420" s="45"/>
      <c r="M420" s="43"/>
      <c r="N420" s="41">
        <f>N419+IF(AND(L420="Pago",OR(E420='PC Receitas'!$O$4,E420='PC Receitas'!$O$5,E420='PC Receitas'!$O$6)),J420,IF(AND(L420="Pago",OR(E420='PC Receitas'!$O$7,E420='PC Receitas'!$O$8,E420='PC Receitas'!$O$9,E420='PC Receitas'!$O$10,E420='PC Receitas'!$O$11,E420='PC Receitas'!$O$12,E420='PC Receitas'!$O$13,E420='PC Receitas'!$O$14)),-J420,0))</f>
        <v>7952.57</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71"/>
      <c r="C421" s="43"/>
      <c r="D421" s="43" t="str">
        <f t="shared" ca="1" si="30"/>
        <v/>
      </c>
      <c r="E421" s="43"/>
      <c r="F421" s="43"/>
      <c r="G421" s="43"/>
      <c r="H421" s="43"/>
      <c r="I421" s="43"/>
      <c r="J421" s="44"/>
      <c r="K421" s="141"/>
      <c r="L421" s="45"/>
      <c r="M421" s="43"/>
      <c r="N421" s="41">
        <f>N420+IF(AND(L421="Pago",OR(E421='PC Receitas'!$O$4,E421='PC Receitas'!$O$5,E421='PC Receitas'!$O$6)),J421,IF(AND(L421="Pago",OR(E421='PC Receitas'!$O$7,E421='PC Receitas'!$O$8,E421='PC Receitas'!$O$9,E421='PC Receitas'!$O$10,E421='PC Receitas'!$O$11,E421='PC Receitas'!$O$12,E421='PC Receitas'!$O$13,E421='PC Receitas'!$O$14)),-J421,0))</f>
        <v>7952.57</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71"/>
      <c r="C422" s="43"/>
      <c r="D422" s="43" t="str">
        <f t="shared" ca="1" si="30"/>
        <v/>
      </c>
      <c r="E422" s="43"/>
      <c r="F422" s="43"/>
      <c r="G422" s="43"/>
      <c r="H422" s="43"/>
      <c r="I422" s="43"/>
      <c r="J422" s="44"/>
      <c r="K422" s="141"/>
      <c r="L422" s="45"/>
      <c r="M422" s="43"/>
      <c r="N422" s="41">
        <f>N421+IF(AND(L422="Pago",OR(E422='PC Receitas'!$O$4,E422='PC Receitas'!$O$5,E422='PC Receitas'!$O$6)),J422,IF(AND(L422="Pago",OR(E422='PC Receitas'!$O$7,E422='PC Receitas'!$O$8,E422='PC Receitas'!$O$9,E422='PC Receitas'!$O$10,E422='PC Receitas'!$O$11,E422='PC Receitas'!$O$12,E422='PC Receitas'!$O$13,E422='PC Receitas'!$O$14)),-J422,0))</f>
        <v>7952.57</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71"/>
      <c r="C423" s="43"/>
      <c r="D423" s="43" t="str">
        <f t="shared" ca="1" si="30"/>
        <v/>
      </c>
      <c r="E423" s="43"/>
      <c r="F423" s="43"/>
      <c r="G423" s="43"/>
      <c r="H423" s="43"/>
      <c r="I423" s="43"/>
      <c r="J423" s="44"/>
      <c r="K423" s="141"/>
      <c r="L423" s="45"/>
      <c r="M423" s="43"/>
      <c r="N423" s="41">
        <f>N422+IF(AND(L423="Pago",OR(E423='PC Receitas'!$O$4,E423='PC Receitas'!$O$5,E423='PC Receitas'!$O$6)),J423,IF(AND(L423="Pago",OR(E423='PC Receitas'!$O$7,E423='PC Receitas'!$O$8,E423='PC Receitas'!$O$9,E423='PC Receitas'!$O$10,E423='PC Receitas'!$O$11,E423='PC Receitas'!$O$12,E423='PC Receitas'!$O$13,E423='PC Receitas'!$O$14)),-J423,0))</f>
        <v>7952.57</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71"/>
      <c r="C424" s="43"/>
      <c r="D424" s="43" t="str">
        <f t="shared" ca="1" si="30"/>
        <v/>
      </c>
      <c r="E424" s="43"/>
      <c r="F424" s="43"/>
      <c r="G424" s="43"/>
      <c r="H424" s="43"/>
      <c r="I424" s="43"/>
      <c r="J424" s="44"/>
      <c r="K424" s="141"/>
      <c r="L424" s="45"/>
      <c r="M424" s="43"/>
      <c r="N424" s="41">
        <f>N423+IF(AND(L424="Pago",OR(E424='PC Receitas'!$O$4,E424='PC Receitas'!$O$5,E424='PC Receitas'!$O$6)),J424,IF(AND(L424="Pago",OR(E424='PC Receitas'!$O$7,E424='PC Receitas'!$O$8,E424='PC Receitas'!$O$9,E424='PC Receitas'!$O$10,E424='PC Receitas'!$O$11,E424='PC Receitas'!$O$12,E424='PC Receitas'!$O$13,E424='PC Receitas'!$O$14)),-J424,0))</f>
        <v>7952.57</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71"/>
      <c r="C425" s="43"/>
      <c r="D425" s="43" t="str">
        <f t="shared" ca="1" si="30"/>
        <v/>
      </c>
      <c r="E425" s="43"/>
      <c r="F425" s="43"/>
      <c r="G425" s="43"/>
      <c r="H425" s="43"/>
      <c r="I425" s="43"/>
      <c r="J425" s="44"/>
      <c r="K425" s="141"/>
      <c r="L425" s="45"/>
      <c r="M425" s="43"/>
      <c r="N425" s="41">
        <f>N424+IF(AND(L425="Pago",OR(E425='PC Receitas'!$O$4,E425='PC Receitas'!$O$5,E425='PC Receitas'!$O$6)),J425,IF(AND(L425="Pago",OR(E425='PC Receitas'!$O$7,E425='PC Receitas'!$O$8,E425='PC Receitas'!$O$9,E425='PC Receitas'!$O$10,E425='PC Receitas'!$O$11,E425='PC Receitas'!$O$12,E425='PC Receitas'!$O$13,E425='PC Receitas'!$O$14)),-J425,0))</f>
        <v>7952.57</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71"/>
      <c r="C426" s="43"/>
      <c r="D426" s="43" t="str">
        <f t="shared" ca="1" si="30"/>
        <v/>
      </c>
      <c r="E426" s="43"/>
      <c r="F426" s="43"/>
      <c r="G426" s="43"/>
      <c r="H426" s="43"/>
      <c r="I426" s="43"/>
      <c r="J426" s="44"/>
      <c r="K426" s="141"/>
      <c r="L426" s="45"/>
      <c r="M426" s="43"/>
      <c r="N426" s="41">
        <f>N425+IF(AND(L426="Pago",OR(E426='PC Receitas'!$O$4,E426='PC Receitas'!$O$5,E426='PC Receitas'!$O$6)),J426,IF(AND(L426="Pago",OR(E426='PC Receitas'!$O$7,E426='PC Receitas'!$O$8,E426='PC Receitas'!$O$9,E426='PC Receitas'!$O$10,E426='PC Receitas'!$O$11,E426='PC Receitas'!$O$12,E426='PC Receitas'!$O$13,E426='PC Receitas'!$O$14)),-J426,0))</f>
        <v>7952.57</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71"/>
      <c r="C427" s="43"/>
      <c r="D427" s="43" t="str">
        <f t="shared" ca="1" si="30"/>
        <v/>
      </c>
      <c r="E427" s="43"/>
      <c r="F427" s="43"/>
      <c r="G427" s="43"/>
      <c r="H427" s="43"/>
      <c r="I427" s="43"/>
      <c r="J427" s="44"/>
      <c r="K427" s="141"/>
      <c r="L427" s="45"/>
      <c r="M427" s="43"/>
      <c r="N427" s="41">
        <f>N426+IF(AND(L427="Pago",OR(E427='PC Receitas'!$O$4,E427='PC Receitas'!$O$5,E427='PC Receitas'!$O$6)),J427,IF(AND(L427="Pago",OR(E427='PC Receitas'!$O$7,E427='PC Receitas'!$O$8,E427='PC Receitas'!$O$9,E427='PC Receitas'!$O$10,E427='PC Receitas'!$O$11,E427='PC Receitas'!$O$12,E427='PC Receitas'!$O$13,E427='PC Receitas'!$O$14)),-J427,0))</f>
        <v>7952.57</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71"/>
      <c r="C428" s="43"/>
      <c r="D428" s="43" t="str">
        <f t="shared" ca="1" si="30"/>
        <v/>
      </c>
      <c r="E428" s="43"/>
      <c r="F428" s="43"/>
      <c r="G428" s="43"/>
      <c r="H428" s="43"/>
      <c r="I428" s="43"/>
      <c r="J428" s="44"/>
      <c r="K428" s="141"/>
      <c r="L428" s="45"/>
      <c r="M428" s="43"/>
      <c r="N428" s="41">
        <f>N427+IF(AND(L428="Pago",OR(E428='PC Receitas'!$O$4,E428='PC Receitas'!$O$5,E428='PC Receitas'!$O$6)),J428,IF(AND(L428="Pago",OR(E428='PC Receitas'!$O$7,E428='PC Receitas'!$O$8,E428='PC Receitas'!$O$9,E428='PC Receitas'!$O$10,E428='PC Receitas'!$O$11,E428='PC Receitas'!$O$12,E428='PC Receitas'!$O$13,E428='PC Receitas'!$O$14)),-J428,0))</f>
        <v>7952.57</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71"/>
      <c r="C429" s="43"/>
      <c r="D429" s="43" t="str">
        <f t="shared" ca="1" si="30"/>
        <v/>
      </c>
      <c r="E429" s="43"/>
      <c r="F429" s="43"/>
      <c r="G429" s="43"/>
      <c r="H429" s="43"/>
      <c r="I429" s="43"/>
      <c r="J429" s="44"/>
      <c r="K429" s="141"/>
      <c r="L429" s="45"/>
      <c r="M429" s="43"/>
      <c r="N429" s="41">
        <f>N428+IF(AND(L429="Pago",OR(E429='PC Receitas'!$O$4,E429='PC Receitas'!$O$5,E429='PC Receitas'!$O$6)),J429,IF(AND(L429="Pago",OR(E429='PC Receitas'!$O$7,E429='PC Receitas'!$O$8,E429='PC Receitas'!$O$9,E429='PC Receitas'!$O$10,E429='PC Receitas'!$O$11,E429='PC Receitas'!$O$12,E429='PC Receitas'!$O$13,E429='PC Receitas'!$O$14)),-J429,0))</f>
        <v>7952.57</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71"/>
      <c r="C430" s="43"/>
      <c r="D430" s="43" t="str">
        <f t="shared" ca="1" si="30"/>
        <v/>
      </c>
      <c r="E430" s="43"/>
      <c r="F430" s="43"/>
      <c r="G430" s="43"/>
      <c r="H430" s="43"/>
      <c r="I430" s="43"/>
      <c r="J430" s="44"/>
      <c r="K430" s="141"/>
      <c r="L430" s="45"/>
      <c r="M430" s="43"/>
      <c r="N430" s="41">
        <f>N429+IF(AND(L430="Pago",OR(E430='PC Receitas'!$O$4,E430='PC Receitas'!$O$5,E430='PC Receitas'!$O$6)),J430,IF(AND(L430="Pago",OR(E430='PC Receitas'!$O$7,E430='PC Receitas'!$O$8,E430='PC Receitas'!$O$9,E430='PC Receitas'!$O$10,E430='PC Receitas'!$O$11,E430='PC Receitas'!$O$12,E430='PC Receitas'!$O$13,E430='PC Receitas'!$O$14)),-J430,0))</f>
        <v>7952.57</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71"/>
      <c r="C431" s="43"/>
      <c r="D431" s="43" t="str">
        <f t="shared" ca="1" si="30"/>
        <v/>
      </c>
      <c r="E431" s="43"/>
      <c r="F431" s="43"/>
      <c r="G431" s="43"/>
      <c r="H431" s="43"/>
      <c r="I431" s="43"/>
      <c r="J431" s="44"/>
      <c r="K431" s="141"/>
      <c r="L431" s="45"/>
      <c r="M431" s="43"/>
      <c r="N431" s="41">
        <f>N430+IF(AND(L431="Pago",OR(E431='PC Receitas'!$O$4,E431='PC Receitas'!$O$5,E431='PC Receitas'!$O$6)),J431,IF(AND(L431="Pago",OR(E431='PC Receitas'!$O$7,E431='PC Receitas'!$O$8,E431='PC Receitas'!$O$9,E431='PC Receitas'!$O$10,E431='PC Receitas'!$O$11,E431='PC Receitas'!$O$12,E431='PC Receitas'!$O$13,E431='PC Receitas'!$O$14)),-J431,0))</f>
        <v>7952.57</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71"/>
      <c r="C432" s="43"/>
      <c r="D432" s="43" t="str">
        <f t="shared" ca="1" si="30"/>
        <v/>
      </c>
      <c r="E432" s="43"/>
      <c r="F432" s="43"/>
      <c r="G432" s="43"/>
      <c r="H432" s="43"/>
      <c r="I432" s="43"/>
      <c r="J432" s="44"/>
      <c r="K432" s="141"/>
      <c r="L432" s="45"/>
      <c r="M432" s="43"/>
      <c r="N432" s="41">
        <f>N431+IF(AND(L432="Pago",OR(E432='PC Receitas'!$O$4,E432='PC Receitas'!$O$5,E432='PC Receitas'!$O$6)),J432,IF(AND(L432="Pago",OR(E432='PC Receitas'!$O$7,E432='PC Receitas'!$O$8,E432='PC Receitas'!$O$9,E432='PC Receitas'!$O$10,E432='PC Receitas'!$O$11,E432='PC Receitas'!$O$12,E432='PC Receitas'!$O$13,E432='PC Receitas'!$O$14)),-J432,0))</f>
        <v>7952.57</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71"/>
      <c r="C433" s="43"/>
      <c r="D433" s="43" t="str">
        <f t="shared" ca="1" si="30"/>
        <v/>
      </c>
      <c r="E433" s="43"/>
      <c r="F433" s="43"/>
      <c r="G433" s="43"/>
      <c r="H433" s="43"/>
      <c r="I433" s="43"/>
      <c r="J433" s="44"/>
      <c r="K433" s="141"/>
      <c r="L433" s="45"/>
      <c r="M433" s="43"/>
      <c r="N433" s="41">
        <f>N432+IF(AND(L433="Pago",OR(E433='PC Receitas'!$O$4,E433='PC Receitas'!$O$5,E433='PC Receitas'!$O$6)),J433,IF(AND(L433="Pago",OR(E433='PC Receitas'!$O$7,E433='PC Receitas'!$O$8,E433='PC Receitas'!$O$9,E433='PC Receitas'!$O$10,E433='PC Receitas'!$O$11,E433='PC Receitas'!$O$12,E433='PC Receitas'!$O$13,E433='PC Receitas'!$O$14)),-J433,0))</f>
        <v>7952.57</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71"/>
      <c r="C434" s="43"/>
      <c r="D434" s="43" t="str">
        <f t="shared" ca="1" si="30"/>
        <v/>
      </c>
      <c r="E434" s="43"/>
      <c r="F434" s="43"/>
      <c r="G434" s="43"/>
      <c r="H434" s="43"/>
      <c r="I434" s="43"/>
      <c r="J434" s="44"/>
      <c r="K434" s="141"/>
      <c r="L434" s="45"/>
      <c r="M434" s="43"/>
      <c r="N434" s="41">
        <f>N433+IF(AND(L434="Pago",OR(E434='PC Receitas'!$O$4,E434='PC Receitas'!$O$5,E434='PC Receitas'!$O$6)),J434,IF(AND(L434="Pago",OR(E434='PC Receitas'!$O$7,E434='PC Receitas'!$O$8,E434='PC Receitas'!$O$9,E434='PC Receitas'!$O$10,E434='PC Receitas'!$O$11,E434='PC Receitas'!$O$12,E434='PC Receitas'!$O$13,E434='PC Receitas'!$O$14)),-J434,0))</f>
        <v>7952.57</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71"/>
      <c r="C435" s="43"/>
      <c r="D435" s="43" t="str">
        <f t="shared" ca="1" si="30"/>
        <v/>
      </c>
      <c r="E435" s="43"/>
      <c r="F435" s="43"/>
      <c r="G435" s="43"/>
      <c r="H435" s="43"/>
      <c r="I435" s="43"/>
      <c r="J435" s="44"/>
      <c r="K435" s="141"/>
      <c r="L435" s="45"/>
      <c r="M435" s="43"/>
      <c r="N435" s="41">
        <f>N434+IF(AND(L435="Pago",OR(E435='PC Receitas'!$O$4,E435='PC Receitas'!$O$5,E435='PC Receitas'!$O$6)),J435,IF(AND(L435="Pago",OR(E435='PC Receitas'!$O$7,E435='PC Receitas'!$O$8,E435='PC Receitas'!$O$9,E435='PC Receitas'!$O$10,E435='PC Receitas'!$O$11,E435='PC Receitas'!$O$12,E435='PC Receitas'!$O$13,E435='PC Receitas'!$O$14)),-J435,0))</f>
        <v>7952.57</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71"/>
      <c r="C436" s="43"/>
      <c r="D436" s="43" t="str">
        <f t="shared" ca="1" si="30"/>
        <v/>
      </c>
      <c r="E436" s="43"/>
      <c r="F436" s="43"/>
      <c r="G436" s="43"/>
      <c r="H436" s="43"/>
      <c r="I436" s="43"/>
      <c r="J436" s="44"/>
      <c r="K436" s="141"/>
      <c r="L436" s="45"/>
      <c r="M436" s="43"/>
      <c r="N436" s="41">
        <f>N435+IF(AND(L436="Pago",OR(E436='PC Receitas'!$O$4,E436='PC Receitas'!$O$5,E436='PC Receitas'!$O$6)),J436,IF(AND(L436="Pago",OR(E436='PC Receitas'!$O$7,E436='PC Receitas'!$O$8,E436='PC Receitas'!$O$9,E436='PC Receitas'!$O$10,E436='PC Receitas'!$O$11,E436='PC Receitas'!$O$12,E436='PC Receitas'!$O$13,E436='PC Receitas'!$O$14)),-J436,0))</f>
        <v>7952.57</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71"/>
      <c r="C437" s="43"/>
      <c r="D437" s="43" t="str">
        <f t="shared" ca="1" si="30"/>
        <v/>
      </c>
      <c r="E437" s="43"/>
      <c r="F437" s="43"/>
      <c r="G437" s="43"/>
      <c r="H437" s="43"/>
      <c r="I437" s="43"/>
      <c r="J437" s="44"/>
      <c r="K437" s="141"/>
      <c r="L437" s="45"/>
      <c r="M437" s="43"/>
      <c r="N437" s="41">
        <f>N436+IF(AND(L437="Pago",OR(E437='PC Receitas'!$O$4,E437='PC Receitas'!$O$5,E437='PC Receitas'!$O$6)),J437,IF(AND(L437="Pago",OR(E437='PC Receitas'!$O$7,E437='PC Receitas'!$O$8,E437='PC Receitas'!$O$9,E437='PC Receitas'!$O$10,E437='PC Receitas'!$O$11,E437='PC Receitas'!$O$12,E437='PC Receitas'!$O$13,E437='PC Receitas'!$O$14)),-J437,0))</f>
        <v>7952.57</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71"/>
      <c r="C438" s="43"/>
      <c r="D438" s="43" t="str">
        <f t="shared" ca="1" si="30"/>
        <v/>
      </c>
      <c r="E438" s="43"/>
      <c r="F438" s="43"/>
      <c r="G438" s="43"/>
      <c r="H438" s="43"/>
      <c r="I438" s="43"/>
      <c r="J438" s="44"/>
      <c r="K438" s="141"/>
      <c r="L438" s="45"/>
      <c r="M438" s="43"/>
      <c r="N438" s="41">
        <f>N437+IF(AND(L438="Pago",OR(E438='PC Receitas'!$O$4,E438='PC Receitas'!$O$5,E438='PC Receitas'!$O$6)),J438,IF(AND(L438="Pago",OR(E438='PC Receitas'!$O$7,E438='PC Receitas'!$O$8,E438='PC Receitas'!$O$9,E438='PC Receitas'!$O$10,E438='PC Receitas'!$O$11,E438='PC Receitas'!$O$12,E438='PC Receitas'!$O$13,E438='PC Receitas'!$O$14)),-J438,0))</f>
        <v>7952.57</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71"/>
      <c r="C439" s="43"/>
      <c r="D439" s="43" t="str">
        <f t="shared" ca="1" si="30"/>
        <v/>
      </c>
      <c r="E439" s="43"/>
      <c r="F439" s="43"/>
      <c r="G439" s="43"/>
      <c r="H439" s="43"/>
      <c r="I439" s="43"/>
      <c r="J439" s="44"/>
      <c r="K439" s="141"/>
      <c r="L439" s="45"/>
      <c r="M439" s="43"/>
      <c r="N439" s="41">
        <f>N438+IF(AND(L439="Pago",OR(E439='PC Receitas'!$O$4,E439='PC Receitas'!$O$5,E439='PC Receitas'!$O$6)),J439,IF(AND(L439="Pago",OR(E439='PC Receitas'!$O$7,E439='PC Receitas'!$O$8,E439='PC Receitas'!$O$9,E439='PC Receitas'!$O$10,E439='PC Receitas'!$O$11,E439='PC Receitas'!$O$12,E439='PC Receitas'!$O$13,E439='PC Receitas'!$O$14)),-J439,0))</f>
        <v>7952.57</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71"/>
      <c r="C440" s="43"/>
      <c r="D440" s="43" t="str">
        <f t="shared" ca="1" si="30"/>
        <v/>
      </c>
      <c r="E440" s="43"/>
      <c r="F440" s="43"/>
      <c r="G440" s="43"/>
      <c r="H440" s="43"/>
      <c r="I440" s="43"/>
      <c r="J440" s="44"/>
      <c r="K440" s="141"/>
      <c r="L440" s="45"/>
      <c r="M440" s="43"/>
      <c r="N440" s="41">
        <f>N439+IF(AND(L440="Pago",OR(E440='PC Receitas'!$O$4,E440='PC Receitas'!$O$5,E440='PC Receitas'!$O$6)),J440,IF(AND(L440="Pago",OR(E440='PC Receitas'!$O$7,E440='PC Receitas'!$O$8,E440='PC Receitas'!$O$9,E440='PC Receitas'!$O$10,E440='PC Receitas'!$O$11,E440='PC Receitas'!$O$12,E440='PC Receitas'!$O$13,E440='PC Receitas'!$O$14)),-J440,0))</f>
        <v>7952.57</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71"/>
      <c r="C441" s="43"/>
      <c r="D441" s="43" t="str">
        <f t="shared" ca="1" si="30"/>
        <v/>
      </c>
      <c r="E441" s="43"/>
      <c r="F441" s="43"/>
      <c r="G441" s="43"/>
      <c r="H441" s="43"/>
      <c r="I441" s="43"/>
      <c r="J441" s="44"/>
      <c r="K441" s="141"/>
      <c r="L441" s="45"/>
      <c r="M441" s="43"/>
      <c r="N441" s="41">
        <f>N440+IF(AND(L441="Pago",OR(E441='PC Receitas'!$O$4,E441='PC Receitas'!$O$5,E441='PC Receitas'!$O$6)),J441,IF(AND(L441="Pago",OR(E441='PC Receitas'!$O$7,E441='PC Receitas'!$O$8,E441='PC Receitas'!$O$9,E441='PC Receitas'!$O$10,E441='PC Receitas'!$O$11,E441='PC Receitas'!$O$12,E441='PC Receitas'!$O$13,E441='PC Receitas'!$O$14)),-J441,0))</f>
        <v>7952.57</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71"/>
      <c r="C442" s="43"/>
      <c r="D442" s="43" t="str">
        <f t="shared" ca="1" si="30"/>
        <v/>
      </c>
      <c r="E442" s="43"/>
      <c r="F442" s="43"/>
      <c r="G442" s="43"/>
      <c r="H442" s="43"/>
      <c r="I442" s="43"/>
      <c r="J442" s="44"/>
      <c r="K442" s="141"/>
      <c r="L442" s="45"/>
      <c r="M442" s="43"/>
      <c r="N442" s="41">
        <f>N441+IF(AND(L442="Pago",OR(E442='PC Receitas'!$O$4,E442='PC Receitas'!$O$5,E442='PC Receitas'!$O$6)),J442,IF(AND(L442="Pago",OR(E442='PC Receitas'!$O$7,E442='PC Receitas'!$O$8,E442='PC Receitas'!$O$9,E442='PC Receitas'!$O$10,E442='PC Receitas'!$O$11,E442='PC Receitas'!$O$12,E442='PC Receitas'!$O$13,E442='PC Receitas'!$O$14)),-J442,0))</f>
        <v>7952.57</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71"/>
      <c r="C443" s="43"/>
      <c r="D443" s="43" t="str">
        <f t="shared" ca="1" si="30"/>
        <v/>
      </c>
      <c r="E443" s="43"/>
      <c r="F443" s="43"/>
      <c r="G443" s="43"/>
      <c r="H443" s="43"/>
      <c r="I443" s="43"/>
      <c r="J443" s="44"/>
      <c r="K443" s="141"/>
      <c r="L443" s="45"/>
      <c r="M443" s="43"/>
      <c r="N443" s="41">
        <f>N442+IF(AND(L443="Pago",OR(E443='PC Receitas'!$O$4,E443='PC Receitas'!$O$5,E443='PC Receitas'!$O$6)),J443,IF(AND(L443="Pago",OR(E443='PC Receitas'!$O$7,E443='PC Receitas'!$O$8,E443='PC Receitas'!$O$9,E443='PC Receitas'!$O$10,E443='PC Receitas'!$O$11,E443='PC Receitas'!$O$12,E443='PC Receitas'!$O$13,E443='PC Receitas'!$O$14)),-J443,0))</f>
        <v>7952.57</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71"/>
      <c r="C444" s="43"/>
      <c r="D444" s="43" t="str">
        <f t="shared" ca="1" si="30"/>
        <v/>
      </c>
      <c r="E444" s="43"/>
      <c r="F444" s="43"/>
      <c r="G444" s="43"/>
      <c r="H444" s="43"/>
      <c r="I444" s="43"/>
      <c r="J444" s="44"/>
      <c r="K444" s="141"/>
      <c r="L444" s="45"/>
      <c r="M444" s="43"/>
      <c r="N444" s="41">
        <f>N443+IF(AND(L444="Pago",OR(E444='PC Receitas'!$O$4,E444='PC Receitas'!$O$5,E444='PC Receitas'!$O$6)),J444,IF(AND(L444="Pago",OR(E444='PC Receitas'!$O$7,E444='PC Receitas'!$O$8,E444='PC Receitas'!$O$9,E444='PC Receitas'!$O$10,E444='PC Receitas'!$O$11,E444='PC Receitas'!$O$12,E444='PC Receitas'!$O$13,E444='PC Receitas'!$O$14)),-J444,0))</f>
        <v>7952.57</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71"/>
      <c r="C445" s="43"/>
      <c r="D445" s="43" t="str">
        <f t="shared" ca="1" si="30"/>
        <v/>
      </c>
      <c r="E445" s="43"/>
      <c r="F445" s="43"/>
      <c r="G445" s="43"/>
      <c r="H445" s="43"/>
      <c r="I445" s="43"/>
      <c r="J445" s="44"/>
      <c r="K445" s="141"/>
      <c r="L445" s="45"/>
      <c r="M445" s="43"/>
      <c r="N445" s="41">
        <f>N444+IF(AND(L445="Pago",OR(E445='PC Receitas'!$O$4,E445='PC Receitas'!$O$5,E445='PC Receitas'!$O$6)),J445,IF(AND(L445="Pago",OR(E445='PC Receitas'!$O$7,E445='PC Receitas'!$O$8,E445='PC Receitas'!$O$9,E445='PC Receitas'!$O$10,E445='PC Receitas'!$O$11,E445='PC Receitas'!$O$12,E445='PC Receitas'!$O$13,E445='PC Receitas'!$O$14)),-J445,0))</f>
        <v>7952.57</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71"/>
      <c r="C446" s="43"/>
      <c r="D446" s="43" t="str">
        <f t="shared" ca="1" si="30"/>
        <v/>
      </c>
      <c r="E446" s="43"/>
      <c r="F446" s="43"/>
      <c r="G446" s="43"/>
      <c r="H446" s="43"/>
      <c r="I446" s="43"/>
      <c r="J446" s="44"/>
      <c r="K446" s="141"/>
      <c r="L446" s="45"/>
      <c r="M446" s="43"/>
      <c r="N446" s="41">
        <f>N445+IF(AND(L446="Pago",OR(E446='PC Receitas'!$O$4,E446='PC Receitas'!$O$5,E446='PC Receitas'!$O$6)),J446,IF(AND(L446="Pago",OR(E446='PC Receitas'!$O$7,E446='PC Receitas'!$O$8,E446='PC Receitas'!$O$9,E446='PC Receitas'!$O$10,E446='PC Receitas'!$O$11,E446='PC Receitas'!$O$12,E446='PC Receitas'!$O$13,E446='PC Receitas'!$O$14)),-J446,0))</f>
        <v>7952.57</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71"/>
      <c r="C447" s="43"/>
      <c r="D447" s="43" t="str">
        <f t="shared" ca="1" si="30"/>
        <v/>
      </c>
      <c r="E447" s="43"/>
      <c r="F447" s="43"/>
      <c r="G447" s="43"/>
      <c r="H447" s="43"/>
      <c r="I447" s="43"/>
      <c r="J447" s="44"/>
      <c r="K447" s="141"/>
      <c r="L447" s="45"/>
      <c r="M447" s="43"/>
      <c r="N447" s="41">
        <f>N446+IF(AND(L447="Pago",OR(E447='PC Receitas'!$O$4,E447='PC Receitas'!$O$5,E447='PC Receitas'!$O$6)),J447,IF(AND(L447="Pago",OR(E447='PC Receitas'!$O$7,E447='PC Receitas'!$O$8,E447='PC Receitas'!$O$9,E447='PC Receitas'!$O$10,E447='PC Receitas'!$O$11,E447='PC Receitas'!$O$12,E447='PC Receitas'!$O$13,E447='PC Receitas'!$O$14)),-J447,0))</f>
        <v>7952.57</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71"/>
      <c r="C448" s="43"/>
      <c r="D448" s="43" t="str">
        <f t="shared" ca="1" si="30"/>
        <v/>
      </c>
      <c r="E448" s="43"/>
      <c r="F448" s="43"/>
      <c r="G448" s="43"/>
      <c r="H448" s="43"/>
      <c r="I448" s="43"/>
      <c r="J448" s="44"/>
      <c r="K448" s="141"/>
      <c r="L448" s="45"/>
      <c r="M448" s="43"/>
      <c r="N448" s="41">
        <f>N447+IF(AND(L448="Pago",OR(E448='PC Receitas'!$O$4,E448='PC Receitas'!$O$5,E448='PC Receitas'!$O$6)),J448,IF(AND(L448="Pago",OR(E448='PC Receitas'!$O$7,E448='PC Receitas'!$O$8,E448='PC Receitas'!$O$9,E448='PC Receitas'!$O$10,E448='PC Receitas'!$O$11,E448='PC Receitas'!$O$12,E448='PC Receitas'!$O$13,E448='PC Receitas'!$O$14)),-J448,0))</f>
        <v>7952.57</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71"/>
      <c r="C449" s="43"/>
      <c r="D449" s="43" t="str">
        <f t="shared" ca="1" si="30"/>
        <v/>
      </c>
      <c r="E449" s="43"/>
      <c r="F449" s="43"/>
      <c r="G449" s="43"/>
      <c r="H449" s="43"/>
      <c r="I449" s="43"/>
      <c r="J449" s="44"/>
      <c r="K449" s="141"/>
      <c r="L449" s="45"/>
      <c r="M449" s="43"/>
      <c r="N449" s="41">
        <f>N448+IF(AND(L449="Pago",OR(E449='PC Receitas'!$O$4,E449='PC Receitas'!$O$5,E449='PC Receitas'!$O$6)),J449,IF(AND(L449="Pago",OR(E449='PC Receitas'!$O$7,E449='PC Receitas'!$O$8,E449='PC Receitas'!$O$9,E449='PC Receitas'!$O$10,E449='PC Receitas'!$O$11,E449='PC Receitas'!$O$12,E449='PC Receitas'!$O$13,E449='PC Receitas'!$O$14)),-J449,0))</f>
        <v>7952.57</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71"/>
      <c r="C450" s="43"/>
      <c r="D450" s="43" t="str">
        <f t="shared" ca="1" si="30"/>
        <v/>
      </c>
      <c r="E450" s="43"/>
      <c r="F450" s="43"/>
      <c r="G450" s="43"/>
      <c r="H450" s="43"/>
      <c r="I450" s="43"/>
      <c r="J450" s="44"/>
      <c r="K450" s="141"/>
      <c r="L450" s="45"/>
      <c r="M450" s="43"/>
      <c r="N450" s="41">
        <f>N449+IF(AND(L450="Pago",OR(E450='PC Receitas'!$O$4,E450='PC Receitas'!$O$5,E450='PC Receitas'!$O$6)),J450,IF(AND(L450="Pago",OR(E450='PC Receitas'!$O$7,E450='PC Receitas'!$O$8,E450='PC Receitas'!$O$9,E450='PC Receitas'!$O$10,E450='PC Receitas'!$O$11,E450='PC Receitas'!$O$12,E450='PC Receitas'!$O$13,E450='PC Receitas'!$O$14)),-J450,0))</f>
        <v>7952.57</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71"/>
      <c r="C451" s="43"/>
      <c r="D451" s="43" t="str">
        <f t="shared" ca="1" si="30"/>
        <v/>
      </c>
      <c r="E451" s="43"/>
      <c r="F451" s="43"/>
      <c r="G451" s="43"/>
      <c r="H451" s="43"/>
      <c r="I451" s="43"/>
      <c r="J451" s="44"/>
      <c r="K451" s="141"/>
      <c r="L451" s="45"/>
      <c r="M451" s="43"/>
      <c r="N451" s="41">
        <f>N450+IF(AND(L451="Pago",OR(E451='PC Receitas'!$O$4,E451='PC Receitas'!$O$5,E451='PC Receitas'!$O$6)),J451,IF(AND(L451="Pago",OR(E451='PC Receitas'!$O$7,E451='PC Receitas'!$O$8,E451='PC Receitas'!$O$9,E451='PC Receitas'!$O$10,E451='PC Receitas'!$O$11,E451='PC Receitas'!$O$12,E451='PC Receitas'!$O$13,E451='PC Receitas'!$O$14)),-J451,0))</f>
        <v>7952.57</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71"/>
      <c r="C452" s="43"/>
      <c r="D452" s="43" t="str">
        <f t="shared" ca="1" si="30"/>
        <v/>
      </c>
      <c r="E452" s="43"/>
      <c r="F452" s="43"/>
      <c r="G452" s="43"/>
      <c r="H452" s="43"/>
      <c r="I452" s="43"/>
      <c r="J452" s="44"/>
      <c r="K452" s="141"/>
      <c r="L452" s="45"/>
      <c r="M452" s="43"/>
      <c r="N452" s="41">
        <f>N451+IF(AND(L452="Pago",OR(E452='PC Receitas'!$O$4,E452='PC Receitas'!$O$5,E452='PC Receitas'!$O$6)),J452,IF(AND(L452="Pago",OR(E452='PC Receitas'!$O$7,E452='PC Receitas'!$O$8,E452='PC Receitas'!$O$9,E452='PC Receitas'!$O$10,E452='PC Receitas'!$O$11,E452='PC Receitas'!$O$12,E452='PC Receitas'!$O$13,E452='PC Receitas'!$O$14)),-J452,0))</f>
        <v>7952.57</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71"/>
      <c r="C453" s="43"/>
      <c r="D453" s="43" t="str">
        <f t="shared" ca="1" si="30"/>
        <v/>
      </c>
      <c r="E453" s="43"/>
      <c r="F453" s="43"/>
      <c r="G453" s="43"/>
      <c r="H453" s="43"/>
      <c r="I453" s="43"/>
      <c r="J453" s="44"/>
      <c r="K453" s="141"/>
      <c r="L453" s="45"/>
      <c r="M453" s="43"/>
      <c r="N453" s="41">
        <f>N452+IF(AND(L453="Pago",OR(E453='PC Receitas'!$O$4,E453='PC Receitas'!$O$5,E453='PC Receitas'!$O$6)),J453,IF(AND(L453="Pago",OR(E453='PC Receitas'!$O$7,E453='PC Receitas'!$O$8,E453='PC Receitas'!$O$9,E453='PC Receitas'!$O$10,E453='PC Receitas'!$O$11,E453='PC Receitas'!$O$12,E453='PC Receitas'!$O$13,E453='PC Receitas'!$O$14)),-J453,0))</f>
        <v>7952.57</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71"/>
      <c r="C454" s="43"/>
      <c r="D454" s="43" t="str">
        <f t="shared" ref="D454:D517" ca="1" si="35">IF(C454&lt;&gt;"",TEXT(C454,"00")&amp;"/08/"&amp;YEAR(TODAY()),"")</f>
        <v/>
      </c>
      <c r="E454" s="43"/>
      <c r="F454" s="43"/>
      <c r="G454" s="43"/>
      <c r="H454" s="43"/>
      <c r="I454" s="43"/>
      <c r="J454" s="44"/>
      <c r="K454" s="141"/>
      <c r="L454" s="45"/>
      <c r="M454" s="43"/>
      <c r="N454" s="41">
        <f>N453+IF(AND(L454="Pago",OR(E454='PC Receitas'!$O$4,E454='PC Receitas'!$O$5,E454='PC Receitas'!$O$6)),J454,IF(AND(L454="Pago",OR(E454='PC Receitas'!$O$7,E454='PC Receitas'!$O$8,E454='PC Receitas'!$O$9,E454='PC Receitas'!$O$10,E454='PC Receitas'!$O$11,E454='PC Receitas'!$O$12,E454='PC Receitas'!$O$13,E454='PC Receitas'!$O$14)),-J454,0))</f>
        <v>7952.57</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71"/>
      <c r="C455" s="43"/>
      <c r="D455" s="43" t="str">
        <f t="shared" ca="1" si="35"/>
        <v/>
      </c>
      <c r="E455" s="43"/>
      <c r="F455" s="43"/>
      <c r="G455" s="43"/>
      <c r="H455" s="43"/>
      <c r="I455" s="43"/>
      <c r="J455" s="44"/>
      <c r="K455" s="141"/>
      <c r="L455" s="45"/>
      <c r="M455" s="43"/>
      <c r="N455" s="41">
        <f>N454+IF(AND(L455="Pago",OR(E455='PC Receitas'!$O$4,E455='PC Receitas'!$O$5,E455='PC Receitas'!$O$6)),J455,IF(AND(L455="Pago",OR(E455='PC Receitas'!$O$7,E455='PC Receitas'!$O$8,E455='PC Receitas'!$O$9,E455='PC Receitas'!$O$10,E455='PC Receitas'!$O$11,E455='PC Receitas'!$O$12,E455='PC Receitas'!$O$13,E455='PC Receitas'!$O$14)),-J455,0))</f>
        <v>7952.57</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71"/>
      <c r="C456" s="43"/>
      <c r="D456" s="43" t="str">
        <f t="shared" ca="1" si="35"/>
        <v/>
      </c>
      <c r="E456" s="43"/>
      <c r="F456" s="43"/>
      <c r="G456" s="43"/>
      <c r="H456" s="43"/>
      <c r="I456" s="43"/>
      <c r="J456" s="44"/>
      <c r="K456" s="141"/>
      <c r="L456" s="45"/>
      <c r="M456" s="43"/>
      <c r="N456" s="41">
        <f>N455+IF(AND(L456="Pago",OR(E456='PC Receitas'!$O$4,E456='PC Receitas'!$O$5,E456='PC Receitas'!$O$6)),J456,IF(AND(L456="Pago",OR(E456='PC Receitas'!$O$7,E456='PC Receitas'!$O$8,E456='PC Receitas'!$O$9,E456='PC Receitas'!$O$10,E456='PC Receitas'!$O$11,E456='PC Receitas'!$O$12,E456='PC Receitas'!$O$13,E456='PC Receitas'!$O$14)),-J456,0))</f>
        <v>7952.57</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71"/>
      <c r="C457" s="43"/>
      <c r="D457" s="43" t="str">
        <f t="shared" ca="1" si="35"/>
        <v/>
      </c>
      <c r="E457" s="43"/>
      <c r="F457" s="43"/>
      <c r="G457" s="43"/>
      <c r="H457" s="43"/>
      <c r="I457" s="43"/>
      <c r="J457" s="44"/>
      <c r="K457" s="141"/>
      <c r="L457" s="45"/>
      <c r="M457" s="43"/>
      <c r="N457" s="41">
        <f>N456+IF(AND(L457="Pago",OR(E457='PC Receitas'!$O$4,E457='PC Receitas'!$O$5,E457='PC Receitas'!$O$6)),J457,IF(AND(L457="Pago",OR(E457='PC Receitas'!$O$7,E457='PC Receitas'!$O$8,E457='PC Receitas'!$O$9,E457='PC Receitas'!$O$10,E457='PC Receitas'!$O$11,E457='PC Receitas'!$O$12,E457='PC Receitas'!$O$13,E457='PC Receitas'!$O$14)),-J457,0))</f>
        <v>7952.57</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71"/>
      <c r="C458" s="43"/>
      <c r="D458" s="43" t="str">
        <f t="shared" ca="1" si="35"/>
        <v/>
      </c>
      <c r="E458" s="43"/>
      <c r="F458" s="43"/>
      <c r="G458" s="43"/>
      <c r="H458" s="43"/>
      <c r="I458" s="43"/>
      <c r="J458" s="44"/>
      <c r="K458" s="141"/>
      <c r="L458" s="45"/>
      <c r="M458" s="43"/>
      <c r="N458" s="41">
        <f>N457+IF(AND(L458="Pago",OR(E458='PC Receitas'!$O$4,E458='PC Receitas'!$O$5,E458='PC Receitas'!$O$6)),J458,IF(AND(L458="Pago",OR(E458='PC Receitas'!$O$7,E458='PC Receitas'!$O$8,E458='PC Receitas'!$O$9,E458='PC Receitas'!$O$10,E458='PC Receitas'!$O$11,E458='PC Receitas'!$O$12,E458='PC Receitas'!$O$13,E458='PC Receitas'!$O$14)),-J458,0))</f>
        <v>7952.57</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71"/>
      <c r="C459" s="43"/>
      <c r="D459" s="43" t="str">
        <f t="shared" ca="1" si="35"/>
        <v/>
      </c>
      <c r="E459" s="43"/>
      <c r="F459" s="43"/>
      <c r="G459" s="43"/>
      <c r="H459" s="43"/>
      <c r="I459" s="43"/>
      <c r="J459" s="44"/>
      <c r="K459" s="141"/>
      <c r="L459" s="45"/>
      <c r="M459" s="43"/>
      <c r="N459" s="41">
        <f>N458+IF(AND(L459="Pago",OR(E459='PC Receitas'!$O$4,E459='PC Receitas'!$O$5,E459='PC Receitas'!$O$6)),J459,IF(AND(L459="Pago",OR(E459='PC Receitas'!$O$7,E459='PC Receitas'!$O$8,E459='PC Receitas'!$O$9,E459='PC Receitas'!$O$10,E459='PC Receitas'!$O$11,E459='PC Receitas'!$O$12,E459='PC Receitas'!$O$13,E459='PC Receitas'!$O$14)),-J459,0))</f>
        <v>7952.57</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71"/>
      <c r="C460" s="43"/>
      <c r="D460" s="43" t="str">
        <f t="shared" ca="1" si="35"/>
        <v/>
      </c>
      <c r="E460" s="43"/>
      <c r="F460" s="43"/>
      <c r="G460" s="43"/>
      <c r="H460" s="43"/>
      <c r="I460" s="43"/>
      <c r="J460" s="44"/>
      <c r="K460" s="141"/>
      <c r="L460" s="45"/>
      <c r="M460" s="43"/>
      <c r="N460" s="41">
        <f>N459+IF(AND(L460="Pago",OR(E460='PC Receitas'!$O$4,E460='PC Receitas'!$O$5,E460='PC Receitas'!$O$6)),J460,IF(AND(L460="Pago",OR(E460='PC Receitas'!$O$7,E460='PC Receitas'!$O$8,E460='PC Receitas'!$O$9,E460='PC Receitas'!$O$10,E460='PC Receitas'!$O$11,E460='PC Receitas'!$O$12,E460='PC Receitas'!$O$13,E460='PC Receitas'!$O$14)),-J460,0))</f>
        <v>7952.57</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71"/>
      <c r="C461" s="43"/>
      <c r="D461" s="43" t="str">
        <f t="shared" ca="1" si="35"/>
        <v/>
      </c>
      <c r="E461" s="43"/>
      <c r="F461" s="43"/>
      <c r="G461" s="43"/>
      <c r="H461" s="43"/>
      <c r="I461" s="43"/>
      <c r="J461" s="44"/>
      <c r="K461" s="141"/>
      <c r="L461" s="45"/>
      <c r="M461" s="43"/>
      <c r="N461" s="41">
        <f>N460+IF(AND(L461="Pago",OR(E461='PC Receitas'!$O$4,E461='PC Receitas'!$O$5,E461='PC Receitas'!$O$6)),J461,IF(AND(L461="Pago",OR(E461='PC Receitas'!$O$7,E461='PC Receitas'!$O$8,E461='PC Receitas'!$O$9,E461='PC Receitas'!$O$10,E461='PC Receitas'!$O$11,E461='PC Receitas'!$O$12,E461='PC Receitas'!$O$13,E461='PC Receitas'!$O$14)),-J461,0))</f>
        <v>7952.57</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71"/>
      <c r="C462" s="43"/>
      <c r="D462" s="43" t="str">
        <f t="shared" ca="1" si="35"/>
        <v/>
      </c>
      <c r="E462" s="43"/>
      <c r="F462" s="43"/>
      <c r="G462" s="43"/>
      <c r="H462" s="43"/>
      <c r="I462" s="43"/>
      <c r="J462" s="44"/>
      <c r="K462" s="141"/>
      <c r="L462" s="45"/>
      <c r="M462" s="43"/>
      <c r="N462" s="41">
        <f>N461+IF(AND(L462="Pago",OR(E462='PC Receitas'!$O$4,E462='PC Receitas'!$O$5,E462='PC Receitas'!$O$6)),J462,IF(AND(L462="Pago",OR(E462='PC Receitas'!$O$7,E462='PC Receitas'!$O$8,E462='PC Receitas'!$O$9,E462='PC Receitas'!$O$10,E462='PC Receitas'!$O$11,E462='PC Receitas'!$O$12,E462='PC Receitas'!$O$13,E462='PC Receitas'!$O$14)),-J462,0))</f>
        <v>7952.57</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71"/>
      <c r="C463" s="43"/>
      <c r="D463" s="43" t="str">
        <f t="shared" ca="1" si="35"/>
        <v/>
      </c>
      <c r="E463" s="43"/>
      <c r="F463" s="43"/>
      <c r="G463" s="43"/>
      <c r="H463" s="43"/>
      <c r="I463" s="43"/>
      <c r="J463" s="44"/>
      <c r="K463" s="141"/>
      <c r="L463" s="45"/>
      <c r="M463" s="43"/>
      <c r="N463" s="41">
        <f>N462+IF(AND(L463="Pago",OR(E463='PC Receitas'!$O$4,E463='PC Receitas'!$O$5,E463='PC Receitas'!$O$6)),J463,IF(AND(L463="Pago",OR(E463='PC Receitas'!$O$7,E463='PC Receitas'!$O$8,E463='PC Receitas'!$O$9,E463='PC Receitas'!$O$10,E463='PC Receitas'!$O$11,E463='PC Receitas'!$O$12,E463='PC Receitas'!$O$13,E463='PC Receitas'!$O$14)),-J463,0))</f>
        <v>7952.57</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71"/>
      <c r="C464" s="43"/>
      <c r="D464" s="43" t="str">
        <f t="shared" ca="1" si="35"/>
        <v/>
      </c>
      <c r="E464" s="43"/>
      <c r="F464" s="43"/>
      <c r="G464" s="43"/>
      <c r="H464" s="43"/>
      <c r="I464" s="43"/>
      <c r="J464" s="44"/>
      <c r="K464" s="141"/>
      <c r="L464" s="45"/>
      <c r="M464" s="43"/>
      <c r="N464" s="41">
        <f>N463+IF(AND(L464="Pago",OR(E464='PC Receitas'!$O$4,E464='PC Receitas'!$O$5,E464='PC Receitas'!$O$6)),J464,IF(AND(L464="Pago",OR(E464='PC Receitas'!$O$7,E464='PC Receitas'!$O$8,E464='PC Receitas'!$O$9,E464='PC Receitas'!$O$10,E464='PC Receitas'!$O$11,E464='PC Receitas'!$O$12,E464='PC Receitas'!$O$13,E464='PC Receitas'!$O$14)),-J464,0))</f>
        <v>7952.57</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71"/>
      <c r="C465" s="43"/>
      <c r="D465" s="43" t="str">
        <f t="shared" ca="1" si="35"/>
        <v/>
      </c>
      <c r="E465" s="43"/>
      <c r="F465" s="43"/>
      <c r="G465" s="43"/>
      <c r="H465" s="43"/>
      <c r="I465" s="43"/>
      <c r="J465" s="44"/>
      <c r="K465" s="141"/>
      <c r="L465" s="45"/>
      <c r="M465" s="43"/>
      <c r="N465" s="41">
        <f>N464+IF(AND(L465="Pago",OR(E465='PC Receitas'!$O$4,E465='PC Receitas'!$O$5,E465='PC Receitas'!$O$6)),J465,IF(AND(L465="Pago",OR(E465='PC Receitas'!$O$7,E465='PC Receitas'!$O$8,E465='PC Receitas'!$O$9,E465='PC Receitas'!$O$10,E465='PC Receitas'!$O$11,E465='PC Receitas'!$O$12,E465='PC Receitas'!$O$13,E465='PC Receitas'!$O$14)),-J465,0))</f>
        <v>7952.57</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71"/>
      <c r="C466" s="43"/>
      <c r="D466" s="43" t="str">
        <f t="shared" ca="1" si="35"/>
        <v/>
      </c>
      <c r="E466" s="43"/>
      <c r="F466" s="43"/>
      <c r="G466" s="43"/>
      <c r="H466" s="43"/>
      <c r="I466" s="43"/>
      <c r="J466" s="44"/>
      <c r="K466" s="141"/>
      <c r="L466" s="45"/>
      <c r="M466" s="43"/>
      <c r="N466" s="41">
        <f>N465+IF(AND(L466="Pago",OR(E466='PC Receitas'!$O$4,E466='PC Receitas'!$O$5,E466='PC Receitas'!$O$6)),J466,IF(AND(L466="Pago",OR(E466='PC Receitas'!$O$7,E466='PC Receitas'!$O$8,E466='PC Receitas'!$O$9,E466='PC Receitas'!$O$10,E466='PC Receitas'!$O$11,E466='PC Receitas'!$O$12,E466='PC Receitas'!$O$13,E466='PC Receitas'!$O$14)),-J466,0))</f>
        <v>7952.57</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71"/>
      <c r="C467" s="43"/>
      <c r="D467" s="43" t="str">
        <f t="shared" ca="1" si="35"/>
        <v/>
      </c>
      <c r="E467" s="43"/>
      <c r="F467" s="43"/>
      <c r="G467" s="43"/>
      <c r="H467" s="43"/>
      <c r="I467" s="43"/>
      <c r="J467" s="44"/>
      <c r="K467" s="141"/>
      <c r="L467" s="45"/>
      <c r="M467" s="43"/>
      <c r="N467" s="41">
        <f>N466+IF(AND(L467="Pago",OR(E467='PC Receitas'!$O$4,E467='PC Receitas'!$O$5,E467='PC Receitas'!$O$6)),J467,IF(AND(L467="Pago",OR(E467='PC Receitas'!$O$7,E467='PC Receitas'!$O$8,E467='PC Receitas'!$O$9,E467='PC Receitas'!$O$10,E467='PC Receitas'!$O$11,E467='PC Receitas'!$O$12,E467='PC Receitas'!$O$13,E467='PC Receitas'!$O$14)),-J467,0))</f>
        <v>7952.57</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71"/>
      <c r="C468" s="43"/>
      <c r="D468" s="43" t="str">
        <f t="shared" ca="1" si="35"/>
        <v/>
      </c>
      <c r="E468" s="43"/>
      <c r="F468" s="43"/>
      <c r="G468" s="43"/>
      <c r="H468" s="43"/>
      <c r="I468" s="43"/>
      <c r="J468" s="44"/>
      <c r="K468" s="141"/>
      <c r="L468" s="45"/>
      <c r="M468" s="43"/>
      <c r="N468" s="41">
        <f>N467+IF(AND(L468="Pago",OR(E468='PC Receitas'!$O$4,E468='PC Receitas'!$O$5,E468='PC Receitas'!$O$6)),J468,IF(AND(L468="Pago",OR(E468='PC Receitas'!$O$7,E468='PC Receitas'!$O$8,E468='PC Receitas'!$O$9,E468='PC Receitas'!$O$10,E468='PC Receitas'!$O$11,E468='PC Receitas'!$O$12,E468='PC Receitas'!$O$13,E468='PC Receitas'!$O$14)),-J468,0))</f>
        <v>7952.57</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71"/>
      <c r="C469" s="43"/>
      <c r="D469" s="43" t="str">
        <f t="shared" ca="1" si="35"/>
        <v/>
      </c>
      <c r="E469" s="43"/>
      <c r="F469" s="43"/>
      <c r="G469" s="43"/>
      <c r="H469" s="43"/>
      <c r="I469" s="43"/>
      <c r="J469" s="44"/>
      <c r="K469" s="141"/>
      <c r="L469" s="45"/>
      <c r="M469" s="43"/>
      <c r="N469" s="41">
        <f>N468+IF(AND(L469="Pago",OR(E469='PC Receitas'!$O$4,E469='PC Receitas'!$O$5,E469='PC Receitas'!$O$6)),J469,IF(AND(L469="Pago",OR(E469='PC Receitas'!$O$7,E469='PC Receitas'!$O$8,E469='PC Receitas'!$O$9,E469='PC Receitas'!$O$10,E469='PC Receitas'!$O$11,E469='PC Receitas'!$O$12,E469='PC Receitas'!$O$13,E469='PC Receitas'!$O$14)),-J469,0))</f>
        <v>7952.57</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71"/>
      <c r="C470" s="43"/>
      <c r="D470" s="43" t="str">
        <f t="shared" ca="1" si="35"/>
        <v/>
      </c>
      <c r="E470" s="43"/>
      <c r="F470" s="43"/>
      <c r="G470" s="43"/>
      <c r="H470" s="43"/>
      <c r="I470" s="43"/>
      <c r="J470" s="44"/>
      <c r="K470" s="141"/>
      <c r="L470" s="45"/>
      <c r="M470" s="43"/>
      <c r="N470" s="41">
        <f>N469+IF(AND(L470="Pago",OR(E470='PC Receitas'!$O$4,E470='PC Receitas'!$O$5,E470='PC Receitas'!$O$6)),J470,IF(AND(L470="Pago",OR(E470='PC Receitas'!$O$7,E470='PC Receitas'!$O$8,E470='PC Receitas'!$O$9,E470='PC Receitas'!$O$10,E470='PC Receitas'!$O$11,E470='PC Receitas'!$O$12,E470='PC Receitas'!$O$13,E470='PC Receitas'!$O$14)),-J470,0))</f>
        <v>7952.57</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71"/>
      <c r="C471" s="43"/>
      <c r="D471" s="43" t="str">
        <f t="shared" ca="1" si="35"/>
        <v/>
      </c>
      <c r="E471" s="43"/>
      <c r="F471" s="43"/>
      <c r="G471" s="43"/>
      <c r="H471" s="43"/>
      <c r="I471" s="43"/>
      <c r="J471" s="44"/>
      <c r="K471" s="141"/>
      <c r="L471" s="45"/>
      <c r="M471" s="43"/>
      <c r="N471" s="41">
        <f>N470+IF(AND(L471="Pago",OR(E471='PC Receitas'!$O$4,E471='PC Receitas'!$O$5,E471='PC Receitas'!$O$6)),J471,IF(AND(L471="Pago",OR(E471='PC Receitas'!$O$7,E471='PC Receitas'!$O$8,E471='PC Receitas'!$O$9,E471='PC Receitas'!$O$10,E471='PC Receitas'!$O$11,E471='PC Receitas'!$O$12,E471='PC Receitas'!$O$13,E471='PC Receitas'!$O$14)),-J471,0))</f>
        <v>7952.57</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71"/>
      <c r="C472" s="43"/>
      <c r="D472" s="43" t="str">
        <f t="shared" ca="1" si="35"/>
        <v/>
      </c>
      <c r="E472" s="43"/>
      <c r="F472" s="43"/>
      <c r="G472" s="43"/>
      <c r="H472" s="43"/>
      <c r="I472" s="43"/>
      <c r="J472" s="44"/>
      <c r="K472" s="141"/>
      <c r="L472" s="45"/>
      <c r="M472" s="43"/>
      <c r="N472" s="41">
        <f>N471+IF(AND(L472="Pago",OR(E472='PC Receitas'!$O$4,E472='PC Receitas'!$O$5,E472='PC Receitas'!$O$6)),J472,IF(AND(L472="Pago",OR(E472='PC Receitas'!$O$7,E472='PC Receitas'!$O$8,E472='PC Receitas'!$O$9,E472='PC Receitas'!$O$10,E472='PC Receitas'!$O$11,E472='PC Receitas'!$O$12,E472='PC Receitas'!$O$13,E472='PC Receitas'!$O$14)),-J472,0))</f>
        <v>7952.57</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71"/>
      <c r="C473" s="43"/>
      <c r="D473" s="43" t="str">
        <f t="shared" ca="1" si="35"/>
        <v/>
      </c>
      <c r="E473" s="43"/>
      <c r="F473" s="43"/>
      <c r="G473" s="43"/>
      <c r="H473" s="43"/>
      <c r="I473" s="43"/>
      <c r="J473" s="44"/>
      <c r="K473" s="141"/>
      <c r="L473" s="45"/>
      <c r="M473" s="43"/>
      <c r="N473" s="41">
        <f>N472+IF(AND(L473="Pago",OR(E473='PC Receitas'!$O$4,E473='PC Receitas'!$O$5,E473='PC Receitas'!$O$6)),J473,IF(AND(L473="Pago",OR(E473='PC Receitas'!$O$7,E473='PC Receitas'!$O$8,E473='PC Receitas'!$O$9,E473='PC Receitas'!$O$10,E473='PC Receitas'!$O$11,E473='PC Receitas'!$O$12,E473='PC Receitas'!$O$13,E473='PC Receitas'!$O$14)),-J473,0))</f>
        <v>7952.57</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71"/>
      <c r="C474" s="43"/>
      <c r="D474" s="43" t="str">
        <f t="shared" ca="1" si="35"/>
        <v/>
      </c>
      <c r="E474" s="43"/>
      <c r="F474" s="43"/>
      <c r="G474" s="43"/>
      <c r="H474" s="43"/>
      <c r="I474" s="43"/>
      <c r="J474" s="44"/>
      <c r="K474" s="141"/>
      <c r="L474" s="45"/>
      <c r="M474" s="43"/>
      <c r="N474" s="41">
        <f>N473+IF(AND(L474="Pago",OR(E474='PC Receitas'!$O$4,E474='PC Receitas'!$O$5,E474='PC Receitas'!$O$6)),J474,IF(AND(L474="Pago",OR(E474='PC Receitas'!$O$7,E474='PC Receitas'!$O$8,E474='PC Receitas'!$O$9,E474='PC Receitas'!$O$10,E474='PC Receitas'!$O$11,E474='PC Receitas'!$O$12,E474='PC Receitas'!$O$13,E474='PC Receitas'!$O$14)),-J474,0))</f>
        <v>7952.57</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71"/>
      <c r="C475" s="43"/>
      <c r="D475" s="43" t="str">
        <f t="shared" ca="1" si="35"/>
        <v/>
      </c>
      <c r="E475" s="43"/>
      <c r="F475" s="43"/>
      <c r="G475" s="43"/>
      <c r="H475" s="43"/>
      <c r="I475" s="43"/>
      <c r="J475" s="44"/>
      <c r="K475" s="141"/>
      <c r="L475" s="45"/>
      <c r="M475" s="43"/>
      <c r="N475" s="41">
        <f>N474+IF(AND(L475="Pago",OR(E475='PC Receitas'!$O$4,E475='PC Receitas'!$O$5,E475='PC Receitas'!$O$6)),J475,IF(AND(L475="Pago",OR(E475='PC Receitas'!$O$7,E475='PC Receitas'!$O$8,E475='PC Receitas'!$O$9,E475='PC Receitas'!$O$10,E475='PC Receitas'!$O$11,E475='PC Receitas'!$O$12,E475='PC Receitas'!$O$13,E475='PC Receitas'!$O$14)),-J475,0))</f>
        <v>7952.57</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71"/>
      <c r="C476" s="43"/>
      <c r="D476" s="43" t="str">
        <f t="shared" ca="1" si="35"/>
        <v/>
      </c>
      <c r="E476" s="43"/>
      <c r="F476" s="43"/>
      <c r="G476" s="43"/>
      <c r="H476" s="43"/>
      <c r="I476" s="43"/>
      <c r="J476" s="44"/>
      <c r="K476" s="141"/>
      <c r="L476" s="45"/>
      <c r="M476" s="43"/>
      <c r="N476" s="41">
        <f>N475+IF(AND(L476="Pago",OR(E476='PC Receitas'!$O$4,E476='PC Receitas'!$O$5,E476='PC Receitas'!$O$6)),J476,IF(AND(L476="Pago",OR(E476='PC Receitas'!$O$7,E476='PC Receitas'!$O$8,E476='PC Receitas'!$O$9,E476='PC Receitas'!$O$10,E476='PC Receitas'!$O$11,E476='PC Receitas'!$O$12,E476='PC Receitas'!$O$13,E476='PC Receitas'!$O$14)),-J476,0))</f>
        <v>7952.57</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71"/>
      <c r="C477" s="43"/>
      <c r="D477" s="43" t="str">
        <f t="shared" ca="1" si="35"/>
        <v/>
      </c>
      <c r="E477" s="43"/>
      <c r="F477" s="43"/>
      <c r="G477" s="43"/>
      <c r="H477" s="43"/>
      <c r="I477" s="43"/>
      <c r="J477" s="44"/>
      <c r="K477" s="141"/>
      <c r="L477" s="45"/>
      <c r="M477" s="43"/>
      <c r="N477" s="41">
        <f>N476+IF(AND(L477="Pago",OR(E477='PC Receitas'!$O$4,E477='PC Receitas'!$O$5,E477='PC Receitas'!$O$6)),J477,IF(AND(L477="Pago",OR(E477='PC Receitas'!$O$7,E477='PC Receitas'!$O$8,E477='PC Receitas'!$O$9,E477='PC Receitas'!$O$10,E477='PC Receitas'!$O$11,E477='PC Receitas'!$O$12,E477='PC Receitas'!$O$13,E477='PC Receitas'!$O$14)),-J477,0))</f>
        <v>7952.57</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71"/>
      <c r="C478" s="43"/>
      <c r="D478" s="43" t="str">
        <f t="shared" ca="1" si="35"/>
        <v/>
      </c>
      <c r="E478" s="43"/>
      <c r="F478" s="43"/>
      <c r="G478" s="43"/>
      <c r="H478" s="43"/>
      <c r="I478" s="43"/>
      <c r="J478" s="44"/>
      <c r="K478" s="141"/>
      <c r="L478" s="45"/>
      <c r="M478" s="43"/>
      <c r="N478" s="41">
        <f>N477+IF(AND(L478="Pago",OR(E478='PC Receitas'!$O$4,E478='PC Receitas'!$O$5,E478='PC Receitas'!$O$6)),J478,IF(AND(L478="Pago",OR(E478='PC Receitas'!$O$7,E478='PC Receitas'!$O$8,E478='PC Receitas'!$O$9,E478='PC Receitas'!$O$10,E478='PC Receitas'!$O$11,E478='PC Receitas'!$O$12,E478='PC Receitas'!$O$13,E478='PC Receitas'!$O$14)),-J478,0))</f>
        <v>7952.57</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71"/>
      <c r="C479" s="43"/>
      <c r="D479" s="43" t="str">
        <f t="shared" ca="1" si="35"/>
        <v/>
      </c>
      <c r="E479" s="43"/>
      <c r="F479" s="43"/>
      <c r="G479" s="43"/>
      <c r="H479" s="43"/>
      <c r="I479" s="43"/>
      <c r="J479" s="44"/>
      <c r="K479" s="141"/>
      <c r="L479" s="45"/>
      <c r="M479" s="43"/>
      <c r="N479" s="41">
        <f>N478+IF(AND(L479="Pago",OR(E479='PC Receitas'!$O$4,E479='PC Receitas'!$O$5,E479='PC Receitas'!$O$6)),J479,IF(AND(L479="Pago",OR(E479='PC Receitas'!$O$7,E479='PC Receitas'!$O$8,E479='PC Receitas'!$O$9,E479='PC Receitas'!$O$10,E479='PC Receitas'!$O$11,E479='PC Receitas'!$O$12,E479='PC Receitas'!$O$13,E479='PC Receitas'!$O$14)),-J479,0))</f>
        <v>7952.57</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71"/>
      <c r="C480" s="43"/>
      <c r="D480" s="43" t="str">
        <f t="shared" ca="1" si="35"/>
        <v/>
      </c>
      <c r="E480" s="43"/>
      <c r="F480" s="43"/>
      <c r="G480" s="43"/>
      <c r="H480" s="43"/>
      <c r="I480" s="43"/>
      <c r="J480" s="44"/>
      <c r="K480" s="141"/>
      <c r="L480" s="45"/>
      <c r="M480" s="43"/>
      <c r="N480" s="41">
        <f>N479+IF(AND(L480="Pago",OR(E480='PC Receitas'!$O$4,E480='PC Receitas'!$O$5,E480='PC Receitas'!$O$6)),J480,IF(AND(L480="Pago",OR(E480='PC Receitas'!$O$7,E480='PC Receitas'!$O$8,E480='PC Receitas'!$O$9,E480='PC Receitas'!$O$10,E480='PC Receitas'!$O$11,E480='PC Receitas'!$O$12,E480='PC Receitas'!$O$13,E480='PC Receitas'!$O$14)),-J480,0))</f>
        <v>7952.57</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71"/>
      <c r="C481" s="43"/>
      <c r="D481" s="43" t="str">
        <f t="shared" ca="1" si="35"/>
        <v/>
      </c>
      <c r="E481" s="43"/>
      <c r="F481" s="43"/>
      <c r="G481" s="43"/>
      <c r="H481" s="43"/>
      <c r="I481" s="43"/>
      <c r="J481" s="44"/>
      <c r="K481" s="141"/>
      <c r="L481" s="45"/>
      <c r="M481" s="43"/>
      <c r="N481" s="41">
        <f>N480+IF(AND(L481="Pago",OR(E481='PC Receitas'!$O$4,E481='PC Receitas'!$O$5,E481='PC Receitas'!$O$6)),J481,IF(AND(L481="Pago",OR(E481='PC Receitas'!$O$7,E481='PC Receitas'!$O$8,E481='PC Receitas'!$O$9,E481='PC Receitas'!$O$10,E481='PC Receitas'!$O$11,E481='PC Receitas'!$O$12,E481='PC Receitas'!$O$13,E481='PC Receitas'!$O$14)),-J481,0))</f>
        <v>7952.57</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71"/>
      <c r="C482" s="43"/>
      <c r="D482" s="43" t="str">
        <f t="shared" ca="1" si="35"/>
        <v/>
      </c>
      <c r="E482" s="43"/>
      <c r="F482" s="43"/>
      <c r="G482" s="43"/>
      <c r="H482" s="43"/>
      <c r="I482" s="43"/>
      <c r="J482" s="44"/>
      <c r="K482" s="141"/>
      <c r="L482" s="45"/>
      <c r="M482" s="43"/>
      <c r="N482" s="41">
        <f>N481+IF(AND(L482="Pago",OR(E482='PC Receitas'!$O$4,E482='PC Receitas'!$O$5,E482='PC Receitas'!$O$6)),J482,IF(AND(L482="Pago",OR(E482='PC Receitas'!$O$7,E482='PC Receitas'!$O$8,E482='PC Receitas'!$O$9,E482='PC Receitas'!$O$10,E482='PC Receitas'!$O$11,E482='PC Receitas'!$O$12,E482='PC Receitas'!$O$13,E482='PC Receitas'!$O$14)),-J482,0))</f>
        <v>7952.57</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71"/>
      <c r="C483" s="43"/>
      <c r="D483" s="43" t="str">
        <f t="shared" ca="1" si="35"/>
        <v/>
      </c>
      <c r="E483" s="43"/>
      <c r="F483" s="43"/>
      <c r="G483" s="43"/>
      <c r="H483" s="43"/>
      <c r="I483" s="43"/>
      <c r="J483" s="44"/>
      <c r="K483" s="141"/>
      <c r="L483" s="45"/>
      <c r="M483" s="43"/>
      <c r="N483" s="41">
        <f>N482+IF(AND(L483="Pago",OR(E483='PC Receitas'!$O$4,E483='PC Receitas'!$O$5,E483='PC Receitas'!$O$6)),J483,IF(AND(L483="Pago",OR(E483='PC Receitas'!$O$7,E483='PC Receitas'!$O$8,E483='PC Receitas'!$O$9,E483='PC Receitas'!$O$10,E483='PC Receitas'!$O$11,E483='PC Receitas'!$O$12,E483='PC Receitas'!$O$13,E483='PC Receitas'!$O$14)),-J483,0))</f>
        <v>7952.57</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71"/>
      <c r="C484" s="43"/>
      <c r="D484" s="43" t="str">
        <f t="shared" ca="1" si="35"/>
        <v/>
      </c>
      <c r="E484" s="43"/>
      <c r="F484" s="43"/>
      <c r="G484" s="43"/>
      <c r="H484" s="43"/>
      <c r="I484" s="43"/>
      <c r="J484" s="44"/>
      <c r="K484" s="141"/>
      <c r="L484" s="45"/>
      <c r="M484" s="43"/>
      <c r="N484" s="41">
        <f>N483+IF(AND(L484="Pago",OR(E484='PC Receitas'!$O$4,E484='PC Receitas'!$O$5,E484='PC Receitas'!$O$6)),J484,IF(AND(L484="Pago",OR(E484='PC Receitas'!$O$7,E484='PC Receitas'!$O$8,E484='PC Receitas'!$O$9,E484='PC Receitas'!$O$10,E484='PC Receitas'!$O$11,E484='PC Receitas'!$O$12,E484='PC Receitas'!$O$13,E484='PC Receitas'!$O$14)),-J484,0))</f>
        <v>7952.57</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71"/>
      <c r="C485" s="43"/>
      <c r="D485" s="43" t="str">
        <f t="shared" ca="1" si="35"/>
        <v/>
      </c>
      <c r="E485" s="43"/>
      <c r="F485" s="43"/>
      <c r="G485" s="43"/>
      <c r="H485" s="43"/>
      <c r="I485" s="43"/>
      <c r="J485" s="44"/>
      <c r="K485" s="141"/>
      <c r="L485" s="45"/>
      <c r="M485" s="43"/>
      <c r="N485" s="41">
        <f>N484+IF(AND(L485="Pago",OR(E485='PC Receitas'!$O$4,E485='PC Receitas'!$O$5,E485='PC Receitas'!$O$6)),J485,IF(AND(L485="Pago",OR(E485='PC Receitas'!$O$7,E485='PC Receitas'!$O$8,E485='PC Receitas'!$O$9,E485='PC Receitas'!$O$10,E485='PC Receitas'!$O$11,E485='PC Receitas'!$O$12,E485='PC Receitas'!$O$13,E485='PC Receitas'!$O$14)),-J485,0))</f>
        <v>7952.57</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71"/>
      <c r="C486" s="43"/>
      <c r="D486" s="43" t="str">
        <f t="shared" ca="1" si="35"/>
        <v/>
      </c>
      <c r="E486" s="43"/>
      <c r="F486" s="43"/>
      <c r="G486" s="43"/>
      <c r="H486" s="43"/>
      <c r="I486" s="43"/>
      <c r="J486" s="44"/>
      <c r="K486" s="141"/>
      <c r="L486" s="45"/>
      <c r="M486" s="43"/>
      <c r="N486" s="41">
        <f>N485+IF(AND(L486="Pago",OR(E486='PC Receitas'!$O$4,E486='PC Receitas'!$O$5,E486='PC Receitas'!$O$6)),J486,IF(AND(L486="Pago",OR(E486='PC Receitas'!$O$7,E486='PC Receitas'!$O$8,E486='PC Receitas'!$O$9,E486='PC Receitas'!$O$10,E486='PC Receitas'!$O$11,E486='PC Receitas'!$O$12,E486='PC Receitas'!$O$13,E486='PC Receitas'!$O$14)),-J486,0))</f>
        <v>7952.57</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71"/>
      <c r="C487" s="43"/>
      <c r="D487" s="43" t="str">
        <f t="shared" ca="1" si="35"/>
        <v/>
      </c>
      <c r="E487" s="43"/>
      <c r="F487" s="43"/>
      <c r="G487" s="43"/>
      <c r="H487" s="43"/>
      <c r="I487" s="43"/>
      <c r="J487" s="44"/>
      <c r="K487" s="141"/>
      <c r="L487" s="45"/>
      <c r="M487" s="43"/>
      <c r="N487" s="41">
        <f>N486+IF(AND(L487="Pago",OR(E487='PC Receitas'!$O$4,E487='PC Receitas'!$O$5,E487='PC Receitas'!$O$6)),J487,IF(AND(L487="Pago",OR(E487='PC Receitas'!$O$7,E487='PC Receitas'!$O$8,E487='PC Receitas'!$O$9,E487='PC Receitas'!$O$10,E487='PC Receitas'!$O$11,E487='PC Receitas'!$O$12,E487='PC Receitas'!$O$13,E487='PC Receitas'!$O$14)),-J487,0))</f>
        <v>7952.57</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71"/>
      <c r="C488" s="43"/>
      <c r="D488" s="43" t="str">
        <f t="shared" ca="1" si="35"/>
        <v/>
      </c>
      <c r="E488" s="43"/>
      <c r="F488" s="43"/>
      <c r="G488" s="43"/>
      <c r="H488" s="43"/>
      <c r="I488" s="43"/>
      <c r="J488" s="44"/>
      <c r="K488" s="141"/>
      <c r="L488" s="45"/>
      <c r="M488" s="43"/>
      <c r="N488" s="41">
        <f>N487+IF(AND(L488="Pago",OR(E488='PC Receitas'!$O$4,E488='PC Receitas'!$O$5,E488='PC Receitas'!$O$6)),J488,IF(AND(L488="Pago",OR(E488='PC Receitas'!$O$7,E488='PC Receitas'!$O$8,E488='PC Receitas'!$O$9,E488='PC Receitas'!$O$10,E488='PC Receitas'!$O$11,E488='PC Receitas'!$O$12,E488='PC Receitas'!$O$13,E488='PC Receitas'!$O$14)),-J488,0))</f>
        <v>7952.57</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71"/>
      <c r="C489" s="43"/>
      <c r="D489" s="43" t="str">
        <f t="shared" ca="1" si="35"/>
        <v/>
      </c>
      <c r="E489" s="43"/>
      <c r="F489" s="43"/>
      <c r="G489" s="43"/>
      <c r="H489" s="43"/>
      <c r="I489" s="43"/>
      <c r="J489" s="44"/>
      <c r="K489" s="141"/>
      <c r="L489" s="45"/>
      <c r="M489" s="43"/>
      <c r="N489" s="41">
        <f>N488+IF(AND(L489="Pago",OR(E489='PC Receitas'!$O$4,E489='PC Receitas'!$O$5,E489='PC Receitas'!$O$6)),J489,IF(AND(L489="Pago",OR(E489='PC Receitas'!$O$7,E489='PC Receitas'!$O$8,E489='PC Receitas'!$O$9,E489='PC Receitas'!$O$10,E489='PC Receitas'!$O$11,E489='PC Receitas'!$O$12,E489='PC Receitas'!$O$13,E489='PC Receitas'!$O$14)),-J489,0))</f>
        <v>7952.57</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71"/>
      <c r="C490" s="43"/>
      <c r="D490" s="43" t="str">
        <f t="shared" ca="1" si="35"/>
        <v/>
      </c>
      <c r="E490" s="43"/>
      <c r="F490" s="43"/>
      <c r="G490" s="43"/>
      <c r="H490" s="43"/>
      <c r="I490" s="43"/>
      <c r="J490" s="44"/>
      <c r="K490" s="141"/>
      <c r="L490" s="45"/>
      <c r="M490" s="43"/>
      <c r="N490" s="41">
        <f>N489+IF(AND(L490="Pago",OR(E490='PC Receitas'!$O$4,E490='PC Receitas'!$O$5,E490='PC Receitas'!$O$6)),J490,IF(AND(L490="Pago",OR(E490='PC Receitas'!$O$7,E490='PC Receitas'!$O$8,E490='PC Receitas'!$O$9,E490='PC Receitas'!$O$10,E490='PC Receitas'!$O$11,E490='PC Receitas'!$O$12,E490='PC Receitas'!$O$13,E490='PC Receitas'!$O$14)),-J490,0))</f>
        <v>7952.57</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71"/>
      <c r="C491" s="43"/>
      <c r="D491" s="43" t="str">
        <f t="shared" ca="1" si="35"/>
        <v/>
      </c>
      <c r="E491" s="43"/>
      <c r="F491" s="43"/>
      <c r="G491" s="43"/>
      <c r="H491" s="43"/>
      <c r="I491" s="43"/>
      <c r="J491" s="44"/>
      <c r="K491" s="141"/>
      <c r="L491" s="45"/>
      <c r="M491" s="43"/>
      <c r="N491" s="41">
        <f>N490+IF(AND(L491="Pago",OR(E491='PC Receitas'!$O$4,E491='PC Receitas'!$O$5,E491='PC Receitas'!$O$6)),J491,IF(AND(L491="Pago",OR(E491='PC Receitas'!$O$7,E491='PC Receitas'!$O$8,E491='PC Receitas'!$O$9,E491='PC Receitas'!$O$10,E491='PC Receitas'!$O$11,E491='PC Receitas'!$O$12,E491='PC Receitas'!$O$13,E491='PC Receitas'!$O$14)),-J491,0))</f>
        <v>7952.57</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71"/>
      <c r="C492" s="43"/>
      <c r="D492" s="43" t="str">
        <f t="shared" ca="1" si="35"/>
        <v/>
      </c>
      <c r="E492" s="43"/>
      <c r="F492" s="43"/>
      <c r="G492" s="43"/>
      <c r="H492" s="43"/>
      <c r="I492" s="43"/>
      <c r="J492" s="44"/>
      <c r="K492" s="141"/>
      <c r="L492" s="45"/>
      <c r="M492" s="43"/>
      <c r="N492" s="41">
        <f>N491+IF(AND(L492="Pago",OR(E492='PC Receitas'!$O$4,E492='PC Receitas'!$O$5,E492='PC Receitas'!$O$6)),J492,IF(AND(L492="Pago",OR(E492='PC Receitas'!$O$7,E492='PC Receitas'!$O$8,E492='PC Receitas'!$O$9,E492='PC Receitas'!$O$10,E492='PC Receitas'!$O$11,E492='PC Receitas'!$O$12,E492='PC Receitas'!$O$13,E492='PC Receitas'!$O$14)),-J492,0))</f>
        <v>7952.57</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71"/>
      <c r="C493" s="43"/>
      <c r="D493" s="43" t="str">
        <f t="shared" ca="1" si="35"/>
        <v/>
      </c>
      <c r="E493" s="43"/>
      <c r="F493" s="43"/>
      <c r="G493" s="43"/>
      <c r="H493" s="43"/>
      <c r="I493" s="43"/>
      <c r="J493" s="44"/>
      <c r="K493" s="141"/>
      <c r="L493" s="45"/>
      <c r="M493" s="43"/>
      <c r="N493" s="41">
        <f>N492+IF(AND(L493="Pago",OR(E493='PC Receitas'!$O$4,E493='PC Receitas'!$O$5,E493='PC Receitas'!$O$6)),J493,IF(AND(L493="Pago",OR(E493='PC Receitas'!$O$7,E493='PC Receitas'!$O$8,E493='PC Receitas'!$O$9,E493='PC Receitas'!$O$10,E493='PC Receitas'!$O$11,E493='PC Receitas'!$O$12,E493='PC Receitas'!$O$13,E493='PC Receitas'!$O$14)),-J493,0))</f>
        <v>7952.57</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71"/>
      <c r="C494" s="43"/>
      <c r="D494" s="43" t="str">
        <f t="shared" ca="1" si="35"/>
        <v/>
      </c>
      <c r="E494" s="43"/>
      <c r="F494" s="43"/>
      <c r="G494" s="43"/>
      <c r="H494" s="43"/>
      <c r="I494" s="43"/>
      <c r="J494" s="44"/>
      <c r="K494" s="141"/>
      <c r="L494" s="45"/>
      <c r="M494" s="43"/>
      <c r="N494" s="41">
        <f>N493+IF(AND(L494="Pago",OR(E494='PC Receitas'!$O$4,E494='PC Receitas'!$O$5,E494='PC Receitas'!$O$6)),J494,IF(AND(L494="Pago",OR(E494='PC Receitas'!$O$7,E494='PC Receitas'!$O$8,E494='PC Receitas'!$O$9,E494='PC Receitas'!$O$10,E494='PC Receitas'!$O$11,E494='PC Receitas'!$O$12,E494='PC Receitas'!$O$13,E494='PC Receitas'!$O$14)),-J494,0))</f>
        <v>7952.57</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71"/>
      <c r="C495" s="43"/>
      <c r="D495" s="43" t="str">
        <f t="shared" ca="1" si="35"/>
        <v/>
      </c>
      <c r="E495" s="43"/>
      <c r="F495" s="43"/>
      <c r="G495" s="43"/>
      <c r="H495" s="43"/>
      <c r="I495" s="43"/>
      <c r="J495" s="44"/>
      <c r="K495" s="141"/>
      <c r="L495" s="45"/>
      <c r="M495" s="43"/>
      <c r="N495" s="41">
        <f>N494+IF(AND(L495="Pago",OR(E495='PC Receitas'!$O$4,E495='PC Receitas'!$O$5,E495='PC Receitas'!$O$6)),J495,IF(AND(L495="Pago",OR(E495='PC Receitas'!$O$7,E495='PC Receitas'!$O$8,E495='PC Receitas'!$O$9,E495='PC Receitas'!$O$10,E495='PC Receitas'!$O$11,E495='PC Receitas'!$O$12,E495='PC Receitas'!$O$13,E495='PC Receitas'!$O$14)),-J495,0))</f>
        <v>7952.57</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71"/>
      <c r="C496" s="43"/>
      <c r="D496" s="43" t="str">
        <f t="shared" ca="1" si="35"/>
        <v/>
      </c>
      <c r="E496" s="43"/>
      <c r="F496" s="43"/>
      <c r="G496" s="43"/>
      <c r="H496" s="43"/>
      <c r="I496" s="43"/>
      <c r="J496" s="44"/>
      <c r="K496" s="141"/>
      <c r="L496" s="45"/>
      <c r="M496" s="43"/>
      <c r="N496" s="41">
        <f>N495+IF(AND(L496="Pago",OR(E496='PC Receitas'!$O$4,E496='PC Receitas'!$O$5,E496='PC Receitas'!$O$6)),J496,IF(AND(L496="Pago",OR(E496='PC Receitas'!$O$7,E496='PC Receitas'!$O$8,E496='PC Receitas'!$O$9,E496='PC Receitas'!$O$10,E496='PC Receitas'!$O$11,E496='PC Receitas'!$O$12,E496='PC Receitas'!$O$13,E496='PC Receitas'!$O$14)),-J496,0))</f>
        <v>7952.57</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71"/>
      <c r="C497" s="43"/>
      <c r="D497" s="43" t="str">
        <f t="shared" ca="1" si="35"/>
        <v/>
      </c>
      <c r="E497" s="43"/>
      <c r="F497" s="43"/>
      <c r="G497" s="43"/>
      <c r="H497" s="43"/>
      <c r="I497" s="43"/>
      <c r="J497" s="44"/>
      <c r="K497" s="141"/>
      <c r="L497" s="45"/>
      <c r="M497" s="43"/>
      <c r="N497" s="41">
        <f>N496+IF(AND(L497="Pago",OR(E497='PC Receitas'!$O$4,E497='PC Receitas'!$O$5,E497='PC Receitas'!$O$6)),J497,IF(AND(L497="Pago",OR(E497='PC Receitas'!$O$7,E497='PC Receitas'!$O$8,E497='PC Receitas'!$O$9,E497='PC Receitas'!$O$10,E497='PC Receitas'!$O$11,E497='PC Receitas'!$O$12,E497='PC Receitas'!$O$13,E497='PC Receitas'!$O$14)),-J497,0))</f>
        <v>7952.57</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71"/>
      <c r="C498" s="43"/>
      <c r="D498" s="43" t="str">
        <f t="shared" ca="1" si="35"/>
        <v/>
      </c>
      <c r="E498" s="43"/>
      <c r="F498" s="43"/>
      <c r="G498" s="43"/>
      <c r="H498" s="43"/>
      <c r="I498" s="43"/>
      <c r="J498" s="44"/>
      <c r="K498" s="141"/>
      <c r="L498" s="45"/>
      <c r="M498" s="43"/>
      <c r="N498" s="41">
        <f>N497+IF(AND(L498="Pago",OR(E498='PC Receitas'!$O$4,E498='PC Receitas'!$O$5,E498='PC Receitas'!$O$6)),J498,IF(AND(L498="Pago",OR(E498='PC Receitas'!$O$7,E498='PC Receitas'!$O$8,E498='PC Receitas'!$O$9,E498='PC Receitas'!$O$10,E498='PC Receitas'!$O$11,E498='PC Receitas'!$O$12,E498='PC Receitas'!$O$13,E498='PC Receitas'!$O$14)),-J498,0))</f>
        <v>7952.57</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71"/>
      <c r="C499" s="43"/>
      <c r="D499" s="43" t="str">
        <f t="shared" ca="1" si="35"/>
        <v/>
      </c>
      <c r="E499" s="43"/>
      <c r="F499" s="43"/>
      <c r="G499" s="43"/>
      <c r="H499" s="43"/>
      <c r="I499" s="43"/>
      <c r="J499" s="44"/>
      <c r="K499" s="141"/>
      <c r="L499" s="45"/>
      <c r="M499" s="43"/>
      <c r="N499" s="41">
        <f>N498+IF(AND(L499="Pago",OR(E499='PC Receitas'!$O$4,E499='PC Receitas'!$O$5,E499='PC Receitas'!$O$6)),J499,IF(AND(L499="Pago",OR(E499='PC Receitas'!$O$7,E499='PC Receitas'!$O$8,E499='PC Receitas'!$O$9,E499='PC Receitas'!$O$10,E499='PC Receitas'!$O$11,E499='PC Receitas'!$O$12,E499='PC Receitas'!$O$13,E499='PC Receitas'!$O$14)),-J499,0))</f>
        <v>7952.57</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71"/>
      <c r="C500" s="43"/>
      <c r="D500" s="43" t="str">
        <f t="shared" ca="1" si="35"/>
        <v/>
      </c>
      <c r="E500" s="43"/>
      <c r="F500" s="43"/>
      <c r="G500" s="43"/>
      <c r="H500" s="43"/>
      <c r="I500" s="43"/>
      <c r="J500" s="44"/>
      <c r="K500" s="141"/>
      <c r="L500" s="45"/>
      <c r="M500" s="43"/>
      <c r="N500" s="41">
        <f>N499+IF(AND(L500="Pago",OR(E500='PC Receitas'!$O$4,E500='PC Receitas'!$O$5,E500='PC Receitas'!$O$6)),J500,IF(AND(L500="Pago",OR(E500='PC Receitas'!$O$7,E500='PC Receitas'!$O$8,E500='PC Receitas'!$O$9,E500='PC Receitas'!$O$10,E500='PC Receitas'!$O$11,E500='PC Receitas'!$O$12,E500='PC Receitas'!$O$13,E500='PC Receitas'!$O$14)),-J500,0))</f>
        <v>7952.57</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71"/>
      <c r="C501" s="43"/>
      <c r="D501" s="43" t="str">
        <f t="shared" ca="1" si="35"/>
        <v/>
      </c>
      <c r="E501" s="43"/>
      <c r="F501" s="43"/>
      <c r="G501" s="43"/>
      <c r="H501" s="43"/>
      <c r="I501" s="43"/>
      <c r="J501" s="44"/>
      <c r="K501" s="141"/>
      <c r="L501" s="45"/>
      <c r="M501" s="43"/>
      <c r="N501" s="41">
        <f>N500+IF(AND(L501="Pago",OR(E501='PC Receitas'!$O$4,E501='PC Receitas'!$O$5,E501='PC Receitas'!$O$6)),J501,IF(AND(L501="Pago",OR(E501='PC Receitas'!$O$7,E501='PC Receitas'!$O$8,E501='PC Receitas'!$O$9,E501='PC Receitas'!$O$10,E501='PC Receitas'!$O$11,E501='PC Receitas'!$O$12,E501='PC Receitas'!$O$13,E501='PC Receitas'!$O$14)),-J501,0))</f>
        <v>7952.57</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71"/>
      <c r="C502" s="43"/>
      <c r="D502" s="43" t="str">
        <f t="shared" ca="1" si="35"/>
        <v/>
      </c>
      <c r="E502" s="43"/>
      <c r="F502" s="43"/>
      <c r="G502" s="43"/>
      <c r="H502" s="43"/>
      <c r="I502" s="43"/>
      <c r="J502" s="44"/>
      <c r="K502" s="141"/>
      <c r="L502" s="45"/>
      <c r="M502" s="43"/>
      <c r="N502" s="41">
        <f>N501+IF(AND(L502="Pago",OR(E502='PC Receitas'!$O$4,E502='PC Receitas'!$O$5,E502='PC Receitas'!$O$6)),J502,IF(AND(L502="Pago",OR(E502='PC Receitas'!$O$7,E502='PC Receitas'!$O$8,E502='PC Receitas'!$O$9,E502='PC Receitas'!$O$10,E502='PC Receitas'!$O$11,E502='PC Receitas'!$O$12,E502='PC Receitas'!$O$13,E502='PC Receitas'!$O$14)),-J502,0))</f>
        <v>7952.57</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71"/>
      <c r="C503" s="43"/>
      <c r="D503" s="43" t="str">
        <f t="shared" ca="1" si="35"/>
        <v/>
      </c>
      <c r="E503" s="43"/>
      <c r="F503" s="43"/>
      <c r="G503" s="43"/>
      <c r="H503" s="43"/>
      <c r="I503" s="43"/>
      <c r="J503" s="44"/>
      <c r="K503" s="141"/>
      <c r="L503" s="45"/>
      <c r="M503" s="43"/>
      <c r="N503" s="41">
        <f>N502+IF(AND(L503="Pago",OR(E503='PC Receitas'!$O$4,E503='PC Receitas'!$O$5,E503='PC Receitas'!$O$6)),J503,IF(AND(L503="Pago",OR(E503='PC Receitas'!$O$7,E503='PC Receitas'!$O$8,E503='PC Receitas'!$O$9,E503='PC Receitas'!$O$10,E503='PC Receitas'!$O$11,E503='PC Receitas'!$O$12,E503='PC Receitas'!$O$13,E503='PC Receitas'!$O$14)),-J503,0))</f>
        <v>7952.57</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71"/>
      <c r="C504" s="43"/>
      <c r="D504" s="43" t="str">
        <f t="shared" ca="1" si="35"/>
        <v/>
      </c>
      <c r="E504" s="43"/>
      <c r="F504" s="43"/>
      <c r="G504" s="43"/>
      <c r="H504" s="43"/>
      <c r="I504" s="43"/>
      <c r="J504" s="44"/>
      <c r="K504" s="141"/>
      <c r="L504" s="45"/>
      <c r="M504" s="43"/>
      <c r="N504" s="41">
        <f>N503+IF(AND(L504="Pago",OR(E504='PC Receitas'!$O$4,E504='PC Receitas'!$O$5,E504='PC Receitas'!$O$6)),J504,IF(AND(L504="Pago",OR(E504='PC Receitas'!$O$7,E504='PC Receitas'!$O$8,E504='PC Receitas'!$O$9,E504='PC Receitas'!$O$10,E504='PC Receitas'!$O$11,E504='PC Receitas'!$O$12,E504='PC Receitas'!$O$13,E504='PC Receitas'!$O$14)),-J504,0))</f>
        <v>7952.57</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71"/>
      <c r="C505" s="43"/>
      <c r="D505" s="43" t="str">
        <f t="shared" ca="1" si="35"/>
        <v/>
      </c>
      <c r="E505" s="43"/>
      <c r="F505" s="43"/>
      <c r="G505" s="43"/>
      <c r="H505" s="43"/>
      <c r="I505" s="43"/>
      <c r="J505" s="44"/>
      <c r="K505" s="141"/>
      <c r="L505" s="45"/>
      <c r="M505" s="43"/>
      <c r="N505" s="41">
        <f>N504+IF(AND(L505="Pago",OR(E505='PC Receitas'!$O$4,E505='PC Receitas'!$O$5,E505='PC Receitas'!$O$6)),J505,IF(AND(L505="Pago",OR(E505='PC Receitas'!$O$7,E505='PC Receitas'!$O$8,E505='PC Receitas'!$O$9,E505='PC Receitas'!$O$10,E505='PC Receitas'!$O$11,E505='PC Receitas'!$O$12,E505='PC Receitas'!$O$13,E505='PC Receitas'!$O$14)),-J505,0))</f>
        <v>7952.57</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71"/>
      <c r="C506" s="43"/>
      <c r="D506" s="43" t="str">
        <f t="shared" ca="1" si="35"/>
        <v/>
      </c>
      <c r="E506" s="43"/>
      <c r="F506" s="43"/>
      <c r="G506" s="43"/>
      <c r="H506" s="43"/>
      <c r="I506" s="43"/>
      <c r="J506" s="44"/>
      <c r="K506" s="141"/>
      <c r="L506" s="45"/>
      <c r="M506" s="43"/>
      <c r="N506" s="41">
        <f>N505+IF(AND(L506="Pago",OR(E506='PC Receitas'!$O$4,E506='PC Receitas'!$O$5,E506='PC Receitas'!$O$6)),J506,IF(AND(L506="Pago",OR(E506='PC Receitas'!$O$7,E506='PC Receitas'!$O$8,E506='PC Receitas'!$O$9,E506='PC Receitas'!$O$10,E506='PC Receitas'!$O$11,E506='PC Receitas'!$O$12,E506='PC Receitas'!$O$13,E506='PC Receitas'!$O$14)),-J506,0))</f>
        <v>7952.57</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71"/>
      <c r="C507" s="43"/>
      <c r="D507" s="43" t="str">
        <f t="shared" ca="1" si="35"/>
        <v/>
      </c>
      <c r="E507" s="43"/>
      <c r="F507" s="43"/>
      <c r="G507" s="43"/>
      <c r="H507" s="43"/>
      <c r="I507" s="43"/>
      <c r="J507" s="44"/>
      <c r="K507" s="141"/>
      <c r="L507" s="45"/>
      <c r="M507" s="43"/>
      <c r="N507" s="41">
        <f>N506+IF(AND(L507="Pago",OR(E507='PC Receitas'!$O$4,E507='PC Receitas'!$O$5,E507='PC Receitas'!$O$6)),J507,IF(AND(L507="Pago",OR(E507='PC Receitas'!$O$7,E507='PC Receitas'!$O$8,E507='PC Receitas'!$O$9,E507='PC Receitas'!$O$10,E507='PC Receitas'!$O$11,E507='PC Receitas'!$O$12,E507='PC Receitas'!$O$13,E507='PC Receitas'!$O$14)),-J507,0))</f>
        <v>7952.57</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71"/>
      <c r="C508" s="43"/>
      <c r="D508" s="43" t="str">
        <f t="shared" ca="1" si="35"/>
        <v/>
      </c>
      <c r="E508" s="43"/>
      <c r="F508" s="43"/>
      <c r="G508" s="43"/>
      <c r="H508" s="43"/>
      <c r="I508" s="43"/>
      <c r="J508" s="44"/>
      <c r="K508" s="141"/>
      <c r="L508" s="45"/>
      <c r="M508" s="43"/>
      <c r="N508" s="41">
        <f>N507+IF(AND(L508="Pago",OR(E508='PC Receitas'!$O$4,E508='PC Receitas'!$O$5,E508='PC Receitas'!$O$6)),J508,IF(AND(L508="Pago",OR(E508='PC Receitas'!$O$7,E508='PC Receitas'!$O$8,E508='PC Receitas'!$O$9,E508='PC Receitas'!$O$10,E508='PC Receitas'!$O$11,E508='PC Receitas'!$O$12,E508='PC Receitas'!$O$13,E508='PC Receitas'!$O$14)),-J508,0))</f>
        <v>7952.57</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71"/>
      <c r="C509" s="43"/>
      <c r="D509" s="43" t="str">
        <f t="shared" ca="1" si="35"/>
        <v/>
      </c>
      <c r="E509" s="43"/>
      <c r="F509" s="43"/>
      <c r="G509" s="43"/>
      <c r="H509" s="43"/>
      <c r="I509" s="43"/>
      <c r="J509" s="44"/>
      <c r="K509" s="141"/>
      <c r="L509" s="45"/>
      <c r="M509" s="43"/>
      <c r="N509" s="41">
        <f>N508+IF(AND(L509="Pago",OR(E509='PC Receitas'!$O$4,E509='PC Receitas'!$O$5,E509='PC Receitas'!$O$6)),J509,IF(AND(L509="Pago",OR(E509='PC Receitas'!$O$7,E509='PC Receitas'!$O$8,E509='PC Receitas'!$O$9,E509='PC Receitas'!$O$10,E509='PC Receitas'!$O$11,E509='PC Receitas'!$O$12,E509='PC Receitas'!$O$13,E509='PC Receitas'!$O$14)),-J509,0))</f>
        <v>7952.57</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71"/>
      <c r="C510" s="43"/>
      <c r="D510" s="43" t="str">
        <f t="shared" ca="1" si="35"/>
        <v/>
      </c>
      <c r="E510" s="43"/>
      <c r="F510" s="43"/>
      <c r="G510" s="43"/>
      <c r="H510" s="43"/>
      <c r="I510" s="43"/>
      <c r="J510" s="44"/>
      <c r="K510" s="141"/>
      <c r="L510" s="45"/>
      <c r="M510" s="43"/>
      <c r="N510" s="41">
        <f>N509+IF(AND(L510="Pago",OR(E510='PC Receitas'!$O$4,E510='PC Receitas'!$O$5,E510='PC Receitas'!$O$6)),J510,IF(AND(L510="Pago",OR(E510='PC Receitas'!$O$7,E510='PC Receitas'!$O$8,E510='PC Receitas'!$O$9,E510='PC Receitas'!$O$10,E510='PC Receitas'!$O$11,E510='PC Receitas'!$O$12,E510='PC Receitas'!$O$13,E510='PC Receitas'!$O$14)),-J510,0))</f>
        <v>7952.57</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71"/>
      <c r="C511" s="43"/>
      <c r="D511" s="43" t="str">
        <f t="shared" ca="1" si="35"/>
        <v/>
      </c>
      <c r="E511" s="43"/>
      <c r="F511" s="43"/>
      <c r="G511" s="43"/>
      <c r="H511" s="43"/>
      <c r="I511" s="43"/>
      <c r="J511" s="44"/>
      <c r="K511" s="141"/>
      <c r="L511" s="45"/>
      <c r="M511" s="43"/>
      <c r="N511" s="41">
        <f>N510+IF(AND(L511="Pago",OR(E511='PC Receitas'!$O$4,E511='PC Receitas'!$O$5,E511='PC Receitas'!$O$6)),J511,IF(AND(L511="Pago",OR(E511='PC Receitas'!$O$7,E511='PC Receitas'!$O$8,E511='PC Receitas'!$O$9,E511='PC Receitas'!$O$10,E511='PC Receitas'!$O$11,E511='PC Receitas'!$O$12,E511='PC Receitas'!$O$13,E511='PC Receitas'!$O$14)),-J511,0))</f>
        <v>7952.57</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71"/>
      <c r="C512" s="43"/>
      <c r="D512" s="43" t="str">
        <f t="shared" ca="1" si="35"/>
        <v/>
      </c>
      <c r="E512" s="43"/>
      <c r="F512" s="43"/>
      <c r="G512" s="43"/>
      <c r="H512" s="43"/>
      <c r="I512" s="43"/>
      <c r="J512" s="44"/>
      <c r="K512" s="141"/>
      <c r="L512" s="45"/>
      <c r="M512" s="43"/>
      <c r="N512" s="41">
        <f>N511+IF(AND(L512="Pago",OR(E512='PC Receitas'!$O$4,E512='PC Receitas'!$O$5,E512='PC Receitas'!$O$6)),J512,IF(AND(L512="Pago",OR(E512='PC Receitas'!$O$7,E512='PC Receitas'!$O$8,E512='PC Receitas'!$O$9,E512='PC Receitas'!$O$10,E512='PC Receitas'!$O$11,E512='PC Receitas'!$O$12,E512='PC Receitas'!$O$13,E512='PC Receitas'!$O$14)),-J512,0))</f>
        <v>7952.57</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71"/>
      <c r="C513" s="43"/>
      <c r="D513" s="43" t="str">
        <f t="shared" ca="1" si="35"/>
        <v/>
      </c>
      <c r="E513" s="43"/>
      <c r="F513" s="43"/>
      <c r="G513" s="43"/>
      <c r="H513" s="43"/>
      <c r="I513" s="43"/>
      <c r="J513" s="44"/>
      <c r="K513" s="141"/>
      <c r="L513" s="45"/>
      <c r="M513" s="43"/>
      <c r="N513" s="41">
        <f>N512+IF(AND(L513="Pago",OR(E513='PC Receitas'!$O$4,E513='PC Receitas'!$O$5,E513='PC Receitas'!$O$6)),J513,IF(AND(L513="Pago",OR(E513='PC Receitas'!$O$7,E513='PC Receitas'!$O$8,E513='PC Receitas'!$O$9,E513='PC Receitas'!$O$10,E513='PC Receitas'!$O$11,E513='PC Receitas'!$O$12,E513='PC Receitas'!$O$13,E513='PC Receitas'!$O$14)),-J513,0))</f>
        <v>7952.57</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71"/>
      <c r="C514" s="43"/>
      <c r="D514" s="43" t="str">
        <f t="shared" ca="1" si="35"/>
        <v/>
      </c>
      <c r="E514" s="43"/>
      <c r="F514" s="43"/>
      <c r="G514" s="43"/>
      <c r="H514" s="43"/>
      <c r="I514" s="43"/>
      <c r="J514" s="44"/>
      <c r="K514" s="141"/>
      <c r="L514" s="45"/>
      <c r="M514" s="43"/>
      <c r="N514" s="41">
        <f>N513+IF(AND(L514="Pago",OR(E514='PC Receitas'!$O$4,E514='PC Receitas'!$O$5,E514='PC Receitas'!$O$6)),J514,IF(AND(L514="Pago",OR(E514='PC Receitas'!$O$7,E514='PC Receitas'!$O$8,E514='PC Receitas'!$O$9,E514='PC Receitas'!$O$10,E514='PC Receitas'!$O$11,E514='PC Receitas'!$O$12,E514='PC Receitas'!$O$13,E514='PC Receitas'!$O$14)),-J514,0))</f>
        <v>7952.57</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71"/>
      <c r="C515" s="43"/>
      <c r="D515" s="43" t="str">
        <f t="shared" ca="1" si="35"/>
        <v/>
      </c>
      <c r="E515" s="43"/>
      <c r="F515" s="43"/>
      <c r="G515" s="43"/>
      <c r="H515" s="43"/>
      <c r="I515" s="43"/>
      <c r="J515" s="44"/>
      <c r="K515" s="141"/>
      <c r="L515" s="45"/>
      <c r="M515" s="43"/>
      <c r="N515" s="41">
        <f>N514+IF(AND(L515="Pago",OR(E515='PC Receitas'!$O$4,E515='PC Receitas'!$O$5,E515='PC Receitas'!$O$6)),J515,IF(AND(L515="Pago",OR(E515='PC Receitas'!$O$7,E515='PC Receitas'!$O$8,E515='PC Receitas'!$O$9,E515='PC Receitas'!$O$10,E515='PC Receitas'!$O$11,E515='PC Receitas'!$O$12,E515='PC Receitas'!$O$13,E515='PC Receitas'!$O$14)),-J515,0))</f>
        <v>7952.57</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71"/>
      <c r="C516" s="43"/>
      <c r="D516" s="43" t="str">
        <f t="shared" ca="1" si="35"/>
        <v/>
      </c>
      <c r="E516" s="43"/>
      <c r="F516" s="43"/>
      <c r="G516" s="43"/>
      <c r="H516" s="43"/>
      <c r="I516" s="43"/>
      <c r="J516" s="44"/>
      <c r="K516" s="141"/>
      <c r="L516" s="45"/>
      <c r="M516" s="43"/>
      <c r="N516" s="41">
        <f>N515+IF(AND(L516="Pago",OR(E516='PC Receitas'!$O$4,E516='PC Receitas'!$O$5,E516='PC Receitas'!$O$6)),J516,IF(AND(L516="Pago",OR(E516='PC Receitas'!$O$7,E516='PC Receitas'!$O$8,E516='PC Receitas'!$O$9,E516='PC Receitas'!$O$10,E516='PC Receitas'!$O$11,E516='PC Receitas'!$O$12,E516='PC Receitas'!$O$13,E516='PC Receitas'!$O$14)),-J516,0))</f>
        <v>7952.57</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71"/>
      <c r="C517" s="43"/>
      <c r="D517" s="43" t="str">
        <f t="shared" ca="1" si="35"/>
        <v/>
      </c>
      <c r="E517" s="43"/>
      <c r="F517" s="43"/>
      <c r="G517" s="43"/>
      <c r="H517" s="43"/>
      <c r="I517" s="43"/>
      <c r="J517" s="44"/>
      <c r="K517" s="141"/>
      <c r="L517" s="45"/>
      <c r="M517" s="43"/>
      <c r="N517" s="41">
        <f>N516+IF(AND(L517="Pago",OR(E517='PC Receitas'!$O$4,E517='PC Receitas'!$O$5,E517='PC Receitas'!$O$6)),J517,IF(AND(L517="Pago",OR(E517='PC Receitas'!$O$7,E517='PC Receitas'!$O$8,E517='PC Receitas'!$O$9,E517='PC Receitas'!$O$10,E517='PC Receitas'!$O$11,E517='PC Receitas'!$O$12,E517='PC Receitas'!$O$13,E517='PC Receitas'!$O$14)),-J517,0))</f>
        <v>7952.57</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71"/>
      <c r="C518" s="43"/>
      <c r="D518" s="43" t="str">
        <f t="shared" ref="D518:D581" ca="1" si="40">IF(C518&lt;&gt;"",TEXT(C518,"00")&amp;"/08/"&amp;YEAR(TODAY()),"")</f>
        <v/>
      </c>
      <c r="E518" s="43"/>
      <c r="F518" s="43"/>
      <c r="G518" s="43"/>
      <c r="H518" s="43"/>
      <c r="I518" s="43"/>
      <c r="J518" s="44"/>
      <c r="K518" s="141"/>
      <c r="L518" s="45"/>
      <c r="M518" s="43"/>
      <c r="N518" s="41">
        <f>N517+IF(AND(L518="Pago",OR(E518='PC Receitas'!$O$4,E518='PC Receitas'!$O$5,E518='PC Receitas'!$O$6)),J518,IF(AND(L518="Pago",OR(E518='PC Receitas'!$O$7,E518='PC Receitas'!$O$8,E518='PC Receitas'!$O$9,E518='PC Receitas'!$O$10,E518='PC Receitas'!$O$11,E518='PC Receitas'!$O$12,E518='PC Receitas'!$O$13,E518='PC Receitas'!$O$14)),-J518,0))</f>
        <v>7952.57</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71"/>
      <c r="C519" s="43"/>
      <c r="D519" s="43" t="str">
        <f t="shared" ca="1" si="40"/>
        <v/>
      </c>
      <c r="E519" s="43"/>
      <c r="F519" s="43"/>
      <c r="G519" s="43"/>
      <c r="H519" s="43"/>
      <c r="I519" s="43"/>
      <c r="J519" s="44"/>
      <c r="K519" s="141"/>
      <c r="L519" s="45"/>
      <c r="M519" s="43"/>
      <c r="N519" s="41">
        <f>N518+IF(AND(L519="Pago",OR(E519='PC Receitas'!$O$4,E519='PC Receitas'!$O$5,E519='PC Receitas'!$O$6)),J519,IF(AND(L519="Pago",OR(E519='PC Receitas'!$O$7,E519='PC Receitas'!$O$8,E519='PC Receitas'!$O$9,E519='PC Receitas'!$O$10,E519='PC Receitas'!$O$11,E519='PC Receitas'!$O$12,E519='PC Receitas'!$O$13,E519='PC Receitas'!$O$14)),-J519,0))</f>
        <v>7952.57</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71"/>
      <c r="C520" s="43"/>
      <c r="D520" s="43" t="str">
        <f t="shared" ca="1" si="40"/>
        <v/>
      </c>
      <c r="E520" s="43"/>
      <c r="F520" s="43"/>
      <c r="G520" s="43"/>
      <c r="H520" s="43"/>
      <c r="I520" s="43"/>
      <c r="J520" s="44"/>
      <c r="K520" s="141"/>
      <c r="L520" s="45"/>
      <c r="M520" s="43"/>
      <c r="N520" s="41">
        <f>N519+IF(AND(L520="Pago",OR(E520='PC Receitas'!$O$4,E520='PC Receitas'!$O$5,E520='PC Receitas'!$O$6)),J520,IF(AND(L520="Pago",OR(E520='PC Receitas'!$O$7,E520='PC Receitas'!$O$8,E520='PC Receitas'!$O$9,E520='PC Receitas'!$O$10,E520='PC Receitas'!$O$11,E520='PC Receitas'!$O$12,E520='PC Receitas'!$O$13,E520='PC Receitas'!$O$14)),-J520,0))</f>
        <v>7952.57</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71"/>
      <c r="C521" s="43"/>
      <c r="D521" s="43" t="str">
        <f t="shared" ca="1" si="40"/>
        <v/>
      </c>
      <c r="E521" s="43"/>
      <c r="F521" s="43"/>
      <c r="G521" s="43"/>
      <c r="H521" s="43"/>
      <c r="I521" s="43"/>
      <c r="J521" s="44"/>
      <c r="K521" s="141"/>
      <c r="L521" s="45"/>
      <c r="M521" s="43"/>
      <c r="N521" s="41">
        <f>N520+IF(AND(L521="Pago",OR(E521='PC Receitas'!$O$4,E521='PC Receitas'!$O$5,E521='PC Receitas'!$O$6)),J521,IF(AND(L521="Pago",OR(E521='PC Receitas'!$O$7,E521='PC Receitas'!$O$8,E521='PC Receitas'!$O$9,E521='PC Receitas'!$O$10,E521='PC Receitas'!$O$11,E521='PC Receitas'!$O$12,E521='PC Receitas'!$O$13,E521='PC Receitas'!$O$14)),-J521,0))</f>
        <v>7952.57</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71"/>
      <c r="C522" s="43"/>
      <c r="D522" s="43" t="str">
        <f t="shared" ca="1" si="40"/>
        <v/>
      </c>
      <c r="E522" s="43"/>
      <c r="F522" s="43"/>
      <c r="G522" s="43"/>
      <c r="H522" s="43"/>
      <c r="I522" s="43"/>
      <c r="J522" s="44"/>
      <c r="K522" s="141"/>
      <c r="L522" s="45"/>
      <c r="M522" s="43"/>
      <c r="N522" s="41">
        <f>N521+IF(AND(L522="Pago",OR(E522='PC Receitas'!$O$4,E522='PC Receitas'!$O$5,E522='PC Receitas'!$O$6)),J522,IF(AND(L522="Pago",OR(E522='PC Receitas'!$O$7,E522='PC Receitas'!$O$8,E522='PC Receitas'!$O$9,E522='PC Receitas'!$O$10,E522='PC Receitas'!$O$11,E522='PC Receitas'!$O$12,E522='PC Receitas'!$O$13,E522='PC Receitas'!$O$14)),-J522,0))</f>
        <v>7952.57</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71"/>
      <c r="C523" s="43"/>
      <c r="D523" s="43" t="str">
        <f t="shared" ca="1" si="40"/>
        <v/>
      </c>
      <c r="E523" s="43"/>
      <c r="F523" s="43"/>
      <c r="G523" s="43"/>
      <c r="H523" s="43"/>
      <c r="I523" s="43"/>
      <c r="J523" s="44"/>
      <c r="K523" s="141"/>
      <c r="L523" s="45"/>
      <c r="M523" s="43"/>
      <c r="N523" s="41">
        <f>N522+IF(AND(L523="Pago",OR(E523='PC Receitas'!$O$4,E523='PC Receitas'!$O$5,E523='PC Receitas'!$O$6)),J523,IF(AND(L523="Pago",OR(E523='PC Receitas'!$O$7,E523='PC Receitas'!$O$8,E523='PC Receitas'!$O$9,E523='PC Receitas'!$O$10,E523='PC Receitas'!$O$11,E523='PC Receitas'!$O$12,E523='PC Receitas'!$O$13,E523='PC Receitas'!$O$14)),-J523,0))</f>
        <v>7952.57</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71"/>
      <c r="C524" s="43"/>
      <c r="D524" s="43" t="str">
        <f t="shared" ca="1" si="40"/>
        <v/>
      </c>
      <c r="E524" s="43"/>
      <c r="F524" s="43"/>
      <c r="G524" s="43"/>
      <c r="H524" s="43"/>
      <c r="I524" s="43"/>
      <c r="J524" s="44"/>
      <c r="K524" s="141"/>
      <c r="L524" s="45"/>
      <c r="M524" s="43"/>
      <c r="N524" s="41">
        <f>N523+IF(AND(L524="Pago",OR(E524='PC Receitas'!$O$4,E524='PC Receitas'!$O$5,E524='PC Receitas'!$O$6)),J524,IF(AND(L524="Pago",OR(E524='PC Receitas'!$O$7,E524='PC Receitas'!$O$8,E524='PC Receitas'!$O$9,E524='PC Receitas'!$O$10,E524='PC Receitas'!$O$11,E524='PC Receitas'!$O$12,E524='PC Receitas'!$O$13,E524='PC Receitas'!$O$14)),-J524,0))</f>
        <v>7952.57</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71"/>
      <c r="C525" s="43"/>
      <c r="D525" s="43" t="str">
        <f t="shared" ca="1" si="40"/>
        <v/>
      </c>
      <c r="E525" s="43"/>
      <c r="F525" s="43"/>
      <c r="G525" s="43"/>
      <c r="H525" s="43"/>
      <c r="I525" s="43"/>
      <c r="J525" s="44"/>
      <c r="K525" s="141"/>
      <c r="L525" s="45"/>
      <c r="M525" s="43"/>
      <c r="N525" s="41">
        <f>N524+IF(AND(L525="Pago",OR(E525='PC Receitas'!$O$4,E525='PC Receitas'!$O$5,E525='PC Receitas'!$O$6)),J525,IF(AND(L525="Pago",OR(E525='PC Receitas'!$O$7,E525='PC Receitas'!$O$8,E525='PC Receitas'!$O$9,E525='PC Receitas'!$O$10,E525='PC Receitas'!$O$11,E525='PC Receitas'!$O$12,E525='PC Receitas'!$O$13,E525='PC Receitas'!$O$14)),-J525,0))</f>
        <v>7952.57</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71"/>
      <c r="C526" s="43"/>
      <c r="D526" s="43" t="str">
        <f t="shared" ca="1" si="40"/>
        <v/>
      </c>
      <c r="E526" s="43"/>
      <c r="F526" s="43"/>
      <c r="G526" s="43"/>
      <c r="H526" s="43"/>
      <c r="I526" s="43"/>
      <c r="J526" s="44"/>
      <c r="K526" s="141"/>
      <c r="L526" s="45"/>
      <c r="M526" s="43"/>
      <c r="N526" s="41">
        <f>N525+IF(AND(L526="Pago",OR(E526='PC Receitas'!$O$4,E526='PC Receitas'!$O$5,E526='PC Receitas'!$O$6)),J526,IF(AND(L526="Pago",OR(E526='PC Receitas'!$O$7,E526='PC Receitas'!$O$8,E526='PC Receitas'!$O$9,E526='PC Receitas'!$O$10,E526='PC Receitas'!$O$11,E526='PC Receitas'!$O$12,E526='PC Receitas'!$O$13,E526='PC Receitas'!$O$14)),-J526,0))</f>
        <v>7952.57</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71"/>
      <c r="C527" s="43"/>
      <c r="D527" s="43" t="str">
        <f t="shared" ca="1" si="40"/>
        <v/>
      </c>
      <c r="E527" s="43"/>
      <c r="F527" s="43"/>
      <c r="G527" s="43"/>
      <c r="H527" s="43"/>
      <c r="I527" s="43"/>
      <c r="J527" s="44"/>
      <c r="K527" s="141"/>
      <c r="L527" s="45"/>
      <c r="M527" s="43"/>
      <c r="N527" s="41">
        <f>N526+IF(AND(L527="Pago",OR(E527='PC Receitas'!$O$4,E527='PC Receitas'!$O$5,E527='PC Receitas'!$O$6)),J527,IF(AND(L527="Pago",OR(E527='PC Receitas'!$O$7,E527='PC Receitas'!$O$8,E527='PC Receitas'!$O$9,E527='PC Receitas'!$O$10,E527='PC Receitas'!$O$11,E527='PC Receitas'!$O$12,E527='PC Receitas'!$O$13,E527='PC Receitas'!$O$14)),-J527,0))</f>
        <v>7952.57</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71"/>
      <c r="C528" s="43"/>
      <c r="D528" s="43" t="str">
        <f t="shared" ca="1" si="40"/>
        <v/>
      </c>
      <c r="E528" s="43"/>
      <c r="F528" s="43"/>
      <c r="G528" s="43"/>
      <c r="H528" s="43"/>
      <c r="I528" s="43"/>
      <c r="J528" s="44"/>
      <c r="K528" s="141"/>
      <c r="L528" s="45"/>
      <c r="M528" s="43"/>
      <c r="N528" s="41">
        <f>N527+IF(AND(L528="Pago",OR(E528='PC Receitas'!$O$4,E528='PC Receitas'!$O$5,E528='PC Receitas'!$O$6)),J528,IF(AND(L528="Pago",OR(E528='PC Receitas'!$O$7,E528='PC Receitas'!$O$8,E528='PC Receitas'!$O$9,E528='PC Receitas'!$O$10,E528='PC Receitas'!$O$11,E528='PC Receitas'!$O$12,E528='PC Receitas'!$O$13,E528='PC Receitas'!$O$14)),-J528,0))</f>
        <v>7952.57</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71"/>
      <c r="C529" s="43"/>
      <c r="D529" s="43" t="str">
        <f t="shared" ca="1" si="40"/>
        <v/>
      </c>
      <c r="E529" s="43"/>
      <c r="F529" s="43"/>
      <c r="G529" s="43"/>
      <c r="H529" s="43"/>
      <c r="I529" s="43"/>
      <c r="J529" s="44"/>
      <c r="K529" s="141"/>
      <c r="L529" s="45"/>
      <c r="M529" s="43"/>
      <c r="N529" s="41">
        <f>N528+IF(AND(L529="Pago",OR(E529='PC Receitas'!$O$4,E529='PC Receitas'!$O$5,E529='PC Receitas'!$O$6)),J529,IF(AND(L529="Pago",OR(E529='PC Receitas'!$O$7,E529='PC Receitas'!$O$8,E529='PC Receitas'!$O$9,E529='PC Receitas'!$O$10,E529='PC Receitas'!$O$11,E529='PC Receitas'!$O$12,E529='PC Receitas'!$O$13,E529='PC Receitas'!$O$14)),-J529,0))</f>
        <v>7952.57</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71"/>
      <c r="C530" s="43"/>
      <c r="D530" s="43" t="str">
        <f t="shared" ca="1" si="40"/>
        <v/>
      </c>
      <c r="E530" s="43"/>
      <c r="F530" s="43"/>
      <c r="G530" s="43"/>
      <c r="H530" s="43"/>
      <c r="I530" s="43"/>
      <c r="J530" s="44"/>
      <c r="K530" s="141"/>
      <c r="L530" s="45"/>
      <c r="M530" s="43"/>
      <c r="N530" s="41">
        <f>N529+IF(AND(L530="Pago",OR(E530='PC Receitas'!$O$4,E530='PC Receitas'!$O$5,E530='PC Receitas'!$O$6)),J530,IF(AND(L530="Pago",OR(E530='PC Receitas'!$O$7,E530='PC Receitas'!$O$8,E530='PC Receitas'!$O$9,E530='PC Receitas'!$O$10,E530='PC Receitas'!$O$11,E530='PC Receitas'!$O$12,E530='PC Receitas'!$O$13,E530='PC Receitas'!$O$14)),-J530,0))</f>
        <v>7952.57</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71"/>
      <c r="C531" s="43"/>
      <c r="D531" s="43" t="str">
        <f t="shared" ca="1" si="40"/>
        <v/>
      </c>
      <c r="E531" s="43"/>
      <c r="F531" s="43"/>
      <c r="G531" s="43"/>
      <c r="H531" s="43"/>
      <c r="I531" s="43"/>
      <c r="J531" s="44"/>
      <c r="K531" s="141"/>
      <c r="L531" s="45"/>
      <c r="M531" s="43"/>
      <c r="N531" s="41">
        <f>N530+IF(AND(L531="Pago",OR(E531='PC Receitas'!$O$4,E531='PC Receitas'!$O$5,E531='PC Receitas'!$O$6)),J531,IF(AND(L531="Pago",OR(E531='PC Receitas'!$O$7,E531='PC Receitas'!$O$8,E531='PC Receitas'!$O$9,E531='PC Receitas'!$O$10,E531='PC Receitas'!$O$11,E531='PC Receitas'!$O$12,E531='PC Receitas'!$O$13,E531='PC Receitas'!$O$14)),-J531,0))</f>
        <v>7952.57</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71"/>
      <c r="C532" s="43"/>
      <c r="D532" s="43" t="str">
        <f t="shared" ca="1" si="40"/>
        <v/>
      </c>
      <c r="E532" s="43"/>
      <c r="F532" s="43"/>
      <c r="G532" s="43"/>
      <c r="H532" s="43"/>
      <c r="I532" s="43"/>
      <c r="J532" s="44"/>
      <c r="K532" s="141"/>
      <c r="L532" s="45"/>
      <c r="M532" s="43"/>
      <c r="N532" s="41">
        <f>N531+IF(AND(L532="Pago",OR(E532='PC Receitas'!$O$4,E532='PC Receitas'!$O$5,E532='PC Receitas'!$O$6)),J532,IF(AND(L532="Pago",OR(E532='PC Receitas'!$O$7,E532='PC Receitas'!$O$8,E532='PC Receitas'!$O$9,E532='PC Receitas'!$O$10,E532='PC Receitas'!$O$11,E532='PC Receitas'!$O$12,E532='PC Receitas'!$O$13,E532='PC Receitas'!$O$14)),-J532,0))</f>
        <v>7952.57</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71"/>
      <c r="C533" s="43"/>
      <c r="D533" s="43" t="str">
        <f t="shared" ca="1" si="40"/>
        <v/>
      </c>
      <c r="E533" s="43"/>
      <c r="F533" s="43"/>
      <c r="G533" s="43"/>
      <c r="H533" s="43"/>
      <c r="I533" s="43"/>
      <c r="J533" s="44"/>
      <c r="K533" s="141"/>
      <c r="L533" s="45"/>
      <c r="M533" s="43"/>
      <c r="N533" s="41">
        <f>N532+IF(AND(L533="Pago",OR(E533='PC Receitas'!$O$4,E533='PC Receitas'!$O$5,E533='PC Receitas'!$O$6)),J533,IF(AND(L533="Pago",OR(E533='PC Receitas'!$O$7,E533='PC Receitas'!$O$8,E533='PC Receitas'!$O$9,E533='PC Receitas'!$O$10,E533='PC Receitas'!$O$11,E533='PC Receitas'!$O$12,E533='PC Receitas'!$O$13,E533='PC Receitas'!$O$14)),-J533,0))</f>
        <v>7952.57</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71"/>
      <c r="C534" s="43"/>
      <c r="D534" s="43" t="str">
        <f t="shared" ca="1" si="40"/>
        <v/>
      </c>
      <c r="E534" s="43"/>
      <c r="F534" s="43"/>
      <c r="G534" s="43"/>
      <c r="H534" s="43"/>
      <c r="I534" s="43"/>
      <c r="J534" s="44"/>
      <c r="K534" s="141"/>
      <c r="L534" s="45"/>
      <c r="M534" s="43"/>
      <c r="N534" s="41">
        <f>N533+IF(AND(L534="Pago",OR(E534='PC Receitas'!$O$4,E534='PC Receitas'!$O$5,E534='PC Receitas'!$O$6)),J534,IF(AND(L534="Pago",OR(E534='PC Receitas'!$O$7,E534='PC Receitas'!$O$8,E534='PC Receitas'!$O$9,E534='PC Receitas'!$O$10,E534='PC Receitas'!$O$11,E534='PC Receitas'!$O$12,E534='PC Receitas'!$O$13,E534='PC Receitas'!$O$14)),-J534,0))</f>
        <v>7952.57</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71"/>
      <c r="C535" s="43"/>
      <c r="D535" s="43" t="str">
        <f t="shared" ca="1" si="40"/>
        <v/>
      </c>
      <c r="E535" s="43"/>
      <c r="F535" s="43"/>
      <c r="G535" s="43"/>
      <c r="H535" s="43"/>
      <c r="I535" s="43"/>
      <c r="J535" s="44"/>
      <c r="K535" s="141"/>
      <c r="L535" s="45"/>
      <c r="M535" s="43"/>
      <c r="N535" s="41">
        <f>N534+IF(AND(L535="Pago",OR(E535='PC Receitas'!$O$4,E535='PC Receitas'!$O$5,E535='PC Receitas'!$O$6)),J535,IF(AND(L535="Pago",OR(E535='PC Receitas'!$O$7,E535='PC Receitas'!$O$8,E535='PC Receitas'!$O$9,E535='PC Receitas'!$O$10,E535='PC Receitas'!$O$11,E535='PC Receitas'!$O$12,E535='PC Receitas'!$O$13,E535='PC Receitas'!$O$14)),-J535,0))</f>
        <v>7952.57</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71"/>
      <c r="C536" s="43"/>
      <c r="D536" s="43" t="str">
        <f t="shared" ca="1" si="40"/>
        <v/>
      </c>
      <c r="E536" s="43"/>
      <c r="F536" s="43"/>
      <c r="G536" s="43"/>
      <c r="H536" s="43"/>
      <c r="I536" s="43"/>
      <c r="J536" s="44"/>
      <c r="K536" s="141"/>
      <c r="L536" s="45"/>
      <c r="M536" s="43"/>
      <c r="N536" s="41">
        <f>N535+IF(AND(L536="Pago",OR(E536='PC Receitas'!$O$4,E536='PC Receitas'!$O$5,E536='PC Receitas'!$O$6)),J536,IF(AND(L536="Pago",OR(E536='PC Receitas'!$O$7,E536='PC Receitas'!$O$8,E536='PC Receitas'!$O$9,E536='PC Receitas'!$O$10,E536='PC Receitas'!$O$11,E536='PC Receitas'!$O$12,E536='PC Receitas'!$O$13,E536='PC Receitas'!$O$14)),-J536,0))</f>
        <v>7952.57</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71"/>
      <c r="C537" s="43"/>
      <c r="D537" s="43" t="str">
        <f t="shared" ca="1" si="40"/>
        <v/>
      </c>
      <c r="E537" s="43"/>
      <c r="F537" s="43"/>
      <c r="G537" s="43"/>
      <c r="H537" s="43"/>
      <c r="I537" s="43"/>
      <c r="J537" s="44"/>
      <c r="K537" s="141"/>
      <c r="L537" s="45"/>
      <c r="M537" s="43"/>
      <c r="N537" s="41">
        <f>N536+IF(AND(L537="Pago",OR(E537='PC Receitas'!$O$4,E537='PC Receitas'!$O$5,E537='PC Receitas'!$O$6)),J537,IF(AND(L537="Pago",OR(E537='PC Receitas'!$O$7,E537='PC Receitas'!$O$8,E537='PC Receitas'!$O$9,E537='PC Receitas'!$O$10,E537='PC Receitas'!$O$11,E537='PC Receitas'!$O$12,E537='PC Receitas'!$O$13,E537='PC Receitas'!$O$14)),-J537,0))</f>
        <v>7952.57</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71"/>
      <c r="C538" s="43"/>
      <c r="D538" s="43" t="str">
        <f t="shared" ca="1" si="40"/>
        <v/>
      </c>
      <c r="E538" s="43"/>
      <c r="F538" s="43"/>
      <c r="G538" s="43"/>
      <c r="H538" s="43"/>
      <c r="I538" s="43"/>
      <c r="J538" s="44"/>
      <c r="K538" s="141"/>
      <c r="L538" s="45"/>
      <c r="M538" s="43"/>
      <c r="N538" s="41">
        <f>N537+IF(AND(L538="Pago",OR(E538='PC Receitas'!$O$4,E538='PC Receitas'!$O$5,E538='PC Receitas'!$O$6)),J538,IF(AND(L538="Pago",OR(E538='PC Receitas'!$O$7,E538='PC Receitas'!$O$8,E538='PC Receitas'!$O$9,E538='PC Receitas'!$O$10,E538='PC Receitas'!$O$11,E538='PC Receitas'!$O$12,E538='PC Receitas'!$O$13,E538='PC Receitas'!$O$14)),-J538,0))</f>
        <v>7952.57</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71"/>
      <c r="C539" s="43"/>
      <c r="D539" s="43" t="str">
        <f t="shared" ca="1" si="40"/>
        <v/>
      </c>
      <c r="E539" s="43"/>
      <c r="F539" s="43"/>
      <c r="G539" s="43"/>
      <c r="H539" s="43"/>
      <c r="I539" s="43"/>
      <c r="J539" s="44"/>
      <c r="K539" s="141"/>
      <c r="L539" s="45"/>
      <c r="M539" s="43"/>
      <c r="N539" s="41">
        <f>N538+IF(AND(L539="Pago",OR(E539='PC Receitas'!$O$4,E539='PC Receitas'!$O$5,E539='PC Receitas'!$O$6)),J539,IF(AND(L539="Pago",OR(E539='PC Receitas'!$O$7,E539='PC Receitas'!$O$8,E539='PC Receitas'!$O$9,E539='PC Receitas'!$O$10,E539='PC Receitas'!$O$11,E539='PC Receitas'!$O$12,E539='PC Receitas'!$O$13,E539='PC Receitas'!$O$14)),-J539,0))</f>
        <v>7952.57</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71"/>
      <c r="C540" s="43"/>
      <c r="D540" s="43" t="str">
        <f t="shared" ca="1" si="40"/>
        <v/>
      </c>
      <c r="E540" s="43"/>
      <c r="F540" s="43"/>
      <c r="G540" s="43"/>
      <c r="H540" s="43"/>
      <c r="I540" s="43"/>
      <c r="J540" s="44"/>
      <c r="K540" s="141"/>
      <c r="L540" s="45"/>
      <c r="M540" s="43"/>
      <c r="N540" s="41">
        <f>N539+IF(AND(L540="Pago",OR(E540='PC Receitas'!$O$4,E540='PC Receitas'!$O$5,E540='PC Receitas'!$O$6)),J540,IF(AND(L540="Pago",OR(E540='PC Receitas'!$O$7,E540='PC Receitas'!$O$8,E540='PC Receitas'!$O$9,E540='PC Receitas'!$O$10,E540='PC Receitas'!$O$11,E540='PC Receitas'!$O$12,E540='PC Receitas'!$O$13,E540='PC Receitas'!$O$14)),-J540,0))</f>
        <v>7952.57</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71"/>
      <c r="C541" s="43"/>
      <c r="D541" s="43" t="str">
        <f t="shared" ca="1" si="40"/>
        <v/>
      </c>
      <c r="E541" s="43"/>
      <c r="F541" s="43"/>
      <c r="G541" s="43"/>
      <c r="H541" s="43"/>
      <c r="I541" s="43"/>
      <c r="J541" s="44"/>
      <c r="K541" s="141"/>
      <c r="L541" s="45"/>
      <c r="M541" s="43"/>
      <c r="N541" s="41">
        <f>N540+IF(AND(L541="Pago",OR(E541='PC Receitas'!$O$4,E541='PC Receitas'!$O$5,E541='PC Receitas'!$O$6)),J541,IF(AND(L541="Pago",OR(E541='PC Receitas'!$O$7,E541='PC Receitas'!$O$8,E541='PC Receitas'!$O$9,E541='PC Receitas'!$O$10,E541='PC Receitas'!$O$11,E541='PC Receitas'!$O$12,E541='PC Receitas'!$O$13,E541='PC Receitas'!$O$14)),-J541,0))</f>
        <v>7952.57</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71"/>
      <c r="C542" s="43"/>
      <c r="D542" s="43" t="str">
        <f t="shared" ca="1" si="40"/>
        <v/>
      </c>
      <c r="E542" s="43"/>
      <c r="F542" s="43"/>
      <c r="G542" s="43"/>
      <c r="H542" s="43"/>
      <c r="I542" s="43"/>
      <c r="J542" s="44"/>
      <c r="K542" s="141"/>
      <c r="L542" s="45"/>
      <c r="M542" s="43"/>
      <c r="N542" s="41">
        <f>N541+IF(AND(L542="Pago",OR(E542='PC Receitas'!$O$4,E542='PC Receitas'!$O$5,E542='PC Receitas'!$O$6)),J542,IF(AND(L542="Pago",OR(E542='PC Receitas'!$O$7,E542='PC Receitas'!$O$8,E542='PC Receitas'!$O$9,E542='PC Receitas'!$O$10,E542='PC Receitas'!$O$11,E542='PC Receitas'!$O$12,E542='PC Receitas'!$O$13,E542='PC Receitas'!$O$14)),-J542,0))</f>
        <v>7952.57</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71"/>
      <c r="C543" s="43"/>
      <c r="D543" s="43" t="str">
        <f t="shared" ca="1" si="40"/>
        <v/>
      </c>
      <c r="E543" s="43"/>
      <c r="F543" s="43"/>
      <c r="G543" s="43"/>
      <c r="H543" s="43"/>
      <c r="I543" s="43"/>
      <c r="J543" s="44"/>
      <c r="K543" s="141"/>
      <c r="L543" s="45"/>
      <c r="M543" s="43"/>
      <c r="N543" s="41">
        <f>N542+IF(AND(L543="Pago",OR(E543='PC Receitas'!$O$4,E543='PC Receitas'!$O$5,E543='PC Receitas'!$O$6)),J543,IF(AND(L543="Pago",OR(E543='PC Receitas'!$O$7,E543='PC Receitas'!$O$8,E543='PC Receitas'!$O$9,E543='PC Receitas'!$O$10,E543='PC Receitas'!$O$11,E543='PC Receitas'!$O$12,E543='PC Receitas'!$O$13,E543='PC Receitas'!$O$14)),-J543,0))</f>
        <v>7952.57</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71"/>
      <c r="C544" s="43"/>
      <c r="D544" s="43" t="str">
        <f t="shared" ca="1" si="40"/>
        <v/>
      </c>
      <c r="E544" s="43"/>
      <c r="F544" s="43"/>
      <c r="G544" s="43"/>
      <c r="H544" s="43"/>
      <c r="I544" s="43"/>
      <c r="J544" s="44"/>
      <c r="K544" s="141"/>
      <c r="L544" s="45"/>
      <c r="M544" s="43"/>
      <c r="N544" s="41">
        <f>N543+IF(AND(L544="Pago",OR(E544='PC Receitas'!$O$4,E544='PC Receitas'!$O$5,E544='PC Receitas'!$O$6)),J544,IF(AND(L544="Pago",OR(E544='PC Receitas'!$O$7,E544='PC Receitas'!$O$8,E544='PC Receitas'!$O$9,E544='PC Receitas'!$O$10,E544='PC Receitas'!$O$11,E544='PC Receitas'!$O$12,E544='PC Receitas'!$O$13,E544='PC Receitas'!$O$14)),-J544,0))</f>
        <v>7952.57</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71"/>
      <c r="C545" s="43"/>
      <c r="D545" s="43" t="str">
        <f t="shared" ca="1" si="40"/>
        <v/>
      </c>
      <c r="E545" s="43"/>
      <c r="F545" s="43"/>
      <c r="G545" s="43"/>
      <c r="H545" s="43"/>
      <c r="I545" s="43"/>
      <c r="J545" s="44"/>
      <c r="K545" s="141"/>
      <c r="L545" s="45"/>
      <c r="M545" s="43"/>
      <c r="N545" s="41">
        <f>N544+IF(AND(L545="Pago",OR(E545='PC Receitas'!$O$4,E545='PC Receitas'!$O$5,E545='PC Receitas'!$O$6)),J545,IF(AND(L545="Pago",OR(E545='PC Receitas'!$O$7,E545='PC Receitas'!$O$8,E545='PC Receitas'!$O$9,E545='PC Receitas'!$O$10,E545='PC Receitas'!$O$11,E545='PC Receitas'!$O$12,E545='PC Receitas'!$O$13,E545='PC Receitas'!$O$14)),-J545,0))</f>
        <v>7952.57</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71"/>
      <c r="C546" s="43"/>
      <c r="D546" s="43" t="str">
        <f t="shared" ca="1" si="40"/>
        <v/>
      </c>
      <c r="E546" s="43"/>
      <c r="F546" s="43"/>
      <c r="G546" s="43"/>
      <c r="H546" s="43"/>
      <c r="I546" s="43"/>
      <c r="J546" s="44"/>
      <c r="K546" s="141"/>
      <c r="L546" s="45"/>
      <c r="M546" s="43"/>
      <c r="N546" s="41">
        <f>N545+IF(AND(L546="Pago",OR(E546='PC Receitas'!$O$4,E546='PC Receitas'!$O$5,E546='PC Receitas'!$O$6)),J546,IF(AND(L546="Pago",OR(E546='PC Receitas'!$O$7,E546='PC Receitas'!$O$8,E546='PC Receitas'!$O$9,E546='PC Receitas'!$O$10,E546='PC Receitas'!$O$11,E546='PC Receitas'!$O$12,E546='PC Receitas'!$O$13,E546='PC Receitas'!$O$14)),-J546,0))</f>
        <v>7952.57</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71"/>
      <c r="C547" s="43"/>
      <c r="D547" s="43" t="str">
        <f t="shared" ca="1" si="40"/>
        <v/>
      </c>
      <c r="E547" s="43"/>
      <c r="F547" s="43"/>
      <c r="G547" s="43"/>
      <c r="H547" s="43"/>
      <c r="I547" s="43"/>
      <c r="J547" s="44"/>
      <c r="K547" s="141"/>
      <c r="L547" s="45"/>
      <c r="M547" s="43"/>
      <c r="N547" s="41">
        <f>N546+IF(AND(L547="Pago",OR(E547='PC Receitas'!$O$4,E547='PC Receitas'!$O$5,E547='PC Receitas'!$O$6)),J547,IF(AND(L547="Pago",OR(E547='PC Receitas'!$O$7,E547='PC Receitas'!$O$8,E547='PC Receitas'!$O$9,E547='PC Receitas'!$O$10,E547='PC Receitas'!$O$11,E547='PC Receitas'!$O$12,E547='PC Receitas'!$O$13,E547='PC Receitas'!$O$14)),-J547,0))</f>
        <v>7952.57</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71"/>
      <c r="C548" s="43"/>
      <c r="D548" s="43" t="str">
        <f t="shared" ca="1" si="40"/>
        <v/>
      </c>
      <c r="E548" s="43"/>
      <c r="F548" s="43"/>
      <c r="G548" s="43"/>
      <c r="H548" s="43"/>
      <c r="I548" s="43"/>
      <c r="J548" s="44"/>
      <c r="K548" s="141"/>
      <c r="L548" s="45"/>
      <c r="M548" s="43"/>
      <c r="N548" s="41">
        <f>N547+IF(AND(L548="Pago",OR(E548='PC Receitas'!$O$4,E548='PC Receitas'!$O$5,E548='PC Receitas'!$O$6)),J548,IF(AND(L548="Pago",OR(E548='PC Receitas'!$O$7,E548='PC Receitas'!$O$8,E548='PC Receitas'!$O$9,E548='PC Receitas'!$O$10,E548='PC Receitas'!$O$11,E548='PC Receitas'!$O$12,E548='PC Receitas'!$O$13,E548='PC Receitas'!$O$14)),-J548,0))</f>
        <v>7952.57</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71"/>
      <c r="C549" s="43"/>
      <c r="D549" s="43" t="str">
        <f t="shared" ca="1" si="40"/>
        <v/>
      </c>
      <c r="E549" s="43"/>
      <c r="F549" s="43"/>
      <c r="G549" s="43"/>
      <c r="H549" s="43"/>
      <c r="I549" s="43"/>
      <c r="J549" s="44"/>
      <c r="K549" s="141"/>
      <c r="L549" s="45"/>
      <c r="M549" s="43"/>
      <c r="N549" s="41">
        <f>N548+IF(AND(L549="Pago",OR(E549='PC Receitas'!$O$4,E549='PC Receitas'!$O$5,E549='PC Receitas'!$O$6)),J549,IF(AND(L549="Pago",OR(E549='PC Receitas'!$O$7,E549='PC Receitas'!$O$8,E549='PC Receitas'!$O$9,E549='PC Receitas'!$O$10,E549='PC Receitas'!$O$11,E549='PC Receitas'!$O$12,E549='PC Receitas'!$O$13,E549='PC Receitas'!$O$14)),-J549,0))</f>
        <v>7952.57</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71"/>
      <c r="C550" s="43"/>
      <c r="D550" s="43" t="str">
        <f t="shared" ca="1" si="40"/>
        <v/>
      </c>
      <c r="E550" s="43"/>
      <c r="F550" s="43"/>
      <c r="G550" s="43"/>
      <c r="H550" s="43"/>
      <c r="I550" s="43"/>
      <c r="J550" s="44"/>
      <c r="K550" s="141"/>
      <c r="L550" s="45"/>
      <c r="M550" s="43"/>
      <c r="N550" s="41">
        <f>N549+IF(AND(L550="Pago",OR(E550='PC Receitas'!$O$4,E550='PC Receitas'!$O$5,E550='PC Receitas'!$O$6)),J550,IF(AND(L550="Pago",OR(E550='PC Receitas'!$O$7,E550='PC Receitas'!$O$8,E550='PC Receitas'!$O$9,E550='PC Receitas'!$O$10,E550='PC Receitas'!$O$11,E550='PC Receitas'!$O$12,E550='PC Receitas'!$O$13,E550='PC Receitas'!$O$14)),-J550,0))</f>
        <v>7952.57</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71"/>
      <c r="C551" s="43"/>
      <c r="D551" s="43" t="str">
        <f t="shared" ca="1" si="40"/>
        <v/>
      </c>
      <c r="E551" s="43"/>
      <c r="F551" s="43"/>
      <c r="G551" s="43"/>
      <c r="H551" s="43"/>
      <c r="I551" s="43"/>
      <c r="J551" s="44"/>
      <c r="K551" s="141"/>
      <c r="L551" s="45"/>
      <c r="M551" s="43"/>
      <c r="N551" s="41">
        <f>N550+IF(AND(L551="Pago",OR(E551='PC Receitas'!$O$4,E551='PC Receitas'!$O$5,E551='PC Receitas'!$O$6)),J551,IF(AND(L551="Pago",OR(E551='PC Receitas'!$O$7,E551='PC Receitas'!$O$8,E551='PC Receitas'!$O$9,E551='PC Receitas'!$O$10,E551='PC Receitas'!$O$11,E551='PC Receitas'!$O$12,E551='PC Receitas'!$O$13,E551='PC Receitas'!$O$14)),-J551,0))</f>
        <v>7952.57</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71"/>
      <c r="C552" s="43"/>
      <c r="D552" s="43" t="str">
        <f t="shared" ca="1" si="40"/>
        <v/>
      </c>
      <c r="E552" s="43"/>
      <c r="F552" s="43"/>
      <c r="G552" s="43"/>
      <c r="H552" s="43"/>
      <c r="I552" s="43"/>
      <c r="J552" s="44"/>
      <c r="K552" s="141"/>
      <c r="L552" s="45"/>
      <c r="M552" s="43"/>
      <c r="N552" s="41">
        <f>N551+IF(AND(L552="Pago",OR(E552='PC Receitas'!$O$4,E552='PC Receitas'!$O$5,E552='PC Receitas'!$O$6)),J552,IF(AND(L552="Pago",OR(E552='PC Receitas'!$O$7,E552='PC Receitas'!$O$8,E552='PC Receitas'!$O$9,E552='PC Receitas'!$O$10,E552='PC Receitas'!$O$11,E552='PC Receitas'!$O$12,E552='PC Receitas'!$O$13,E552='PC Receitas'!$O$14)),-J552,0))</f>
        <v>7952.57</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71"/>
      <c r="C553" s="43"/>
      <c r="D553" s="43" t="str">
        <f t="shared" ca="1" si="40"/>
        <v/>
      </c>
      <c r="E553" s="43"/>
      <c r="F553" s="43"/>
      <c r="G553" s="43"/>
      <c r="H553" s="43"/>
      <c r="I553" s="43"/>
      <c r="J553" s="44"/>
      <c r="K553" s="141"/>
      <c r="L553" s="45"/>
      <c r="M553" s="43"/>
      <c r="N553" s="41">
        <f>N552+IF(AND(L553="Pago",OR(E553='PC Receitas'!$O$4,E553='PC Receitas'!$O$5,E553='PC Receitas'!$O$6)),J553,IF(AND(L553="Pago",OR(E553='PC Receitas'!$O$7,E553='PC Receitas'!$O$8,E553='PC Receitas'!$O$9,E553='PC Receitas'!$O$10,E553='PC Receitas'!$O$11,E553='PC Receitas'!$O$12,E553='PC Receitas'!$O$13,E553='PC Receitas'!$O$14)),-J553,0))</f>
        <v>7952.57</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71"/>
      <c r="C554" s="43"/>
      <c r="D554" s="43" t="str">
        <f t="shared" ca="1" si="40"/>
        <v/>
      </c>
      <c r="E554" s="43"/>
      <c r="F554" s="43"/>
      <c r="G554" s="43"/>
      <c r="H554" s="43"/>
      <c r="I554" s="43"/>
      <c r="J554" s="44"/>
      <c r="K554" s="141"/>
      <c r="L554" s="45"/>
      <c r="M554" s="43"/>
      <c r="N554" s="41">
        <f>N553+IF(AND(L554="Pago",OR(E554='PC Receitas'!$O$4,E554='PC Receitas'!$O$5,E554='PC Receitas'!$O$6)),J554,IF(AND(L554="Pago",OR(E554='PC Receitas'!$O$7,E554='PC Receitas'!$O$8,E554='PC Receitas'!$O$9,E554='PC Receitas'!$O$10,E554='PC Receitas'!$O$11,E554='PC Receitas'!$O$12,E554='PC Receitas'!$O$13,E554='PC Receitas'!$O$14)),-J554,0))</f>
        <v>7952.57</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71"/>
      <c r="C555" s="43"/>
      <c r="D555" s="43" t="str">
        <f t="shared" ca="1" si="40"/>
        <v/>
      </c>
      <c r="E555" s="43"/>
      <c r="F555" s="43"/>
      <c r="G555" s="43"/>
      <c r="H555" s="43"/>
      <c r="I555" s="43"/>
      <c r="J555" s="44"/>
      <c r="K555" s="141"/>
      <c r="L555" s="45"/>
      <c r="M555" s="43"/>
      <c r="N555" s="41">
        <f>N554+IF(AND(L555="Pago",OR(E555='PC Receitas'!$O$4,E555='PC Receitas'!$O$5,E555='PC Receitas'!$O$6)),J555,IF(AND(L555="Pago",OR(E555='PC Receitas'!$O$7,E555='PC Receitas'!$O$8,E555='PC Receitas'!$O$9,E555='PC Receitas'!$O$10,E555='PC Receitas'!$O$11,E555='PC Receitas'!$O$12,E555='PC Receitas'!$O$13,E555='PC Receitas'!$O$14)),-J555,0))</f>
        <v>7952.57</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71"/>
      <c r="C556" s="43"/>
      <c r="D556" s="43" t="str">
        <f t="shared" ca="1" si="40"/>
        <v/>
      </c>
      <c r="E556" s="43"/>
      <c r="F556" s="43"/>
      <c r="G556" s="43"/>
      <c r="H556" s="43"/>
      <c r="I556" s="43"/>
      <c r="J556" s="44"/>
      <c r="K556" s="141"/>
      <c r="L556" s="45"/>
      <c r="M556" s="43"/>
      <c r="N556" s="41">
        <f>N555+IF(AND(L556="Pago",OR(E556='PC Receitas'!$O$4,E556='PC Receitas'!$O$5,E556='PC Receitas'!$O$6)),J556,IF(AND(L556="Pago",OR(E556='PC Receitas'!$O$7,E556='PC Receitas'!$O$8,E556='PC Receitas'!$O$9,E556='PC Receitas'!$O$10,E556='PC Receitas'!$O$11,E556='PC Receitas'!$O$12,E556='PC Receitas'!$O$13,E556='PC Receitas'!$O$14)),-J556,0))</f>
        <v>7952.57</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71"/>
      <c r="C557" s="43"/>
      <c r="D557" s="43" t="str">
        <f t="shared" ca="1" si="40"/>
        <v/>
      </c>
      <c r="E557" s="43"/>
      <c r="F557" s="43"/>
      <c r="G557" s="43"/>
      <c r="H557" s="43"/>
      <c r="I557" s="43"/>
      <c r="J557" s="44"/>
      <c r="K557" s="141"/>
      <c r="L557" s="45"/>
      <c r="M557" s="43"/>
      <c r="N557" s="41">
        <f>N556+IF(AND(L557="Pago",OR(E557='PC Receitas'!$O$4,E557='PC Receitas'!$O$5,E557='PC Receitas'!$O$6)),J557,IF(AND(L557="Pago",OR(E557='PC Receitas'!$O$7,E557='PC Receitas'!$O$8,E557='PC Receitas'!$O$9,E557='PC Receitas'!$O$10,E557='PC Receitas'!$O$11,E557='PC Receitas'!$O$12,E557='PC Receitas'!$O$13,E557='PC Receitas'!$O$14)),-J557,0))</f>
        <v>7952.57</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71"/>
      <c r="C558" s="43"/>
      <c r="D558" s="43" t="str">
        <f t="shared" ca="1" si="40"/>
        <v/>
      </c>
      <c r="E558" s="43"/>
      <c r="F558" s="43"/>
      <c r="G558" s="43"/>
      <c r="H558" s="43"/>
      <c r="I558" s="43"/>
      <c r="J558" s="44"/>
      <c r="K558" s="141"/>
      <c r="L558" s="45"/>
      <c r="M558" s="43"/>
      <c r="N558" s="41">
        <f>N557+IF(AND(L558="Pago",OR(E558='PC Receitas'!$O$4,E558='PC Receitas'!$O$5,E558='PC Receitas'!$O$6)),J558,IF(AND(L558="Pago",OR(E558='PC Receitas'!$O$7,E558='PC Receitas'!$O$8,E558='PC Receitas'!$O$9,E558='PC Receitas'!$O$10,E558='PC Receitas'!$O$11,E558='PC Receitas'!$O$12,E558='PC Receitas'!$O$13,E558='PC Receitas'!$O$14)),-J558,0))</f>
        <v>7952.57</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71"/>
      <c r="C559" s="43"/>
      <c r="D559" s="43" t="str">
        <f t="shared" ca="1" si="40"/>
        <v/>
      </c>
      <c r="E559" s="43"/>
      <c r="F559" s="43"/>
      <c r="G559" s="43"/>
      <c r="H559" s="43"/>
      <c r="I559" s="43"/>
      <c r="J559" s="44"/>
      <c r="K559" s="141"/>
      <c r="L559" s="45"/>
      <c r="M559" s="43"/>
      <c r="N559" s="41">
        <f>N558+IF(AND(L559="Pago",OR(E559='PC Receitas'!$O$4,E559='PC Receitas'!$O$5,E559='PC Receitas'!$O$6)),J559,IF(AND(L559="Pago",OR(E559='PC Receitas'!$O$7,E559='PC Receitas'!$O$8,E559='PC Receitas'!$O$9,E559='PC Receitas'!$O$10,E559='PC Receitas'!$O$11,E559='PC Receitas'!$O$12,E559='PC Receitas'!$O$13,E559='PC Receitas'!$O$14)),-J559,0))</f>
        <v>7952.57</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71"/>
      <c r="C560" s="43"/>
      <c r="D560" s="43" t="str">
        <f t="shared" ca="1" si="40"/>
        <v/>
      </c>
      <c r="E560" s="43"/>
      <c r="F560" s="43"/>
      <c r="G560" s="43"/>
      <c r="H560" s="43"/>
      <c r="I560" s="43"/>
      <c r="J560" s="44"/>
      <c r="K560" s="141"/>
      <c r="L560" s="45"/>
      <c r="M560" s="43"/>
      <c r="N560" s="41">
        <f>N559+IF(AND(L560="Pago",OR(E560='PC Receitas'!$O$4,E560='PC Receitas'!$O$5,E560='PC Receitas'!$O$6)),J560,IF(AND(L560="Pago",OR(E560='PC Receitas'!$O$7,E560='PC Receitas'!$O$8,E560='PC Receitas'!$O$9,E560='PC Receitas'!$O$10,E560='PC Receitas'!$O$11,E560='PC Receitas'!$O$12,E560='PC Receitas'!$O$13,E560='PC Receitas'!$O$14)),-J560,0))</f>
        <v>7952.57</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71"/>
      <c r="C561" s="43"/>
      <c r="D561" s="43" t="str">
        <f t="shared" ca="1" si="40"/>
        <v/>
      </c>
      <c r="E561" s="43"/>
      <c r="F561" s="43"/>
      <c r="G561" s="43"/>
      <c r="H561" s="43"/>
      <c r="I561" s="43"/>
      <c r="J561" s="44"/>
      <c r="K561" s="141"/>
      <c r="L561" s="45"/>
      <c r="M561" s="43"/>
      <c r="N561" s="41">
        <f>N560+IF(AND(L561="Pago",OR(E561='PC Receitas'!$O$4,E561='PC Receitas'!$O$5,E561='PC Receitas'!$O$6)),J561,IF(AND(L561="Pago",OR(E561='PC Receitas'!$O$7,E561='PC Receitas'!$O$8,E561='PC Receitas'!$O$9,E561='PC Receitas'!$O$10,E561='PC Receitas'!$O$11,E561='PC Receitas'!$O$12,E561='PC Receitas'!$O$13,E561='PC Receitas'!$O$14)),-J561,0))</f>
        <v>7952.57</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71"/>
      <c r="C562" s="43"/>
      <c r="D562" s="43" t="str">
        <f t="shared" ca="1" si="40"/>
        <v/>
      </c>
      <c r="E562" s="43"/>
      <c r="F562" s="43"/>
      <c r="G562" s="43"/>
      <c r="H562" s="43"/>
      <c r="I562" s="43"/>
      <c r="J562" s="44"/>
      <c r="K562" s="141"/>
      <c r="L562" s="45"/>
      <c r="M562" s="43"/>
      <c r="N562" s="41">
        <f>N561+IF(AND(L562="Pago",OR(E562='PC Receitas'!$O$4,E562='PC Receitas'!$O$5,E562='PC Receitas'!$O$6)),J562,IF(AND(L562="Pago",OR(E562='PC Receitas'!$O$7,E562='PC Receitas'!$O$8,E562='PC Receitas'!$O$9,E562='PC Receitas'!$O$10,E562='PC Receitas'!$O$11,E562='PC Receitas'!$O$12,E562='PC Receitas'!$O$13,E562='PC Receitas'!$O$14)),-J562,0))</f>
        <v>7952.57</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71"/>
      <c r="C563" s="43"/>
      <c r="D563" s="43" t="str">
        <f t="shared" ca="1" si="40"/>
        <v/>
      </c>
      <c r="E563" s="43"/>
      <c r="F563" s="43"/>
      <c r="G563" s="43"/>
      <c r="H563" s="43"/>
      <c r="I563" s="43"/>
      <c r="J563" s="44"/>
      <c r="K563" s="141"/>
      <c r="L563" s="45"/>
      <c r="M563" s="43"/>
      <c r="N563" s="41">
        <f>N562+IF(AND(L563="Pago",OR(E563='PC Receitas'!$O$4,E563='PC Receitas'!$O$5,E563='PC Receitas'!$O$6)),J563,IF(AND(L563="Pago",OR(E563='PC Receitas'!$O$7,E563='PC Receitas'!$O$8,E563='PC Receitas'!$O$9,E563='PC Receitas'!$O$10,E563='PC Receitas'!$O$11,E563='PC Receitas'!$O$12,E563='PC Receitas'!$O$13,E563='PC Receitas'!$O$14)),-J563,0))</f>
        <v>7952.57</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71"/>
      <c r="C564" s="43"/>
      <c r="D564" s="43" t="str">
        <f t="shared" ca="1" si="40"/>
        <v/>
      </c>
      <c r="E564" s="43"/>
      <c r="F564" s="43"/>
      <c r="G564" s="43"/>
      <c r="H564" s="43"/>
      <c r="I564" s="43"/>
      <c r="J564" s="44"/>
      <c r="K564" s="141"/>
      <c r="L564" s="45"/>
      <c r="M564" s="43"/>
      <c r="N564" s="41">
        <f>N563+IF(AND(L564="Pago",OR(E564='PC Receitas'!$O$4,E564='PC Receitas'!$O$5,E564='PC Receitas'!$O$6)),J564,IF(AND(L564="Pago",OR(E564='PC Receitas'!$O$7,E564='PC Receitas'!$O$8,E564='PC Receitas'!$O$9,E564='PC Receitas'!$O$10,E564='PC Receitas'!$O$11,E564='PC Receitas'!$O$12,E564='PC Receitas'!$O$13,E564='PC Receitas'!$O$14)),-J564,0))</f>
        <v>7952.57</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71"/>
      <c r="C565" s="43"/>
      <c r="D565" s="43" t="str">
        <f t="shared" ca="1" si="40"/>
        <v/>
      </c>
      <c r="E565" s="43"/>
      <c r="F565" s="43"/>
      <c r="G565" s="43"/>
      <c r="H565" s="43"/>
      <c r="I565" s="43"/>
      <c r="J565" s="44"/>
      <c r="K565" s="141"/>
      <c r="L565" s="45"/>
      <c r="M565" s="43"/>
      <c r="N565" s="41">
        <f>N564+IF(AND(L565="Pago",OR(E565='PC Receitas'!$O$4,E565='PC Receitas'!$O$5,E565='PC Receitas'!$O$6)),J565,IF(AND(L565="Pago",OR(E565='PC Receitas'!$O$7,E565='PC Receitas'!$O$8,E565='PC Receitas'!$O$9,E565='PC Receitas'!$O$10,E565='PC Receitas'!$O$11,E565='PC Receitas'!$O$12,E565='PC Receitas'!$O$13,E565='PC Receitas'!$O$14)),-J565,0))</f>
        <v>7952.57</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71"/>
      <c r="C566" s="43"/>
      <c r="D566" s="43" t="str">
        <f t="shared" ca="1" si="40"/>
        <v/>
      </c>
      <c r="E566" s="43"/>
      <c r="F566" s="43"/>
      <c r="G566" s="43"/>
      <c r="H566" s="43"/>
      <c r="I566" s="43"/>
      <c r="J566" s="44"/>
      <c r="K566" s="141"/>
      <c r="L566" s="45"/>
      <c r="M566" s="43"/>
      <c r="N566" s="41">
        <f>N565+IF(AND(L566="Pago",OR(E566='PC Receitas'!$O$4,E566='PC Receitas'!$O$5,E566='PC Receitas'!$O$6)),J566,IF(AND(L566="Pago",OR(E566='PC Receitas'!$O$7,E566='PC Receitas'!$O$8,E566='PC Receitas'!$O$9,E566='PC Receitas'!$O$10,E566='PC Receitas'!$O$11,E566='PC Receitas'!$O$12,E566='PC Receitas'!$O$13,E566='PC Receitas'!$O$14)),-J566,0))</f>
        <v>7952.57</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71"/>
      <c r="C567" s="43"/>
      <c r="D567" s="43" t="str">
        <f t="shared" ca="1" si="40"/>
        <v/>
      </c>
      <c r="E567" s="43"/>
      <c r="F567" s="43"/>
      <c r="G567" s="43"/>
      <c r="H567" s="43"/>
      <c r="I567" s="43"/>
      <c r="J567" s="44"/>
      <c r="K567" s="141"/>
      <c r="L567" s="45"/>
      <c r="M567" s="43"/>
      <c r="N567" s="41">
        <f>N566+IF(AND(L567="Pago",OR(E567='PC Receitas'!$O$4,E567='PC Receitas'!$O$5,E567='PC Receitas'!$O$6)),J567,IF(AND(L567="Pago",OR(E567='PC Receitas'!$O$7,E567='PC Receitas'!$O$8,E567='PC Receitas'!$O$9,E567='PC Receitas'!$O$10,E567='PC Receitas'!$O$11,E567='PC Receitas'!$O$12,E567='PC Receitas'!$O$13,E567='PC Receitas'!$O$14)),-J567,0))</f>
        <v>7952.57</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71"/>
      <c r="C568" s="43"/>
      <c r="D568" s="43" t="str">
        <f t="shared" ca="1" si="40"/>
        <v/>
      </c>
      <c r="E568" s="43"/>
      <c r="F568" s="43"/>
      <c r="G568" s="43"/>
      <c r="H568" s="43"/>
      <c r="I568" s="43"/>
      <c r="J568" s="44"/>
      <c r="K568" s="141"/>
      <c r="L568" s="45"/>
      <c r="M568" s="43"/>
      <c r="N568" s="41">
        <f>N567+IF(AND(L568="Pago",OR(E568='PC Receitas'!$O$4,E568='PC Receitas'!$O$5,E568='PC Receitas'!$O$6)),J568,IF(AND(L568="Pago",OR(E568='PC Receitas'!$O$7,E568='PC Receitas'!$O$8,E568='PC Receitas'!$O$9,E568='PC Receitas'!$O$10,E568='PC Receitas'!$O$11,E568='PC Receitas'!$O$12,E568='PC Receitas'!$O$13,E568='PC Receitas'!$O$14)),-J568,0))</f>
        <v>7952.57</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71"/>
      <c r="C569" s="43"/>
      <c r="D569" s="43" t="str">
        <f t="shared" ca="1" si="40"/>
        <v/>
      </c>
      <c r="E569" s="43"/>
      <c r="F569" s="43"/>
      <c r="G569" s="43"/>
      <c r="H569" s="43"/>
      <c r="I569" s="43"/>
      <c r="J569" s="44"/>
      <c r="K569" s="141"/>
      <c r="L569" s="45"/>
      <c r="M569" s="43"/>
      <c r="N569" s="41">
        <f>N568+IF(AND(L569="Pago",OR(E569='PC Receitas'!$O$4,E569='PC Receitas'!$O$5,E569='PC Receitas'!$O$6)),J569,IF(AND(L569="Pago",OR(E569='PC Receitas'!$O$7,E569='PC Receitas'!$O$8,E569='PC Receitas'!$O$9,E569='PC Receitas'!$O$10,E569='PC Receitas'!$O$11,E569='PC Receitas'!$O$12,E569='PC Receitas'!$O$13,E569='PC Receitas'!$O$14)),-J569,0))</f>
        <v>7952.57</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71"/>
      <c r="C570" s="43"/>
      <c r="D570" s="43" t="str">
        <f t="shared" ca="1" si="40"/>
        <v/>
      </c>
      <c r="E570" s="43"/>
      <c r="F570" s="43"/>
      <c r="G570" s="43"/>
      <c r="H570" s="43"/>
      <c r="I570" s="43"/>
      <c r="J570" s="44"/>
      <c r="K570" s="141"/>
      <c r="L570" s="45"/>
      <c r="M570" s="43"/>
      <c r="N570" s="41">
        <f>N569+IF(AND(L570="Pago",OR(E570='PC Receitas'!$O$4,E570='PC Receitas'!$O$5,E570='PC Receitas'!$O$6)),J570,IF(AND(L570="Pago",OR(E570='PC Receitas'!$O$7,E570='PC Receitas'!$O$8,E570='PC Receitas'!$O$9,E570='PC Receitas'!$O$10,E570='PC Receitas'!$O$11,E570='PC Receitas'!$O$12,E570='PC Receitas'!$O$13,E570='PC Receitas'!$O$14)),-J570,0))</f>
        <v>7952.57</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71"/>
      <c r="C571" s="43"/>
      <c r="D571" s="43" t="str">
        <f t="shared" ca="1" si="40"/>
        <v/>
      </c>
      <c r="E571" s="43"/>
      <c r="F571" s="43"/>
      <c r="G571" s="43"/>
      <c r="H571" s="43"/>
      <c r="I571" s="43"/>
      <c r="J571" s="44"/>
      <c r="K571" s="141"/>
      <c r="L571" s="45"/>
      <c r="M571" s="43"/>
      <c r="N571" s="41">
        <f>N570+IF(AND(L571="Pago",OR(E571='PC Receitas'!$O$4,E571='PC Receitas'!$O$5,E571='PC Receitas'!$O$6)),J571,IF(AND(L571="Pago",OR(E571='PC Receitas'!$O$7,E571='PC Receitas'!$O$8,E571='PC Receitas'!$O$9,E571='PC Receitas'!$O$10,E571='PC Receitas'!$O$11,E571='PC Receitas'!$O$12,E571='PC Receitas'!$O$13,E571='PC Receitas'!$O$14)),-J571,0))</f>
        <v>7952.57</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71"/>
      <c r="C572" s="43"/>
      <c r="D572" s="43" t="str">
        <f t="shared" ca="1" si="40"/>
        <v/>
      </c>
      <c r="E572" s="43"/>
      <c r="F572" s="43"/>
      <c r="G572" s="43"/>
      <c r="H572" s="43"/>
      <c r="I572" s="43"/>
      <c r="J572" s="44"/>
      <c r="K572" s="141"/>
      <c r="L572" s="45"/>
      <c r="M572" s="43"/>
      <c r="N572" s="41">
        <f>N571+IF(AND(L572="Pago",OR(E572='PC Receitas'!$O$4,E572='PC Receitas'!$O$5,E572='PC Receitas'!$O$6)),J572,IF(AND(L572="Pago",OR(E572='PC Receitas'!$O$7,E572='PC Receitas'!$O$8,E572='PC Receitas'!$O$9,E572='PC Receitas'!$O$10,E572='PC Receitas'!$O$11,E572='PC Receitas'!$O$12,E572='PC Receitas'!$O$13,E572='PC Receitas'!$O$14)),-J572,0))</f>
        <v>7952.57</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71"/>
      <c r="C573" s="43"/>
      <c r="D573" s="43" t="str">
        <f t="shared" ca="1" si="40"/>
        <v/>
      </c>
      <c r="E573" s="43"/>
      <c r="F573" s="43"/>
      <c r="G573" s="43"/>
      <c r="H573" s="43"/>
      <c r="I573" s="43"/>
      <c r="J573" s="44"/>
      <c r="K573" s="141"/>
      <c r="L573" s="45"/>
      <c r="M573" s="43"/>
      <c r="N573" s="41">
        <f>N572+IF(AND(L573="Pago",OR(E573='PC Receitas'!$O$4,E573='PC Receitas'!$O$5,E573='PC Receitas'!$O$6)),J573,IF(AND(L573="Pago",OR(E573='PC Receitas'!$O$7,E573='PC Receitas'!$O$8,E573='PC Receitas'!$O$9,E573='PC Receitas'!$O$10,E573='PC Receitas'!$O$11,E573='PC Receitas'!$O$12,E573='PC Receitas'!$O$13,E573='PC Receitas'!$O$14)),-J573,0))</f>
        <v>7952.57</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71"/>
      <c r="C574" s="43"/>
      <c r="D574" s="43" t="str">
        <f t="shared" ca="1" si="40"/>
        <v/>
      </c>
      <c r="E574" s="43"/>
      <c r="F574" s="43"/>
      <c r="G574" s="43"/>
      <c r="H574" s="43"/>
      <c r="I574" s="43"/>
      <c r="J574" s="44"/>
      <c r="K574" s="141"/>
      <c r="L574" s="45"/>
      <c r="M574" s="43"/>
      <c r="N574" s="41">
        <f>N573+IF(AND(L574="Pago",OR(E574='PC Receitas'!$O$4,E574='PC Receitas'!$O$5,E574='PC Receitas'!$O$6)),J574,IF(AND(L574="Pago",OR(E574='PC Receitas'!$O$7,E574='PC Receitas'!$O$8,E574='PC Receitas'!$O$9,E574='PC Receitas'!$O$10,E574='PC Receitas'!$O$11,E574='PC Receitas'!$O$12,E574='PC Receitas'!$O$13,E574='PC Receitas'!$O$14)),-J574,0))</f>
        <v>7952.57</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71"/>
      <c r="C575" s="43"/>
      <c r="D575" s="43" t="str">
        <f t="shared" ca="1" si="40"/>
        <v/>
      </c>
      <c r="E575" s="43"/>
      <c r="F575" s="43"/>
      <c r="G575" s="43"/>
      <c r="H575" s="43"/>
      <c r="I575" s="43"/>
      <c r="J575" s="44"/>
      <c r="K575" s="141"/>
      <c r="L575" s="45"/>
      <c r="M575" s="43"/>
      <c r="N575" s="41">
        <f>N574+IF(AND(L575="Pago",OR(E575='PC Receitas'!$O$4,E575='PC Receitas'!$O$5,E575='PC Receitas'!$O$6)),J575,IF(AND(L575="Pago",OR(E575='PC Receitas'!$O$7,E575='PC Receitas'!$O$8,E575='PC Receitas'!$O$9,E575='PC Receitas'!$O$10,E575='PC Receitas'!$O$11,E575='PC Receitas'!$O$12,E575='PC Receitas'!$O$13,E575='PC Receitas'!$O$14)),-J575,0))</f>
        <v>7952.57</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71"/>
      <c r="C576" s="43"/>
      <c r="D576" s="43" t="str">
        <f t="shared" ca="1" si="40"/>
        <v/>
      </c>
      <c r="E576" s="43"/>
      <c r="F576" s="43"/>
      <c r="G576" s="43"/>
      <c r="H576" s="43"/>
      <c r="I576" s="43"/>
      <c r="J576" s="44"/>
      <c r="K576" s="141"/>
      <c r="L576" s="45"/>
      <c r="M576" s="43"/>
      <c r="N576" s="41">
        <f>N575+IF(AND(L576="Pago",OR(E576='PC Receitas'!$O$4,E576='PC Receitas'!$O$5,E576='PC Receitas'!$O$6)),J576,IF(AND(L576="Pago",OR(E576='PC Receitas'!$O$7,E576='PC Receitas'!$O$8,E576='PC Receitas'!$O$9,E576='PC Receitas'!$O$10,E576='PC Receitas'!$O$11,E576='PC Receitas'!$O$12,E576='PC Receitas'!$O$13,E576='PC Receitas'!$O$14)),-J576,0))</f>
        <v>7952.57</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71"/>
      <c r="C577" s="43"/>
      <c r="D577" s="43" t="str">
        <f t="shared" ca="1" si="40"/>
        <v/>
      </c>
      <c r="E577" s="43"/>
      <c r="F577" s="43"/>
      <c r="G577" s="43"/>
      <c r="H577" s="43"/>
      <c r="I577" s="43"/>
      <c r="J577" s="44"/>
      <c r="K577" s="141"/>
      <c r="L577" s="45"/>
      <c r="M577" s="43"/>
      <c r="N577" s="41">
        <f>N576+IF(AND(L577="Pago",OR(E577='PC Receitas'!$O$4,E577='PC Receitas'!$O$5,E577='PC Receitas'!$O$6)),J577,IF(AND(L577="Pago",OR(E577='PC Receitas'!$O$7,E577='PC Receitas'!$O$8,E577='PC Receitas'!$O$9,E577='PC Receitas'!$O$10,E577='PC Receitas'!$O$11,E577='PC Receitas'!$O$12,E577='PC Receitas'!$O$13,E577='PC Receitas'!$O$14)),-J577,0))</f>
        <v>7952.57</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71"/>
      <c r="C578" s="43"/>
      <c r="D578" s="43" t="str">
        <f t="shared" ca="1" si="40"/>
        <v/>
      </c>
      <c r="E578" s="43"/>
      <c r="F578" s="43"/>
      <c r="G578" s="43"/>
      <c r="H578" s="43"/>
      <c r="I578" s="43"/>
      <c r="J578" s="44"/>
      <c r="K578" s="141"/>
      <c r="L578" s="45"/>
      <c r="M578" s="43"/>
      <c r="N578" s="41">
        <f>N577+IF(AND(L578="Pago",OR(E578='PC Receitas'!$O$4,E578='PC Receitas'!$O$5,E578='PC Receitas'!$O$6)),J578,IF(AND(L578="Pago",OR(E578='PC Receitas'!$O$7,E578='PC Receitas'!$O$8,E578='PC Receitas'!$O$9,E578='PC Receitas'!$O$10,E578='PC Receitas'!$O$11,E578='PC Receitas'!$O$12,E578='PC Receitas'!$O$13,E578='PC Receitas'!$O$14)),-J578,0))</f>
        <v>7952.57</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71"/>
      <c r="C579" s="43"/>
      <c r="D579" s="43" t="str">
        <f t="shared" ca="1" si="40"/>
        <v/>
      </c>
      <c r="E579" s="43"/>
      <c r="F579" s="43"/>
      <c r="G579" s="43"/>
      <c r="H579" s="43"/>
      <c r="I579" s="43"/>
      <c r="J579" s="44"/>
      <c r="K579" s="141"/>
      <c r="L579" s="45"/>
      <c r="M579" s="43"/>
      <c r="N579" s="41">
        <f>N578+IF(AND(L579="Pago",OR(E579='PC Receitas'!$O$4,E579='PC Receitas'!$O$5,E579='PC Receitas'!$O$6)),J579,IF(AND(L579="Pago",OR(E579='PC Receitas'!$O$7,E579='PC Receitas'!$O$8,E579='PC Receitas'!$O$9,E579='PC Receitas'!$O$10,E579='PC Receitas'!$O$11,E579='PC Receitas'!$O$12,E579='PC Receitas'!$O$13,E579='PC Receitas'!$O$14)),-J579,0))</f>
        <v>7952.57</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71"/>
      <c r="C580" s="43"/>
      <c r="D580" s="43" t="str">
        <f t="shared" ca="1" si="40"/>
        <v/>
      </c>
      <c r="E580" s="43"/>
      <c r="F580" s="43"/>
      <c r="G580" s="43"/>
      <c r="H580" s="43"/>
      <c r="I580" s="43"/>
      <c r="J580" s="44"/>
      <c r="K580" s="141"/>
      <c r="L580" s="45"/>
      <c r="M580" s="43"/>
      <c r="N580" s="41">
        <f>N579+IF(AND(L580="Pago",OR(E580='PC Receitas'!$O$4,E580='PC Receitas'!$O$5,E580='PC Receitas'!$O$6)),J580,IF(AND(L580="Pago",OR(E580='PC Receitas'!$O$7,E580='PC Receitas'!$O$8,E580='PC Receitas'!$O$9,E580='PC Receitas'!$O$10,E580='PC Receitas'!$O$11,E580='PC Receitas'!$O$12,E580='PC Receitas'!$O$13,E580='PC Receitas'!$O$14)),-J580,0))</f>
        <v>7952.57</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71"/>
      <c r="C581" s="43"/>
      <c r="D581" s="43" t="str">
        <f t="shared" ca="1" si="40"/>
        <v/>
      </c>
      <c r="E581" s="43"/>
      <c r="F581" s="43"/>
      <c r="G581" s="43"/>
      <c r="H581" s="43"/>
      <c r="I581" s="43"/>
      <c r="J581" s="44"/>
      <c r="K581" s="141"/>
      <c r="L581" s="45"/>
      <c r="M581" s="43"/>
      <c r="N581" s="41">
        <f>N580+IF(AND(L581="Pago",OR(E581='PC Receitas'!$O$4,E581='PC Receitas'!$O$5,E581='PC Receitas'!$O$6)),J581,IF(AND(L581="Pago",OR(E581='PC Receitas'!$O$7,E581='PC Receitas'!$O$8,E581='PC Receitas'!$O$9,E581='PC Receitas'!$O$10,E581='PC Receitas'!$O$11,E581='PC Receitas'!$O$12,E581='PC Receitas'!$O$13,E581='PC Receitas'!$O$14)),-J581,0))</f>
        <v>7952.57</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71"/>
      <c r="C582" s="43"/>
      <c r="D582" s="43" t="str">
        <f t="shared" ref="D582:D605" ca="1" si="45">IF(C582&lt;&gt;"",TEXT(C582,"00")&amp;"/08/"&amp;YEAR(TODAY()),"")</f>
        <v/>
      </c>
      <c r="E582" s="43"/>
      <c r="F582" s="43"/>
      <c r="G582" s="43"/>
      <c r="H582" s="43"/>
      <c r="I582" s="43"/>
      <c r="J582" s="44"/>
      <c r="K582" s="141"/>
      <c r="L582" s="45"/>
      <c r="M582" s="43"/>
      <c r="N582" s="41">
        <f>N581+IF(AND(L582="Pago",OR(E582='PC Receitas'!$O$4,E582='PC Receitas'!$O$5,E582='PC Receitas'!$O$6)),J582,IF(AND(L582="Pago",OR(E582='PC Receitas'!$O$7,E582='PC Receitas'!$O$8,E582='PC Receitas'!$O$9,E582='PC Receitas'!$O$10,E582='PC Receitas'!$O$11,E582='PC Receitas'!$O$12,E582='PC Receitas'!$O$13,E582='PC Receitas'!$O$14)),-J582,0))</f>
        <v>7952.57</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71"/>
      <c r="C583" s="43"/>
      <c r="D583" s="43" t="str">
        <f t="shared" ca="1" si="45"/>
        <v/>
      </c>
      <c r="E583" s="43"/>
      <c r="F583" s="43"/>
      <c r="G583" s="43"/>
      <c r="H583" s="43"/>
      <c r="I583" s="43"/>
      <c r="J583" s="44"/>
      <c r="K583" s="141"/>
      <c r="L583" s="45"/>
      <c r="M583" s="43"/>
      <c r="N583" s="41">
        <f>N582+IF(AND(L583="Pago",OR(E583='PC Receitas'!$O$4,E583='PC Receitas'!$O$5,E583='PC Receitas'!$O$6)),J583,IF(AND(L583="Pago",OR(E583='PC Receitas'!$O$7,E583='PC Receitas'!$O$8,E583='PC Receitas'!$O$9,E583='PC Receitas'!$O$10,E583='PC Receitas'!$O$11,E583='PC Receitas'!$O$12,E583='PC Receitas'!$O$13,E583='PC Receitas'!$O$14)),-J583,0))</f>
        <v>7952.57</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71"/>
      <c r="C584" s="43"/>
      <c r="D584" s="43" t="str">
        <f t="shared" ca="1" si="45"/>
        <v/>
      </c>
      <c r="E584" s="43"/>
      <c r="F584" s="43"/>
      <c r="G584" s="43"/>
      <c r="H584" s="43"/>
      <c r="I584" s="43"/>
      <c r="J584" s="44"/>
      <c r="K584" s="141"/>
      <c r="L584" s="45"/>
      <c r="M584" s="43"/>
      <c r="N584" s="41">
        <f>N583+IF(AND(L584="Pago",OR(E584='PC Receitas'!$O$4,E584='PC Receitas'!$O$5,E584='PC Receitas'!$O$6)),J584,IF(AND(L584="Pago",OR(E584='PC Receitas'!$O$7,E584='PC Receitas'!$O$8,E584='PC Receitas'!$O$9,E584='PC Receitas'!$O$10,E584='PC Receitas'!$O$11,E584='PC Receitas'!$O$12,E584='PC Receitas'!$O$13,E584='PC Receitas'!$O$14)),-J584,0))</f>
        <v>7952.57</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71"/>
      <c r="C585" s="43"/>
      <c r="D585" s="43" t="str">
        <f t="shared" ca="1" si="45"/>
        <v/>
      </c>
      <c r="E585" s="43"/>
      <c r="F585" s="43"/>
      <c r="G585" s="43"/>
      <c r="H585" s="43"/>
      <c r="I585" s="43"/>
      <c r="J585" s="44"/>
      <c r="K585" s="141"/>
      <c r="L585" s="45"/>
      <c r="M585" s="43"/>
      <c r="N585" s="41">
        <f>N584+IF(AND(L585="Pago",OR(E585='PC Receitas'!$O$4,E585='PC Receitas'!$O$5,E585='PC Receitas'!$O$6)),J585,IF(AND(L585="Pago",OR(E585='PC Receitas'!$O$7,E585='PC Receitas'!$O$8,E585='PC Receitas'!$O$9,E585='PC Receitas'!$O$10,E585='PC Receitas'!$O$11,E585='PC Receitas'!$O$12,E585='PC Receitas'!$O$13,E585='PC Receitas'!$O$14)),-J585,0))</f>
        <v>7952.57</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71"/>
      <c r="C586" s="43"/>
      <c r="D586" s="43" t="str">
        <f t="shared" ca="1" si="45"/>
        <v/>
      </c>
      <c r="E586" s="43"/>
      <c r="F586" s="43"/>
      <c r="G586" s="43"/>
      <c r="H586" s="43"/>
      <c r="I586" s="43"/>
      <c r="J586" s="44"/>
      <c r="K586" s="141"/>
      <c r="L586" s="45"/>
      <c r="M586" s="43"/>
      <c r="N586" s="41">
        <f>N585+IF(AND(L586="Pago",OR(E586='PC Receitas'!$O$4,E586='PC Receitas'!$O$5,E586='PC Receitas'!$O$6)),J586,IF(AND(L586="Pago",OR(E586='PC Receitas'!$O$7,E586='PC Receitas'!$O$8,E586='PC Receitas'!$O$9,E586='PC Receitas'!$O$10,E586='PC Receitas'!$O$11,E586='PC Receitas'!$O$12,E586='PC Receitas'!$O$13,E586='PC Receitas'!$O$14)),-J586,0))</f>
        <v>7952.57</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71"/>
      <c r="C587" s="43"/>
      <c r="D587" s="43" t="str">
        <f t="shared" ca="1" si="45"/>
        <v/>
      </c>
      <c r="E587" s="43"/>
      <c r="F587" s="43"/>
      <c r="G587" s="43"/>
      <c r="H587" s="43"/>
      <c r="I587" s="43"/>
      <c r="J587" s="44"/>
      <c r="K587" s="141"/>
      <c r="L587" s="45"/>
      <c r="M587" s="43"/>
      <c r="N587" s="41">
        <f>N586+IF(AND(L587="Pago",OR(E587='PC Receitas'!$O$4,E587='PC Receitas'!$O$5,E587='PC Receitas'!$O$6)),J587,IF(AND(L587="Pago",OR(E587='PC Receitas'!$O$7,E587='PC Receitas'!$O$8,E587='PC Receitas'!$O$9,E587='PC Receitas'!$O$10,E587='PC Receitas'!$O$11,E587='PC Receitas'!$O$12,E587='PC Receitas'!$O$13,E587='PC Receitas'!$O$14)),-J587,0))</f>
        <v>7952.57</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71"/>
      <c r="C588" s="43"/>
      <c r="D588" s="43" t="str">
        <f t="shared" ca="1" si="45"/>
        <v/>
      </c>
      <c r="E588" s="43"/>
      <c r="F588" s="43"/>
      <c r="G588" s="43"/>
      <c r="H588" s="43"/>
      <c r="I588" s="43"/>
      <c r="J588" s="44"/>
      <c r="K588" s="141"/>
      <c r="L588" s="45"/>
      <c r="M588" s="43"/>
      <c r="N588" s="41">
        <f>N587+IF(AND(L588="Pago",OR(E588='PC Receitas'!$O$4,E588='PC Receitas'!$O$5,E588='PC Receitas'!$O$6)),J588,IF(AND(L588="Pago",OR(E588='PC Receitas'!$O$7,E588='PC Receitas'!$O$8,E588='PC Receitas'!$O$9,E588='PC Receitas'!$O$10,E588='PC Receitas'!$O$11,E588='PC Receitas'!$O$12,E588='PC Receitas'!$O$13,E588='PC Receitas'!$O$14)),-J588,0))</f>
        <v>7952.57</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71"/>
      <c r="C589" s="43"/>
      <c r="D589" s="43" t="str">
        <f t="shared" ca="1" si="45"/>
        <v/>
      </c>
      <c r="E589" s="43"/>
      <c r="F589" s="43"/>
      <c r="G589" s="43"/>
      <c r="H589" s="43"/>
      <c r="I589" s="43"/>
      <c r="J589" s="44"/>
      <c r="K589" s="141"/>
      <c r="L589" s="45"/>
      <c r="M589" s="43"/>
      <c r="N589" s="41">
        <f>N588+IF(AND(L589="Pago",OR(E589='PC Receitas'!$O$4,E589='PC Receitas'!$O$5,E589='PC Receitas'!$O$6)),J589,IF(AND(L589="Pago",OR(E589='PC Receitas'!$O$7,E589='PC Receitas'!$O$8,E589='PC Receitas'!$O$9,E589='PC Receitas'!$O$10,E589='PC Receitas'!$O$11,E589='PC Receitas'!$O$12,E589='PC Receitas'!$O$13,E589='PC Receitas'!$O$14)),-J589,0))</f>
        <v>7952.57</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71"/>
      <c r="C590" s="43"/>
      <c r="D590" s="43" t="str">
        <f t="shared" ca="1" si="45"/>
        <v/>
      </c>
      <c r="E590" s="43"/>
      <c r="F590" s="43"/>
      <c r="G590" s="43"/>
      <c r="H590" s="43"/>
      <c r="I590" s="43"/>
      <c r="J590" s="44"/>
      <c r="K590" s="141"/>
      <c r="L590" s="45"/>
      <c r="M590" s="43"/>
      <c r="N590" s="41">
        <f>N589+IF(AND(L590="Pago",OR(E590='PC Receitas'!$O$4,E590='PC Receitas'!$O$5,E590='PC Receitas'!$O$6)),J590,IF(AND(L590="Pago",OR(E590='PC Receitas'!$O$7,E590='PC Receitas'!$O$8,E590='PC Receitas'!$O$9,E590='PC Receitas'!$O$10,E590='PC Receitas'!$O$11,E590='PC Receitas'!$O$12,E590='PC Receitas'!$O$13,E590='PC Receitas'!$O$14)),-J590,0))</f>
        <v>7952.57</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71"/>
      <c r="C591" s="43"/>
      <c r="D591" s="43" t="str">
        <f t="shared" ca="1" si="45"/>
        <v/>
      </c>
      <c r="E591" s="43"/>
      <c r="F591" s="43"/>
      <c r="G591" s="43"/>
      <c r="H591" s="43"/>
      <c r="I591" s="43"/>
      <c r="J591" s="44"/>
      <c r="K591" s="141"/>
      <c r="L591" s="45"/>
      <c r="M591" s="43"/>
      <c r="N591" s="41">
        <f>N590+IF(AND(L591="Pago",OR(E591='PC Receitas'!$O$4,E591='PC Receitas'!$O$5,E591='PC Receitas'!$O$6)),J591,IF(AND(L591="Pago",OR(E591='PC Receitas'!$O$7,E591='PC Receitas'!$O$8,E591='PC Receitas'!$O$9,E591='PC Receitas'!$O$10,E591='PC Receitas'!$O$11,E591='PC Receitas'!$O$12,E591='PC Receitas'!$O$13,E591='PC Receitas'!$O$14)),-J591,0))</f>
        <v>7952.57</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71"/>
      <c r="C592" s="43"/>
      <c r="D592" s="43" t="str">
        <f t="shared" ca="1" si="45"/>
        <v/>
      </c>
      <c r="E592" s="43"/>
      <c r="F592" s="43"/>
      <c r="G592" s="43"/>
      <c r="H592" s="43"/>
      <c r="I592" s="43"/>
      <c r="J592" s="44"/>
      <c r="K592" s="141"/>
      <c r="L592" s="45"/>
      <c r="M592" s="43"/>
      <c r="N592" s="41">
        <f>N591+IF(AND(L592="Pago",OR(E592='PC Receitas'!$O$4,E592='PC Receitas'!$O$5,E592='PC Receitas'!$O$6)),J592,IF(AND(L592="Pago",OR(E592='PC Receitas'!$O$7,E592='PC Receitas'!$O$8,E592='PC Receitas'!$O$9,E592='PC Receitas'!$O$10,E592='PC Receitas'!$O$11,E592='PC Receitas'!$O$12,E592='PC Receitas'!$O$13,E592='PC Receitas'!$O$14)),-J592,0))</f>
        <v>7952.57</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71"/>
      <c r="C593" s="43"/>
      <c r="D593" s="43" t="str">
        <f t="shared" ca="1" si="45"/>
        <v/>
      </c>
      <c r="E593" s="43"/>
      <c r="F593" s="43"/>
      <c r="G593" s="43"/>
      <c r="H593" s="43"/>
      <c r="I593" s="43"/>
      <c r="J593" s="44"/>
      <c r="K593" s="141"/>
      <c r="L593" s="45"/>
      <c r="M593" s="43"/>
      <c r="N593" s="41">
        <f>N592+IF(AND(L593="Pago",OR(E593='PC Receitas'!$O$4,E593='PC Receitas'!$O$5,E593='PC Receitas'!$O$6)),J593,IF(AND(L593="Pago",OR(E593='PC Receitas'!$O$7,E593='PC Receitas'!$O$8,E593='PC Receitas'!$O$9,E593='PC Receitas'!$O$10,E593='PC Receitas'!$O$11,E593='PC Receitas'!$O$12,E593='PC Receitas'!$O$13,E593='PC Receitas'!$O$14)),-J593,0))</f>
        <v>7952.57</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71"/>
      <c r="C594" s="43"/>
      <c r="D594" s="43" t="str">
        <f t="shared" ca="1" si="45"/>
        <v/>
      </c>
      <c r="E594" s="43"/>
      <c r="F594" s="43"/>
      <c r="G594" s="43"/>
      <c r="H594" s="43"/>
      <c r="I594" s="43"/>
      <c r="J594" s="44"/>
      <c r="K594" s="141"/>
      <c r="L594" s="45"/>
      <c r="M594" s="43"/>
      <c r="N594" s="41">
        <f>N593+IF(AND(L594="Pago",OR(E594='PC Receitas'!$O$4,E594='PC Receitas'!$O$5,E594='PC Receitas'!$O$6)),J594,IF(AND(L594="Pago",OR(E594='PC Receitas'!$O$7,E594='PC Receitas'!$O$8,E594='PC Receitas'!$O$9,E594='PC Receitas'!$O$10,E594='PC Receitas'!$O$11,E594='PC Receitas'!$O$12,E594='PC Receitas'!$O$13,E594='PC Receitas'!$O$14)),-J594,0))</f>
        <v>7952.57</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71"/>
      <c r="C595" s="43"/>
      <c r="D595" s="43" t="str">
        <f t="shared" ca="1" si="45"/>
        <v/>
      </c>
      <c r="E595" s="43"/>
      <c r="F595" s="43"/>
      <c r="G595" s="43"/>
      <c r="H595" s="43"/>
      <c r="I595" s="43"/>
      <c r="J595" s="44"/>
      <c r="K595" s="141"/>
      <c r="L595" s="45"/>
      <c r="M595" s="43"/>
      <c r="N595" s="41">
        <f>N594+IF(AND(L595="Pago",OR(E595='PC Receitas'!$O$4,E595='PC Receitas'!$O$5,E595='PC Receitas'!$O$6)),J595,IF(AND(L595="Pago",OR(E595='PC Receitas'!$O$7,E595='PC Receitas'!$O$8,E595='PC Receitas'!$O$9,E595='PC Receitas'!$O$10,E595='PC Receitas'!$O$11,E595='PC Receitas'!$O$12,E595='PC Receitas'!$O$13,E595='PC Receitas'!$O$14)),-J595,0))</f>
        <v>7952.57</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71"/>
      <c r="C596" s="43"/>
      <c r="D596" s="43" t="str">
        <f t="shared" ca="1" si="45"/>
        <v/>
      </c>
      <c r="E596" s="43"/>
      <c r="F596" s="43"/>
      <c r="G596" s="43"/>
      <c r="H596" s="43"/>
      <c r="I596" s="43"/>
      <c r="J596" s="44"/>
      <c r="K596" s="141"/>
      <c r="L596" s="45"/>
      <c r="M596" s="43"/>
      <c r="N596" s="41">
        <f>N595+IF(AND(L596="Pago",OR(E596='PC Receitas'!$O$4,E596='PC Receitas'!$O$5,E596='PC Receitas'!$O$6)),J596,IF(AND(L596="Pago",OR(E596='PC Receitas'!$O$7,E596='PC Receitas'!$O$8,E596='PC Receitas'!$O$9,E596='PC Receitas'!$O$10,E596='PC Receitas'!$O$11,E596='PC Receitas'!$O$12,E596='PC Receitas'!$O$13,E596='PC Receitas'!$O$14)),-J596,0))</f>
        <v>7952.57</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71"/>
      <c r="C597" s="43"/>
      <c r="D597" s="43" t="str">
        <f t="shared" ca="1" si="45"/>
        <v/>
      </c>
      <c r="E597" s="43"/>
      <c r="F597" s="43"/>
      <c r="G597" s="43"/>
      <c r="H597" s="43"/>
      <c r="I597" s="43"/>
      <c r="J597" s="44"/>
      <c r="K597" s="141"/>
      <c r="L597" s="45"/>
      <c r="M597" s="43"/>
      <c r="N597" s="41">
        <f>N596+IF(AND(L597="Pago",OR(E597='PC Receitas'!$O$4,E597='PC Receitas'!$O$5,E597='PC Receitas'!$O$6)),J597,IF(AND(L597="Pago",OR(E597='PC Receitas'!$O$7,E597='PC Receitas'!$O$8,E597='PC Receitas'!$O$9,E597='PC Receitas'!$O$10,E597='PC Receitas'!$O$11,E597='PC Receitas'!$O$12,E597='PC Receitas'!$O$13,E597='PC Receitas'!$O$14)),-J597,0))</f>
        <v>7952.57</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71"/>
      <c r="C598" s="43"/>
      <c r="D598" s="43" t="str">
        <f t="shared" ca="1" si="45"/>
        <v/>
      </c>
      <c r="E598" s="43"/>
      <c r="F598" s="43"/>
      <c r="G598" s="43"/>
      <c r="H598" s="43"/>
      <c r="I598" s="43"/>
      <c r="J598" s="44"/>
      <c r="K598" s="141"/>
      <c r="L598" s="45"/>
      <c r="M598" s="43"/>
      <c r="N598" s="41">
        <f>N597+IF(AND(L598="Pago",OR(E598='PC Receitas'!$O$4,E598='PC Receitas'!$O$5,E598='PC Receitas'!$O$6)),J598,IF(AND(L598="Pago",OR(E598='PC Receitas'!$O$7,E598='PC Receitas'!$O$8,E598='PC Receitas'!$O$9,E598='PC Receitas'!$O$10,E598='PC Receitas'!$O$11,E598='PC Receitas'!$O$12,E598='PC Receitas'!$O$13,E598='PC Receitas'!$O$14)),-J598,0))</f>
        <v>7952.57</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71"/>
      <c r="C599" s="43"/>
      <c r="D599" s="43" t="str">
        <f t="shared" ca="1" si="45"/>
        <v/>
      </c>
      <c r="E599" s="43"/>
      <c r="F599" s="43"/>
      <c r="G599" s="43"/>
      <c r="H599" s="43"/>
      <c r="I599" s="43"/>
      <c r="J599" s="44"/>
      <c r="K599" s="141"/>
      <c r="L599" s="45"/>
      <c r="M599" s="43"/>
      <c r="N599" s="41">
        <f>N598+IF(AND(L599="Pago",OR(E599='PC Receitas'!$O$4,E599='PC Receitas'!$O$5,E599='PC Receitas'!$O$6)),J599,IF(AND(L599="Pago",OR(E599='PC Receitas'!$O$7,E599='PC Receitas'!$O$8,E599='PC Receitas'!$O$9,E599='PC Receitas'!$O$10,E599='PC Receitas'!$O$11,E599='PC Receitas'!$O$12,E599='PC Receitas'!$O$13,E599='PC Receitas'!$O$14)),-J599,0))</f>
        <v>7952.57</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71"/>
      <c r="C600" s="43"/>
      <c r="D600" s="43" t="str">
        <f t="shared" ca="1" si="45"/>
        <v/>
      </c>
      <c r="E600" s="43"/>
      <c r="F600" s="43"/>
      <c r="G600" s="43"/>
      <c r="H600" s="43"/>
      <c r="I600" s="43"/>
      <c r="J600" s="44"/>
      <c r="K600" s="141"/>
      <c r="L600" s="45"/>
      <c r="M600" s="43"/>
      <c r="N600" s="41">
        <f>N599+IF(AND(L600="Pago",OR(E600='PC Receitas'!$O$4,E600='PC Receitas'!$O$5,E600='PC Receitas'!$O$6)),J600,IF(AND(L600="Pago",OR(E600='PC Receitas'!$O$7,E600='PC Receitas'!$O$8,E600='PC Receitas'!$O$9,E600='PC Receitas'!$O$10,E600='PC Receitas'!$O$11,E600='PC Receitas'!$O$12,E600='PC Receitas'!$O$13,E600='PC Receitas'!$O$14)),-J600,0))</f>
        <v>7952.57</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71"/>
      <c r="C601" s="43"/>
      <c r="D601" s="43" t="str">
        <f t="shared" ca="1" si="45"/>
        <v/>
      </c>
      <c r="E601" s="43"/>
      <c r="F601" s="43"/>
      <c r="G601" s="43"/>
      <c r="H601" s="43"/>
      <c r="I601" s="43"/>
      <c r="J601" s="44"/>
      <c r="K601" s="141"/>
      <c r="L601" s="45"/>
      <c r="M601" s="43"/>
      <c r="N601" s="41">
        <f>N600+IF(AND(L601="Pago",OR(E601='PC Receitas'!$O$4,E601='PC Receitas'!$O$5,E601='PC Receitas'!$O$6)),J601,IF(AND(L601="Pago",OR(E601='PC Receitas'!$O$7,E601='PC Receitas'!$O$8,E601='PC Receitas'!$O$9,E601='PC Receitas'!$O$10,E601='PC Receitas'!$O$11,E601='PC Receitas'!$O$12,E601='PC Receitas'!$O$13,E601='PC Receitas'!$O$14)),-J601,0))</f>
        <v>7952.57</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71"/>
      <c r="C602" s="43"/>
      <c r="D602" s="43" t="str">
        <f t="shared" ca="1" si="45"/>
        <v/>
      </c>
      <c r="E602" s="43"/>
      <c r="F602" s="43"/>
      <c r="G602" s="43"/>
      <c r="H602" s="43"/>
      <c r="I602" s="43"/>
      <c r="J602" s="44"/>
      <c r="K602" s="141"/>
      <c r="L602" s="45"/>
      <c r="M602" s="43"/>
      <c r="N602" s="41">
        <f>N601+IF(AND(L602="Pago",OR(E602='PC Receitas'!$O$4,E602='PC Receitas'!$O$5,E602='PC Receitas'!$O$6)),J602,IF(AND(L602="Pago",OR(E602='PC Receitas'!$O$7,E602='PC Receitas'!$O$8,E602='PC Receitas'!$O$9,E602='PC Receitas'!$O$10,E602='PC Receitas'!$O$11,E602='PC Receitas'!$O$12,E602='PC Receitas'!$O$13,E602='PC Receitas'!$O$14)),-J602,0))</f>
        <v>7952.57</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71"/>
      <c r="C603" s="43"/>
      <c r="D603" s="43" t="str">
        <f t="shared" ca="1" si="45"/>
        <v/>
      </c>
      <c r="E603" s="43"/>
      <c r="F603" s="43"/>
      <c r="G603" s="43"/>
      <c r="H603" s="43"/>
      <c r="I603" s="43"/>
      <c r="J603" s="44"/>
      <c r="K603" s="141"/>
      <c r="L603" s="45"/>
      <c r="M603" s="43"/>
      <c r="N603" s="41">
        <f>N602+IF(AND(L603="Pago",OR(E603='PC Receitas'!$O$4,E603='PC Receitas'!$O$5,E603='PC Receitas'!$O$6)),J603,IF(AND(L603="Pago",OR(E603='PC Receitas'!$O$7,E603='PC Receitas'!$O$8,E603='PC Receitas'!$O$9,E603='PC Receitas'!$O$10,E603='PC Receitas'!$O$11,E603='PC Receitas'!$O$12,E603='PC Receitas'!$O$13,E603='PC Receitas'!$O$14)),-J603,0))</f>
        <v>7952.57</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71"/>
      <c r="C604" s="43"/>
      <c r="D604" s="43" t="str">
        <f t="shared" ca="1" si="45"/>
        <v/>
      </c>
      <c r="E604" s="43"/>
      <c r="F604" s="43"/>
      <c r="G604" s="43"/>
      <c r="H604" s="43"/>
      <c r="I604" s="43"/>
      <c r="J604" s="44"/>
      <c r="K604" s="141"/>
      <c r="L604" s="45"/>
      <c r="M604" s="43"/>
      <c r="N604" s="41">
        <f>N603+IF(AND(L604="Pago",OR(E604='PC Receitas'!$O$4,E604='PC Receitas'!$O$5,E604='PC Receitas'!$O$6)),J604,IF(AND(L604="Pago",OR(E604='PC Receitas'!$O$7,E604='PC Receitas'!$O$8,E604='PC Receitas'!$O$9,E604='PC Receitas'!$O$10,E604='PC Receitas'!$O$11,E604='PC Receitas'!$O$12,E604='PC Receitas'!$O$13,E604='PC Receitas'!$O$14)),-J604,0))</f>
        <v>7952.57</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71"/>
      <c r="C605" s="43"/>
      <c r="D605" s="43" t="str">
        <f t="shared" ca="1" si="45"/>
        <v/>
      </c>
      <c r="E605" s="43"/>
      <c r="F605" s="43"/>
      <c r="G605" s="43"/>
      <c r="H605" s="43"/>
      <c r="I605" s="43"/>
      <c r="J605" s="44"/>
      <c r="K605" s="141"/>
      <c r="L605" s="45"/>
      <c r="M605" s="43"/>
      <c r="N605" s="41">
        <f>N604+IF(AND(L605="Pago",OR(E605='PC Receitas'!$O$4,E605='PC Receitas'!$O$5,E605='PC Receitas'!$O$6)),J605,IF(AND(L605="Pago",OR(E605='PC Receitas'!$O$7,E605='PC Receitas'!$O$8,E605='PC Receitas'!$O$9,E605='PC Receitas'!$O$10,E605='PC Receitas'!$O$11,E605='PC Receitas'!$O$12,E605='PC Receitas'!$O$13,E605='PC Receitas'!$O$14)),-J605,0))</f>
        <v>7952.57</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289</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IF(C5&lt;&gt;"",TEXT(C5,"00")&amp;"/09/"&amp;'Configurações Básicas'!$E$5,"")</f>
        <v>01/09/2017</v>
      </c>
      <c r="E5" s="43" t="s">
        <v>1333</v>
      </c>
      <c r="F5" s="23"/>
      <c r="G5" s="23" t="s">
        <v>1370</v>
      </c>
      <c r="H5" s="23" t="s">
        <v>1410</v>
      </c>
      <c r="I5" s="23" t="s">
        <v>73</v>
      </c>
      <c r="J5" s="127">
        <v>80.5</v>
      </c>
      <c r="K5" s="141"/>
      <c r="L5" s="45" t="s">
        <v>1368</v>
      </c>
      <c r="M5" s="141"/>
      <c r="N5" s="41">
        <f>Q5+IF(AND(L5="Pago",OR(E5='PC Receitas'!O4,E5='PC Receitas'!O5,E5='PC Receitas'!O6)),J5,IF(AND(L5="Pago",OR(E5='PC Receitas'!O7,E5='PC Receitas'!O8,E5='PC Receitas'!O9,E5='PC Receitas'!O10,E5='PC Receitas'!O11,E5='PC Receitas'!O12,E5='PC Receitas'!O13,E5='PC Receitas'!O14)),-J5,0))</f>
        <v>8033.07</v>
      </c>
      <c r="P5" s="235" t="s">
        <v>233</v>
      </c>
      <c r="Q5" s="236">
        <f>Ago!Q13</f>
        <v>7952.57</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71"/>
      <c r="C6" s="43">
        <v>1</v>
      </c>
      <c r="D6" s="43" t="str">
        <f>IF(C6&lt;&gt;"",TEXT(C6,"00")&amp;"/09/"&amp;'Configurações Básicas'!$E$5,"")</f>
        <v>01/09/2017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IF(C7&lt;&gt;"",TEXT(C7,"00")&amp;"/09/"&amp;'Configurações Básicas'!$E$5,"")</f>
        <v>01/09/2017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IF(C8&lt;&gt;"",TEXT(C8,"00")&amp;"/09/"&amp;'Configurações Básicas'!$E$5,"")</f>
        <v>01/09/2017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IF(C9&lt;&gt;"",TEXT(C9,"00")&amp;"/09/"&amp;'Configurações Básicas'!$E$5,"")</f>
        <v>01/09/2017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IF(C10&lt;&gt;"",TEXT(C10,"00")&amp;"/09/"&amp;'Configurações Básicas'!$E$5,"")</f>
        <v>01/09/2017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IF(C11&lt;&gt;"",TEXT(C11,"00")&amp;"/09/"&amp;'Configurações Básicas'!$E$5,"")</f>
        <v>01/09/2017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IF(C12&lt;&gt;"",TEXT(C12,"00")&amp;"/09/"&amp;'Configurações Básicas'!$E$5,"")</f>
        <v>01/09/2017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IF(C13&lt;&gt;"",TEXT(C13,"00")&amp;"/09/"&amp;'Configurações Básicas'!$E$5,"")</f>
        <v>01/09/2017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IF(C14&lt;&gt;"",TEXT(C14,"00")&amp;"/09/"&amp;'Configurações Básicas'!$E$5,"")</f>
        <v>01/09/2017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IF(C15&lt;&gt;"",TEXT(C15,"00")&amp;"/09/"&amp;'Configurações Básicas'!$E$5,"")</f>
        <v>01/09/2017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IF(C16&lt;&gt;"",TEXT(C16,"00")&amp;"/09/"&amp;'Configurações Básicas'!$E$5,"")</f>
        <v>01/09/2017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v>1</v>
      </c>
      <c r="D17" s="43" t="str">
        <f>IF(C17&lt;&gt;"",TEXT(C17,"00")&amp;"/09/"&amp;'Configurações Básicas'!$E$5,"")</f>
        <v>01/09/2017</v>
      </c>
      <c r="E17" s="43" t="s">
        <v>150</v>
      </c>
      <c r="F17" s="43"/>
      <c r="G17" s="43" t="s">
        <v>1355</v>
      </c>
      <c r="H17" s="43"/>
      <c r="I17" s="43"/>
      <c r="J17" s="44">
        <v>127.17</v>
      </c>
      <c r="K17" s="142"/>
      <c r="L17" s="45" t="s">
        <v>1367</v>
      </c>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71"/>
      <c r="C18" s="43"/>
      <c r="D18" s="43" t="str">
        <f>IF(C18&lt;&gt;"",TEXT(C18,"00")&amp;"/09/"&amp;'Configurações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IF(C19&lt;&gt;"",TEXT(C19,"00")&amp;"/09/"&amp;'Configurações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IF(C20&lt;&gt;"",TEXT(C20,"00")&amp;"/09/"&amp;'Configurações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IF(C21&lt;&gt;"",TEXT(C21,"00")&amp;"/09/"&amp;'Configurações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IF(C22&lt;&gt;"",TEXT(C22,"00")&amp;"/09/"&amp;'Configurações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IF(C23&lt;&gt;"",TEXT(C23,"00")&amp;"/09/"&amp;'Configurações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IF(C24&lt;&gt;"",TEXT(C24,"00")&amp;"/09/"&amp;'Configurações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IF(C25&lt;&gt;"",TEXT(C25,"00")&amp;"/09/"&amp;'Configurações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IF(C26&lt;&gt;"",TEXT(C26,"00")&amp;"/09/"&amp;'Configurações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IF(C27&lt;&gt;"",TEXT(C27,"00")&amp;"/09/"&amp;'Configurações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IF(C28&lt;&gt;"",TEXT(C28,"00")&amp;"/09/"&amp;'Configurações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IF(C29&lt;&gt;"",TEXT(C29,"00")&amp;"/09/"&amp;'Configurações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IF(C30&lt;&gt;"",TEXT(C30,"00")&amp;"/09/"&amp;'Configurações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IF(C31&lt;&gt;"",TEXT(C31,"00")&amp;"/09/"&amp;'Configurações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IF(C32&lt;&gt;"",TEXT(C32,"00")&amp;"/09/"&amp;'Configurações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IF(C33&lt;&gt;"",TEXT(C33,"00")&amp;"/09/"&amp;'Configurações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IF(C34&lt;&gt;"",TEXT(C34,"00")&amp;"/09/"&amp;'Configurações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IF(C35&lt;&gt;"",TEXT(C35,"00")&amp;"/09/"&amp;'Configurações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IF(C36&lt;&gt;"",TEXT(C36,"00")&amp;"/09/"&amp;'Configurações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IF(C37&lt;&gt;"",TEXT(C37,"00")&amp;"/09/"&amp;'Configurações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IF(C38&lt;&gt;"",TEXT(C38,"00")&amp;"/09/"&amp;'Configurações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IF(C39&lt;&gt;"",TEXT(C39,"00")&amp;"/09/"&amp;'Configurações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IF(C40&lt;&gt;"",TEXT(C40,"00")&amp;"/09/"&amp;'Configurações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IF(C41&lt;&gt;"",TEXT(C41,"00")&amp;"/09/"&amp;'Configurações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IF(C42&lt;&gt;"",TEXT(C42,"00")&amp;"/09/"&amp;'Configurações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IF(C43&lt;&gt;"",TEXT(C43,"00")&amp;"/09/"&amp;'Configurações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IF(C44&lt;&gt;"",TEXT(C44,"00")&amp;"/09/"&amp;'Configurações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IF(C45&lt;&gt;"",TEXT(C45,"00")&amp;"/09/"&amp;'Configurações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IF(C46&lt;&gt;"",TEXT(C46,"00")&amp;"/09/"&amp;'Configurações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IF(C47&lt;&gt;"",TEXT(C47,"00")&amp;"/09/"&amp;'Configurações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IF(C48&lt;&gt;"",TEXT(C48,"00")&amp;"/09/"&amp;'Configurações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IF(C49&lt;&gt;"",TEXT(C49,"00")&amp;"/09/"&amp;'Configurações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IF(C50&lt;&gt;"",TEXT(C50,"00")&amp;"/09/"&amp;'Configurações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IF(C51&lt;&gt;"",TEXT(C51,"00")&amp;"/09/"&amp;'Configurações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IF(C52&lt;&gt;"",TEXT(C52,"00")&amp;"/09/"&amp;'Configurações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IF(C53&lt;&gt;"",TEXT(C53,"00")&amp;"/09/"&amp;'Configurações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IF(C54&lt;&gt;"",TEXT(C54,"00")&amp;"/09/"&amp;'Configurações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IF(C55&lt;&gt;"",TEXT(C55,"00")&amp;"/09/"&amp;'Configurações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IF(C56&lt;&gt;"",TEXT(C56,"00")&amp;"/09/"&amp;'Configurações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IF(C57&lt;&gt;"",TEXT(C57,"00")&amp;"/09/"&amp;'Configurações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IF(C58&lt;&gt;"",TEXT(C58,"00")&amp;"/09/"&amp;'Configurações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IF(C59&lt;&gt;"",TEXT(C59,"00")&amp;"/09/"&amp;'Configurações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IF(C60&lt;&gt;"",TEXT(C60,"00")&amp;"/09/"&amp;'Configurações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IF(C61&lt;&gt;"",TEXT(C61,"00")&amp;"/09/"&amp;'Configurações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IF(C62&lt;&gt;"",TEXT(C62,"00")&amp;"/09/"&amp;'Configurações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IF(C63&lt;&gt;"",TEXT(C63,"00")&amp;"/09/"&amp;'Configurações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IF(C64&lt;&gt;"",TEXT(C64,"00")&amp;"/09/"&amp;'Configurações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IF(C65&lt;&gt;"",TEXT(C65,"00")&amp;"/09/"&amp;'Configurações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IF(C66&lt;&gt;"",TEXT(C66,"00")&amp;"/09/"&amp;'Configurações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IF(C67&lt;&gt;"",TEXT(C67,"00")&amp;"/09/"&amp;'Configurações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IF(C68&lt;&gt;"",TEXT(C68,"00")&amp;"/09/"&amp;'Configurações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IF(C69&lt;&gt;"",TEXT(C69,"00")&amp;"/09/"&amp;'Configurações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IF(C70&lt;&gt;"",TEXT(C70,"00")&amp;"/09/"&amp;'Configurações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IF(C71&lt;&gt;"",TEXT(C71,"00")&amp;"/09/"&amp;'Configurações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IF(C72&lt;&gt;"",TEXT(C72,"00")&amp;"/09/"&amp;'Configurações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IF(C73&lt;&gt;"",TEXT(C73,"00")&amp;"/09/"&amp;'Configurações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IF(C74&lt;&gt;"",TEXT(C74,"00")&amp;"/09/"&amp;'Configurações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IF(C75&lt;&gt;"",TEXT(C75,"00")&amp;"/09/"&amp;'Configurações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IF(C76&lt;&gt;"",TEXT(C76,"00")&amp;"/09/"&amp;'Configurações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IF(C77&lt;&gt;"",TEXT(C77,"00")&amp;"/09/"&amp;'Configurações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IF(C78&lt;&gt;"",TEXT(C78,"00")&amp;"/09/"&amp;'Configurações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IF(C79&lt;&gt;"",TEXT(C79,"00")&amp;"/09/"&amp;'Configurações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IF(C80&lt;&gt;"",TEXT(C80,"00")&amp;"/09/"&amp;'Configurações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IF(C81&lt;&gt;"",TEXT(C81,"00")&amp;"/09/"&amp;'Configurações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IF(C82&lt;&gt;"",TEXT(C82,"00")&amp;"/09/"&amp;'Configurações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IF(C83&lt;&gt;"",TEXT(C83,"00")&amp;"/09/"&amp;'Configurações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IF(C84&lt;&gt;"",TEXT(C84,"00")&amp;"/09/"&amp;'Configurações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IF(C85&lt;&gt;"",TEXT(C85,"00")&amp;"/09/"&amp;'Configurações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IF(C86&lt;&gt;"",TEXT(C86,"00")&amp;"/09/"&amp;'Configurações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IF(C87&lt;&gt;"",TEXT(C87,"00")&amp;"/09/"&amp;'Configurações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IF(C88&lt;&gt;"",TEXT(C88,"00")&amp;"/09/"&amp;'Configurações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IF(C89&lt;&gt;"",TEXT(C89,"00")&amp;"/09/"&amp;'Configurações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IF(C90&lt;&gt;"",TEXT(C90,"00")&amp;"/09/"&amp;'Configurações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IF(C91&lt;&gt;"",TEXT(C91,"00")&amp;"/09/"&amp;'Configurações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IF(C92&lt;&gt;"",TEXT(C92,"00")&amp;"/09/"&amp;'Configurações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IF(C93&lt;&gt;"",TEXT(C93,"00")&amp;"/09/"&amp;'Configurações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IF(C94&lt;&gt;"",TEXT(C94,"00")&amp;"/09/"&amp;'Configurações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IF(C95&lt;&gt;"",TEXT(C95,"00")&amp;"/09/"&amp;'Configurações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IF(C96&lt;&gt;"",TEXT(C96,"00")&amp;"/09/"&amp;'Configurações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IF(C97&lt;&gt;"",TEXT(C97,"00")&amp;"/09/"&amp;'Configurações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IF(C98&lt;&gt;"",TEXT(C98,"00")&amp;"/09/"&amp;'Configurações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IF(C99&lt;&gt;"",TEXT(C99,"00")&amp;"/09/"&amp;'Configurações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IF(C100&lt;&gt;"",TEXT(C100,"00")&amp;"/09/"&amp;'Configurações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IF(C101&lt;&gt;"",TEXT(C101,"00")&amp;"/09/"&amp;'Configurações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IF(C102&lt;&gt;"",TEXT(C102,"00")&amp;"/09/"&amp;'Configurações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IF(C103&lt;&gt;"",TEXT(C103,"00")&amp;"/09/"&amp;'Configurações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IF(C104&lt;&gt;"",TEXT(C104,"00")&amp;"/09/"&amp;'Configurações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IF(C105&lt;&gt;"",TEXT(C105,"00")&amp;"/09/"&amp;'Configurações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IF(C106&lt;&gt;"",TEXT(C106,"00")&amp;"/09/"&amp;'Configurações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IF(C107&lt;&gt;"",TEXT(C107,"00")&amp;"/09/"&amp;'Configurações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IF(C108&lt;&gt;"",TEXT(C108,"00")&amp;"/09/"&amp;'Configurações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IF(C109&lt;&gt;"",TEXT(C109,"00")&amp;"/09/"&amp;'Configurações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IF(C110&lt;&gt;"",TEXT(C110,"00")&amp;"/09/"&amp;'Configurações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IF(C111&lt;&gt;"",TEXT(C111,"00")&amp;"/09/"&amp;'Configurações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IF(C112&lt;&gt;"",TEXT(C112,"00")&amp;"/09/"&amp;'Configurações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IF(C113&lt;&gt;"",TEXT(C113,"00")&amp;"/09/"&amp;'Configurações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IF(C114&lt;&gt;"",TEXT(C114,"00")&amp;"/09/"&amp;'Configurações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IF(C115&lt;&gt;"",TEXT(C115,"00")&amp;"/09/"&amp;'Configurações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IF(C116&lt;&gt;"",TEXT(C116,"00")&amp;"/09/"&amp;'Configurações Básicas'!$E$5,"")</f>
        <v/>
      </c>
      <c r="E116" s="43"/>
      <c r="F116" s="2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IF(C117&lt;&gt;"",TEXT(C117,"00")&amp;"/09/"&amp;'Configurações Básicas'!$E$5,"")</f>
        <v/>
      </c>
      <c r="E117" s="43"/>
      <c r="F117" s="2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IF(C118&lt;&gt;"",TEXT(C118,"00")&amp;"/09/"&amp;'Configurações Básicas'!$E$5,"")</f>
        <v/>
      </c>
      <c r="E118" s="43"/>
      <c r="F118" s="2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IF(C119&lt;&gt;"",TEXT(C119,"00")&amp;"/09/"&amp;'Configurações Básicas'!$E$5,"")</f>
        <v/>
      </c>
      <c r="E119" s="43"/>
      <c r="F119" s="2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IF(C120&lt;&gt;"",TEXT(C120,"00")&amp;"/09/"&amp;'Configurações Básicas'!$E$5,"")</f>
        <v/>
      </c>
      <c r="E120" s="43"/>
      <c r="F120" s="2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IF(C121&lt;&gt;"",TEXT(C121,"00")&amp;"/09/"&amp;'Configurações Básicas'!$E$5,"")</f>
        <v/>
      </c>
      <c r="E121" s="43"/>
      <c r="F121" s="2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IF(C122&lt;&gt;"",TEXT(C122,"00")&amp;"/09/"&amp;'Configurações Básicas'!$E$5,"")</f>
        <v/>
      </c>
      <c r="E122" s="43"/>
      <c r="F122" s="2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IF(C123&lt;&gt;"",TEXT(C123,"00")&amp;"/09/"&amp;'Configurações Básicas'!$E$5,"")</f>
        <v/>
      </c>
      <c r="E123" s="43"/>
      <c r="F123" s="2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IF(C124&lt;&gt;"",TEXT(C124,"00")&amp;"/09/"&amp;'Configurações Básicas'!$E$5,"")</f>
        <v/>
      </c>
      <c r="E124" s="43"/>
      <c r="F124" s="2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IF(C125&lt;&gt;"",TEXT(C125,"00")&amp;"/09/"&amp;'Configurações Básicas'!$E$5,"")</f>
        <v/>
      </c>
      <c r="E125" s="43"/>
      <c r="F125" s="2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IF(C126&lt;&gt;"",TEXT(C126,"00")&amp;"/09/"&amp;'Configurações Básicas'!$E$5,"")</f>
        <v/>
      </c>
      <c r="E126" s="43"/>
      <c r="F126" s="2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IF(C127&lt;&gt;"",TEXT(C127,"00")&amp;"/09/"&amp;'Configurações Básicas'!$E$5,"")</f>
        <v/>
      </c>
      <c r="E127" s="43"/>
      <c r="F127" s="2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IF(C128&lt;&gt;"",TEXT(C128,"00")&amp;"/09/"&amp;'Configurações Básicas'!$E$5,"")</f>
        <v/>
      </c>
      <c r="E128" s="43"/>
      <c r="F128" s="2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IF(C129&lt;&gt;"",TEXT(C129,"00")&amp;"/09/"&amp;'Configurações Básicas'!$E$5,"")</f>
        <v/>
      </c>
      <c r="E129" s="43"/>
      <c r="F129" s="2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IF(C130&lt;&gt;"",TEXT(C130,"00")&amp;"/09/"&amp;'Configurações Básicas'!$E$5,"")</f>
        <v/>
      </c>
      <c r="E130" s="43"/>
      <c r="F130" s="2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IF(C131&lt;&gt;"",TEXT(C131,"00")&amp;"/09/"&amp;'Configurações Básicas'!$E$5,"")</f>
        <v/>
      </c>
      <c r="E131" s="43"/>
      <c r="F131" s="2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IF(C132&lt;&gt;"",TEXT(C132,"00")&amp;"/09/"&amp;'Configurações Básicas'!$E$5,"")</f>
        <v/>
      </c>
      <c r="E132" s="43"/>
      <c r="F132" s="2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IF(C133&lt;&gt;"",TEXT(C133,"00")&amp;"/09/"&amp;'Configurações Básicas'!$E$5,"")</f>
        <v/>
      </c>
      <c r="E133" s="43"/>
      <c r="F133" s="2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IF(C134&lt;&gt;"",TEXT(C134,"00")&amp;"/09/"&amp;'Configurações Básicas'!$E$5,"")</f>
        <v/>
      </c>
      <c r="E134" s="43"/>
      <c r="F134" s="2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IF(C135&lt;&gt;"",TEXT(C135,"00")&amp;"/09/"&amp;'Configurações Básicas'!$E$5,"")</f>
        <v/>
      </c>
      <c r="E135" s="43"/>
      <c r="F135" s="2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IF(C136&lt;&gt;"",TEXT(C136,"00")&amp;"/09/"&amp;'Configurações Básicas'!$E$5,"")</f>
        <v/>
      </c>
      <c r="E136" s="43"/>
      <c r="F136" s="2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IF(C137&lt;&gt;"",TEXT(C137,"00")&amp;"/09/"&amp;'Configurações Básicas'!$E$5,"")</f>
        <v/>
      </c>
      <c r="E137" s="43"/>
      <c r="F137" s="2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IF(C138&lt;&gt;"",TEXT(C138,"00")&amp;"/09/"&amp;'Configurações Básicas'!$E$5,"")</f>
        <v/>
      </c>
      <c r="E138" s="43"/>
      <c r="F138" s="2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IF(C139&lt;&gt;"",TEXT(C139,"00")&amp;"/09/"&amp;'Configurações Básicas'!$E$5,"")</f>
        <v/>
      </c>
      <c r="E139" s="43"/>
      <c r="F139" s="2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IF(C140&lt;&gt;"",TEXT(C140,"00")&amp;"/09/"&amp;'Configurações Básicas'!$E$5,"")</f>
        <v/>
      </c>
      <c r="E140" s="43"/>
      <c r="F140" s="2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IF(C141&lt;&gt;"",TEXT(C141,"00")&amp;"/09/"&amp;'Configurações Básicas'!$E$5,"")</f>
        <v/>
      </c>
      <c r="E141" s="43"/>
      <c r="F141" s="2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IF(C142&lt;&gt;"",TEXT(C142,"00")&amp;"/09/"&amp;'Configurações Básicas'!$E$5,"")</f>
        <v/>
      </c>
      <c r="E142" s="43"/>
      <c r="F142" s="2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IF(C143&lt;&gt;"",TEXT(C143,"00")&amp;"/09/"&amp;'Configurações Básicas'!$E$5,"")</f>
        <v/>
      </c>
      <c r="E143" s="43"/>
      <c r="F143" s="2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IF(C144&lt;&gt;"",TEXT(C144,"00")&amp;"/09/"&amp;'Configurações Básicas'!$E$5,"")</f>
        <v/>
      </c>
      <c r="E144" s="43"/>
      <c r="F144" s="2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IF(C145&lt;&gt;"",TEXT(C145,"00")&amp;"/09/"&amp;'Configurações Básicas'!$E$5,"")</f>
        <v/>
      </c>
      <c r="E145" s="43"/>
      <c r="F145" s="2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IF(C146&lt;&gt;"",TEXT(C146,"00")&amp;"/09/"&amp;'Configurações Básicas'!$E$5,"")</f>
        <v/>
      </c>
      <c r="E146" s="43"/>
      <c r="F146" s="2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IF(C147&lt;&gt;"",TEXT(C147,"00")&amp;"/09/"&amp;'Configurações Básicas'!$E$5,"")</f>
        <v/>
      </c>
      <c r="E147" s="43"/>
      <c r="F147" s="2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IF(C148&lt;&gt;"",TEXT(C148,"00")&amp;"/09/"&amp;'Configurações Básicas'!$E$5,"")</f>
        <v/>
      </c>
      <c r="E148" s="43"/>
      <c r="F148" s="2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IF(C149&lt;&gt;"",TEXT(C149,"00")&amp;"/09/"&amp;'Configurações Básicas'!$E$5,"")</f>
        <v/>
      </c>
      <c r="E149" s="43"/>
      <c r="F149" s="2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IF(C150&lt;&gt;"",TEXT(C150,"00")&amp;"/09/"&amp;'Configurações Básicas'!$E$5,"")</f>
        <v/>
      </c>
      <c r="E150" s="43"/>
      <c r="F150" s="2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IF(C151&lt;&gt;"",TEXT(C151,"00")&amp;"/09/"&amp;'Configurações Básicas'!$E$5,"")</f>
        <v/>
      </c>
      <c r="E151" s="43"/>
      <c r="F151" s="2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IF(C152&lt;&gt;"",TEXT(C152,"00")&amp;"/09/"&amp;'Configurações Básicas'!$E$5,"")</f>
        <v/>
      </c>
      <c r="E152" s="43"/>
      <c r="F152" s="23"/>
      <c r="G152" s="43"/>
      <c r="H152" s="43"/>
      <c r="I152" s="43"/>
      <c r="J152" s="129"/>
      <c r="K152" s="143"/>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IF(C153&lt;&gt;"",TEXT(C153,"00")&amp;"/09/"&amp;'Configurações Básicas'!$E$5,"")</f>
        <v/>
      </c>
      <c r="E153" s="43"/>
      <c r="F153" s="2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IF(C154&lt;&gt;"",TEXT(C154,"00")&amp;"/09/"&amp;'Configurações Básicas'!$E$5,"")</f>
        <v/>
      </c>
      <c r="E154" s="43"/>
      <c r="F154" s="2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IF(C155&lt;&gt;"",TEXT(C155,"00")&amp;"/09/"&amp;'Configurações Básicas'!$E$5,"")</f>
        <v/>
      </c>
      <c r="E155" s="43"/>
      <c r="F155" s="2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IF(C156&lt;&gt;"",TEXT(C156,"00")&amp;"/09/"&amp;'Configurações Básicas'!$E$5,"")</f>
        <v/>
      </c>
      <c r="E156" s="43"/>
      <c r="F156" s="2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IF(C157&lt;&gt;"",TEXT(C157,"00")&amp;"/09/"&amp;'Configurações Básicas'!$E$5,"")</f>
        <v/>
      </c>
      <c r="E157" s="43"/>
      <c r="F157" s="2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IF(C158&lt;&gt;"",TEXT(C158,"00")&amp;"/09/"&amp;'Configurações Básicas'!$E$5,"")</f>
        <v/>
      </c>
      <c r="E158" s="43"/>
      <c r="F158" s="2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IF(C159&lt;&gt;"",TEXT(C159,"00")&amp;"/09/"&amp;'Configurações Básicas'!$E$5,"")</f>
        <v/>
      </c>
      <c r="E159" s="43"/>
      <c r="F159" s="2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IF(C160&lt;&gt;"",TEXT(C160,"00")&amp;"/09/"&amp;'Configurações Básicas'!$E$5,"")</f>
        <v/>
      </c>
      <c r="E160" s="43"/>
      <c r="F160" s="2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IF(C161&lt;&gt;"",TEXT(C161,"00")&amp;"/09/"&amp;'Configurações Básicas'!$E$5,"")</f>
        <v/>
      </c>
      <c r="E161" s="43"/>
      <c r="F161" s="2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IF(C162&lt;&gt;"",TEXT(C162,"00")&amp;"/09/"&amp;'Configurações Básicas'!$E$5,"")</f>
        <v/>
      </c>
      <c r="E162" s="43"/>
      <c r="F162" s="2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IF(C163&lt;&gt;"",TEXT(C163,"00")&amp;"/09/"&amp;'Configurações Básicas'!$E$5,"")</f>
        <v/>
      </c>
      <c r="E163" s="43"/>
      <c r="F163" s="2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IF(C164&lt;&gt;"",TEXT(C164,"00")&amp;"/09/"&amp;'Configurações Básicas'!$E$5,"")</f>
        <v/>
      </c>
      <c r="E164" s="43"/>
      <c r="F164" s="2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IF(C165&lt;&gt;"",TEXT(C165,"00")&amp;"/09/"&amp;'Configurações Básicas'!$E$5,"")</f>
        <v/>
      </c>
      <c r="E165" s="43"/>
      <c r="F165" s="2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IF(C166&lt;&gt;"",TEXT(C166,"00")&amp;"/09/"&amp;'Configurações Básicas'!$E$5,"")</f>
        <v/>
      </c>
      <c r="E166" s="43"/>
      <c r="F166" s="2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IF(C167&lt;&gt;"",TEXT(C167,"00")&amp;"/09/"&amp;'Configurações Básicas'!$E$5,"")</f>
        <v/>
      </c>
      <c r="E167" s="43"/>
      <c r="F167" s="2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IF(C168&lt;&gt;"",TEXT(C168,"00")&amp;"/09/"&amp;'Configurações Básicas'!$E$5,"")</f>
        <v/>
      </c>
      <c r="E168" s="43"/>
      <c r="F168" s="23"/>
      <c r="G168" s="23"/>
      <c r="H168" s="23"/>
      <c r="I168" s="2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IF(C169&lt;&gt;"",TEXT(C169,"00")&amp;"/09/"&amp;'Configurações Básicas'!$E$5,"")</f>
        <v/>
      </c>
      <c r="E169" s="43"/>
      <c r="F169" s="2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IF(C170&lt;&gt;"",TEXT(C170,"00")&amp;"/09/"&amp;'Configurações Básicas'!$E$5,"")</f>
        <v/>
      </c>
      <c r="E170" s="43"/>
      <c r="F170" s="2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IF(C171&lt;&gt;"",TEXT(C171,"00")&amp;"/09/"&amp;'Configurações Básicas'!$E$5,"")</f>
        <v/>
      </c>
      <c r="E171" s="43"/>
      <c r="F171" s="2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IF(C172&lt;&gt;"",TEXT(C172,"00")&amp;"/09/"&amp;'Configurações Básicas'!$E$5,"")</f>
        <v/>
      </c>
      <c r="E172" s="43"/>
      <c r="F172" s="2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IF(C173&lt;&gt;"",TEXT(C173,"00")&amp;"/09/"&amp;'Configurações Básicas'!$E$5,"")</f>
        <v/>
      </c>
      <c r="E173" s="43"/>
      <c r="F173" s="23"/>
      <c r="G173" s="23"/>
      <c r="H173" s="23"/>
      <c r="I173" s="2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IF(C174&lt;&gt;"",TEXT(C174,"00")&amp;"/09/"&amp;'Configurações Básicas'!$E$5,"")</f>
        <v/>
      </c>
      <c r="E174" s="43"/>
      <c r="F174" s="23"/>
      <c r="G174" s="23"/>
      <c r="H174" s="23"/>
      <c r="I174" s="2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IF(C175&lt;&gt;"",TEXT(C175,"00")&amp;"/09/"&amp;'Configurações Básicas'!$E$5,"")</f>
        <v/>
      </c>
      <c r="E175" s="43"/>
      <c r="F175" s="23"/>
      <c r="G175" s="23"/>
      <c r="H175" s="23"/>
      <c r="I175" s="2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IF(C176&lt;&gt;"",TEXT(C176,"00")&amp;"/09/"&amp;'Configurações Básicas'!$E$5,"")</f>
        <v/>
      </c>
      <c r="E176" s="43"/>
      <c r="F176" s="23"/>
      <c r="G176" s="23"/>
      <c r="H176" s="23"/>
      <c r="I176" s="2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IF(C177&lt;&gt;"",TEXT(C177,"00")&amp;"/09/"&amp;'Configurações Básicas'!$E$5,"")</f>
        <v/>
      </c>
      <c r="E177" s="43"/>
      <c r="F177" s="23"/>
      <c r="G177" s="23"/>
      <c r="H177" s="23"/>
      <c r="I177" s="2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IF(C178&lt;&gt;"",TEXT(C178,"00")&amp;"/09/"&amp;'Configurações Básicas'!$E$5,"")</f>
        <v/>
      </c>
      <c r="E178" s="43"/>
      <c r="F178" s="23"/>
      <c r="G178" s="23"/>
      <c r="H178" s="23"/>
      <c r="I178" s="2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IF(C179&lt;&gt;"",TEXT(C179,"00")&amp;"/09/"&amp;'Configurações Básicas'!$E$5,"")</f>
        <v/>
      </c>
      <c r="E179" s="43"/>
      <c r="F179" s="23"/>
      <c r="G179" s="23"/>
      <c r="H179" s="23"/>
      <c r="I179" s="2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IF(C180&lt;&gt;"",TEXT(C180,"00")&amp;"/09/"&amp;'Configurações Básicas'!$E$5,"")</f>
        <v/>
      </c>
      <c r="E180" s="43"/>
      <c r="F180" s="23"/>
      <c r="G180" s="23"/>
      <c r="H180" s="23"/>
      <c r="I180" s="2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IF(C181&lt;&gt;"",TEXT(C181,"00")&amp;"/09/"&amp;'Configurações Básicas'!$E$5,"")</f>
        <v/>
      </c>
      <c r="E181" s="43"/>
      <c r="F181" s="23"/>
      <c r="G181" s="23"/>
      <c r="H181" s="23"/>
      <c r="I181" s="2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IF(C182&lt;&gt;"",TEXT(C182,"00")&amp;"/09/"&amp;'Configurações Básicas'!$E$5,"")</f>
        <v/>
      </c>
      <c r="E182" s="43"/>
      <c r="F182" s="23"/>
      <c r="G182" s="23"/>
      <c r="H182" s="23"/>
      <c r="I182" s="2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IF(C183&lt;&gt;"",TEXT(C183,"00")&amp;"/09/"&amp;'Configurações Básicas'!$E$5,"")</f>
        <v/>
      </c>
      <c r="E183" s="43"/>
      <c r="F183" s="23"/>
      <c r="G183" s="23"/>
      <c r="H183" s="23"/>
      <c r="I183" s="2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IF(C184&lt;&gt;"",TEXT(C184,"00")&amp;"/09/"&amp;'Configurações Básicas'!$E$5,"")</f>
        <v/>
      </c>
      <c r="E184" s="43"/>
      <c r="F184" s="23"/>
      <c r="G184" s="23"/>
      <c r="H184" s="23"/>
      <c r="I184" s="2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IF(C185&lt;&gt;"",TEXT(C185,"00")&amp;"/09/"&amp;'Configurações Básicas'!$E$5,"")</f>
        <v/>
      </c>
      <c r="E185" s="43"/>
      <c r="F185" s="23"/>
      <c r="G185" s="23"/>
      <c r="H185" s="23"/>
      <c r="I185" s="2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IF(C186&lt;&gt;"",TEXT(C186,"00")&amp;"/09/"&amp;'Configurações Básicas'!$E$5,"")</f>
        <v/>
      </c>
      <c r="E186" s="43"/>
      <c r="F186" s="23"/>
      <c r="G186" s="23"/>
      <c r="H186" s="23"/>
      <c r="I186" s="2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IF(C187&lt;&gt;"",TEXT(C187,"00")&amp;"/09/"&amp;'Configurações Básicas'!$E$5,"")</f>
        <v/>
      </c>
      <c r="E187" s="43"/>
      <c r="F187" s="2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IF(C188&lt;&gt;"",TEXT(C188,"00")&amp;"/09/"&amp;'Configurações Básicas'!$E$5,"")</f>
        <v/>
      </c>
      <c r="E188" s="43"/>
      <c r="F188" s="2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IF(C189&lt;&gt;"",TEXT(C189,"00")&amp;"/09/"&amp;'Configurações Básicas'!$E$5,"")</f>
        <v/>
      </c>
      <c r="E189" s="43"/>
      <c r="F189" s="2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IF(C190&lt;&gt;"",TEXT(C190,"00")&amp;"/09/"&amp;'Configurações Básicas'!$E$5,"")</f>
        <v/>
      </c>
      <c r="E190" s="43"/>
      <c r="F190" s="2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IF(C191&lt;&gt;"",TEXT(C191,"00")&amp;"/09/"&amp;'Configurações Básicas'!$E$5,"")</f>
        <v/>
      </c>
      <c r="E191" s="43"/>
      <c r="F191" s="2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IF(C192&lt;&gt;"",TEXT(C192,"00")&amp;"/09/"&amp;'Configurações Básicas'!$E$5,"")</f>
        <v/>
      </c>
      <c r="E192" s="43"/>
      <c r="F192" s="2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IF(C193&lt;&gt;"",TEXT(C193,"00")&amp;"/09/"&amp;'Configurações Básicas'!$E$5,"")</f>
        <v/>
      </c>
      <c r="E193" s="43"/>
      <c r="F193" s="2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IF(C194&lt;&gt;"",TEXT(C194,"00")&amp;"/09/"&amp;'Configurações Básicas'!$E$5,"")</f>
        <v/>
      </c>
      <c r="E194" s="43"/>
      <c r="F194" s="2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IF(C195&lt;&gt;"",TEXT(C195,"00")&amp;"/09/"&amp;'Configurações Básicas'!$E$5,"")</f>
        <v/>
      </c>
      <c r="E195" s="43"/>
      <c r="F195" s="2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IF(C196&lt;&gt;"",TEXT(C196,"00")&amp;"/09/"&amp;'Configurações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IF(C197&lt;&gt;"",TEXT(C197,"00")&amp;"/09/"&amp;'Configurações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IF(C198&lt;&gt;"",TEXT(C198,"00")&amp;"/09/"&amp;'Configurações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IF(C199&lt;&gt;"",TEXT(C199,"00")&amp;"/09/"&amp;'Configurações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IF(C200&lt;&gt;"",TEXT(C200,"00")&amp;"/09/"&amp;'Configurações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IF(C201&lt;&gt;"",TEXT(C201,"00")&amp;"/09/"&amp;'Configurações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IF(C202&lt;&gt;"",TEXT(C202,"00")&amp;"/09/"&amp;'Configurações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IF(C203&lt;&gt;"",TEXT(C203,"00")&amp;"/09/"&amp;'Configurações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IF(C204&lt;&gt;"",TEXT(C204,"00")&amp;"/09/"&amp;'Configurações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IF(C205&lt;&gt;"",TEXT(C205,"00")&amp;"/09/"&amp;'Configurações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IF(C206&lt;&gt;"",TEXT(C206,"00")&amp;"/09/"&amp;'Configurações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IF(C207&lt;&gt;"",TEXT(C207,"00")&amp;"/09/"&amp;'Configurações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IF(C208&lt;&gt;"",TEXT(C208,"00")&amp;"/09/"&amp;'Configurações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IF(C209&lt;&gt;"",TEXT(C209,"00")&amp;"/09/"&amp;'Configurações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IF(C210&lt;&gt;"",TEXT(C210,"00")&amp;"/09/"&amp;'Configurações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IF(C211&lt;&gt;"",TEXT(C211,"00")&amp;"/09/"&amp;'Configurações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IF(C212&lt;&gt;"",TEXT(C212,"00")&amp;"/09/"&amp;'Configurações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IF(C213&lt;&gt;"",TEXT(C213,"00")&amp;"/09/"&amp;'Configurações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IF(C214&lt;&gt;"",TEXT(C214,"00")&amp;"/09/"&amp;'Configurações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IF(C215&lt;&gt;"",TEXT(C215,"00")&amp;"/09/"&amp;'Configurações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IF(C216&lt;&gt;"",TEXT(C216,"00")&amp;"/09/"&amp;'Configurações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IF(C217&lt;&gt;"",TEXT(C217,"00")&amp;"/09/"&amp;'Configurações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IF(C218&lt;&gt;"",TEXT(C218,"00")&amp;"/09/"&amp;'Configurações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IF(C219&lt;&gt;"",TEXT(C219,"00")&amp;"/09/"&amp;'Configurações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IF(C220&lt;&gt;"",TEXT(C220,"00")&amp;"/09/"&amp;'Configurações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IF(C221&lt;&gt;"",TEXT(C221,"00")&amp;"/09/"&amp;'Configurações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IF(C222&lt;&gt;"",TEXT(C222,"00")&amp;"/09/"&amp;'Configurações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IF(C223&lt;&gt;"",TEXT(C223,"00")&amp;"/09/"&amp;'Configurações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IF(C224&lt;&gt;"",TEXT(C224,"00")&amp;"/09/"&amp;'Configurações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IF(C225&lt;&gt;"",TEXT(C225,"00")&amp;"/09/"&amp;'Configurações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IF(C226&lt;&gt;"",TEXT(C226,"00")&amp;"/09/"&amp;'Configurações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IF(C227&lt;&gt;"",TEXT(C227,"00")&amp;"/09/"&amp;'Configurações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IF(C228&lt;&gt;"",TEXT(C228,"00")&amp;"/09/"&amp;'Configurações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IF(C229&lt;&gt;"",TEXT(C229,"00")&amp;"/09/"&amp;'Configurações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IF(C230&lt;&gt;"",TEXT(C230,"00")&amp;"/09/"&amp;'Configurações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IF(C231&lt;&gt;"",TEXT(C231,"00")&amp;"/09/"&amp;'Configurações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IF(C232&lt;&gt;"",TEXT(C232,"00")&amp;"/09/"&amp;'Configurações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IF(C233&lt;&gt;"",TEXT(C233,"00")&amp;"/09/"&amp;'Configurações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IF(C234&lt;&gt;"",TEXT(C234,"00")&amp;"/09/"&amp;'Configurações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IF(C235&lt;&gt;"",TEXT(C235,"00")&amp;"/09/"&amp;'Configurações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IF(C236&lt;&gt;"",TEXT(C236,"00")&amp;"/09/"&amp;'Configurações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IF(C237&lt;&gt;"",TEXT(C237,"00")&amp;"/09/"&amp;'Configurações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IF(C238&lt;&gt;"",TEXT(C238,"00")&amp;"/09/"&amp;'Configurações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IF(C239&lt;&gt;"",TEXT(C239,"00")&amp;"/09/"&amp;'Configurações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IF(C240&lt;&gt;"",TEXT(C240,"00")&amp;"/09/"&amp;'Configurações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IF(C241&lt;&gt;"",TEXT(C241,"00")&amp;"/09/"&amp;'Configurações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IF(C242&lt;&gt;"",TEXT(C242,"00")&amp;"/09/"&amp;'Configurações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IF(C243&lt;&gt;"",TEXT(C243,"00")&amp;"/09/"&amp;'Configurações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IF(C244&lt;&gt;"",TEXT(C244,"00")&amp;"/09/"&amp;'Configurações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IF(C245&lt;&gt;"",TEXT(C245,"00")&amp;"/09/"&amp;'Configurações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IF(C246&lt;&gt;"",TEXT(C246,"00")&amp;"/09/"&amp;'Configurações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IF(C247&lt;&gt;"",TEXT(C247,"00")&amp;"/09/"&amp;'Configurações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IF(C248&lt;&gt;"",TEXT(C248,"00")&amp;"/09/"&amp;'Configurações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IF(C249&lt;&gt;"",TEXT(C249,"00")&amp;"/09/"&amp;'Configurações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IF(C250&lt;&gt;"",TEXT(C250,"00")&amp;"/09/"&amp;'Configurações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IF(C251&lt;&gt;"",TEXT(C251,"00")&amp;"/09/"&amp;'Configurações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IF(C252&lt;&gt;"",TEXT(C252,"00")&amp;"/09/"&amp;'Configurações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IF(C253&lt;&gt;"",TEXT(C253,"00")&amp;"/09/"&amp;'Configurações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IF(C254&lt;&gt;"",TEXT(C254,"00")&amp;"/09/"&amp;'Configurações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IF(C255&lt;&gt;"",TEXT(C255,"00")&amp;"/09/"&amp;'Configurações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IF(C256&lt;&gt;"",TEXT(C256,"00")&amp;"/09/"&amp;'Configurações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IF(C257&lt;&gt;"",TEXT(C257,"00")&amp;"/09/"&amp;'Configurações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IF(C258&lt;&gt;"",TEXT(C258,"00")&amp;"/09/"&amp;'Configurações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IF(C259&lt;&gt;"",TEXT(C259,"00")&amp;"/09/"&amp;'Configurações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IF(C260&lt;&gt;"",TEXT(C260,"00")&amp;"/09/"&amp;'Configurações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IF(C261&lt;&gt;"",TEXT(C261,"00")&amp;"/09/"&amp;'Configurações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IF(C262&lt;&gt;"",TEXT(C262,"00")&amp;"/09/"&amp;'Configurações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IF(C263&lt;&gt;"",TEXT(C263,"00")&amp;"/09/"&amp;'Configurações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IF(C264&lt;&gt;"",TEXT(C264,"00")&amp;"/09/"&amp;'Configurações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IF(C265&lt;&gt;"",TEXT(C265,"00")&amp;"/09/"&amp;'Configurações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IF(C266&lt;&gt;"",TEXT(C266,"00")&amp;"/09/"&amp;'Configurações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IF(C267&lt;&gt;"",TEXT(C267,"00")&amp;"/09/"&amp;'Configurações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IF(C268&lt;&gt;"",TEXT(C268,"00")&amp;"/09/"&amp;'Configurações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IF(C269&lt;&gt;"",TEXT(C269,"00")&amp;"/09/"&amp;'Configurações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IF(C270&lt;&gt;"",TEXT(C270,"00")&amp;"/09/"&amp;'Configurações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IF(C271&lt;&gt;"",TEXT(C271,"00")&amp;"/09/"&amp;'Configurações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IF(C272&lt;&gt;"",TEXT(C272,"00")&amp;"/09/"&amp;'Configurações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IF(C273&lt;&gt;"",TEXT(C273,"00")&amp;"/09/"&amp;'Configurações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IF(C274&lt;&gt;"",TEXT(C274,"00")&amp;"/09/"&amp;'Configurações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IF(C275&lt;&gt;"",TEXT(C275,"00")&amp;"/09/"&amp;'Configurações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IF(C276&lt;&gt;"",TEXT(C276,"00")&amp;"/09/"&amp;'Configurações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IF(C277&lt;&gt;"",TEXT(C277,"00")&amp;"/09/"&amp;'Configurações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IF(C278&lt;&gt;"",TEXT(C278,"00")&amp;"/09/"&amp;'Configurações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IF(C279&lt;&gt;"",TEXT(C279,"00")&amp;"/09/"&amp;'Configurações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IF(C280&lt;&gt;"",TEXT(C280,"00")&amp;"/09/"&amp;'Configurações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IF(C281&lt;&gt;"",TEXT(C281,"00")&amp;"/09/"&amp;'Configurações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IF(C282&lt;&gt;"",TEXT(C282,"00")&amp;"/09/"&amp;'Configurações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IF(C283&lt;&gt;"",TEXT(C283,"00")&amp;"/09/"&amp;'Configurações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IF(C284&lt;&gt;"",TEXT(C284,"00")&amp;"/09/"&amp;'Configurações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IF(C285&lt;&gt;"",TEXT(C285,"00")&amp;"/09/"&amp;'Configurações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IF(C286&lt;&gt;"",TEXT(C286,"00")&amp;"/09/"&amp;'Configurações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IF(C287&lt;&gt;"",TEXT(C287,"00")&amp;"/09/"&amp;'Configurações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IF(C288&lt;&gt;"",TEXT(C288,"00")&amp;"/09/"&amp;'Configurações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IF(C289&lt;&gt;"",TEXT(C289,"00")&amp;"/09/"&amp;'Configurações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IF(C290&lt;&gt;"",TEXT(C290,"00")&amp;"/09/"&amp;'Configurações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IF(C291&lt;&gt;"",TEXT(C291,"00")&amp;"/09/"&amp;'Configurações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IF(C292&lt;&gt;"",TEXT(C292,"00")&amp;"/09/"&amp;'Configurações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IF(C293&lt;&gt;"",TEXT(C293,"00")&amp;"/09/"&amp;'Configurações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IF(C294&lt;&gt;"",TEXT(C294,"00")&amp;"/09/"&amp;'Configurações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IF(C295&lt;&gt;"",TEXT(C295,"00")&amp;"/09/"&amp;'Configurações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IF(C296&lt;&gt;"",TEXT(C296,"00")&amp;"/09/"&amp;'Configurações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IF(C297&lt;&gt;"",TEXT(C297,"00")&amp;"/09/"&amp;'Configurações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IF(C298&lt;&gt;"",TEXT(C298,"00")&amp;"/09/"&amp;'Configurações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IF(C299&lt;&gt;"",TEXT(C299,"00")&amp;"/09/"&amp;'Configurações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IF(C300&lt;&gt;"",TEXT(C300,"00")&amp;"/09/"&amp;'Configurações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IF(C301&lt;&gt;"",TEXT(C301,"00")&amp;"/09/"&amp;'Configurações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IF(C302&lt;&gt;"",TEXT(C302,"00")&amp;"/09/"&amp;'Configurações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IF(C303&lt;&gt;"",TEXT(C303,"00")&amp;"/09/"&amp;'Configurações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IF(C304&lt;&gt;"",TEXT(C304,"00")&amp;"/09/"&amp;'Configurações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IF(C305&lt;&gt;"",TEXT(C305,"00")&amp;"/09/"&amp;'Configurações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IF(C306&lt;&gt;"",TEXT(C306,"00")&amp;"/09/"&amp;'Configurações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IF(C307&lt;&gt;"",TEXT(C307,"00")&amp;"/09/"&amp;'Configurações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IF(C308&lt;&gt;"",TEXT(C308,"00")&amp;"/09/"&amp;'Configurações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IF(C309&lt;&gt;"",TEXT(C309,"00")&amp;"/09/"&amp;'Configurações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IF(C310&lt;&gt;"",TEXT(C310,"00")&amp;"/09/"&amp;'Configurações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IF(C311&lt;&gt;"",TEXT(C311,"00")&amp;"/09/"&amp;'Configurações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IF(C312&lt;&gt;"",TEXT(C312,"00")&amp;"/09/"&amp;'Configurações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IF(C313&lt;&gt;"",TEXT(C313,"00")&amp;"/09/"&amp;'Configurações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IF(C314&lt;&gt;"",TEXT(C314,"00")&amp;"/09/"&amp;'Configurações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IF(C315&lt;&gt;"",TEXT(C315,"00")&amp;"/09/"&amp;'Configurações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IF(C316&lt;&gt;"",TEXT(C316,"00")&amp;"/09/"&amp;'Configurações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IF(C317&lt;&gt;"",TEXT(C317,"00")&amp;"/09/"&amp;'Configurações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IF(C318&lt;&gt;"",TEXT(C318,"00")&amp;"/09/"&amp;'Configurações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IF(C319&lt;&gt;"",TEXT(C319,"00")&amp;"/09/"&amp;'Configurações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IF(C320&lt;&gt;"",TEXT(C320,"00")&amp;"/09/"&amp;'Configurações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IF(C321&lt;&gt;"",TEXT(C321,"00")&amp;"/09/"&amp;'Configurações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IF(C322&lt;&gt;"",TEXT(C322,"00")&amp;"/09/"&amp;'Configurações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IF(C323&lt;&gt;"",TEXT(C323,"00")&amp;"/09/"&amp;'Configurações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IF(C324&lt;&gt;"",TEXT(C324,"00")&amp;"/09/"&amp;'Configurações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IF(C325&lt;&gt;"",TEXT(C325,"00")&amp;"/09/"&amp;'Configurações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IF(C326&lt;&gt;"",TEXT(C326,"00")&amp;"/09/"&amp;'Configurações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IF(C327&lt;&gt;"",TEXT(C327,"00")&amp;"/09/"&amp;'Configurações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IF(C328&lt;&gt;"",TEXT(C328,"00")&amp;"/09/"&amp;'Configurações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IF(C329&lt;&gt;"",TEXT(C329,"00")&amp;"/09/"&amp;'Configurações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IF(C330&lt;&gt;"",TEXT(C330,"00")&amp;"/09/"&amp;'Configurações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IF(C331&lt;&gt;"",TEXT(C331,"00")&amp;"/09/"&amp;'Configurações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IF(C332&lt;&gt;"",TEXT(C332,"00")&amp;"/09/"&amp;'Configurações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IF(C333&lt;&gt;"",TEXT(C333,"00")&amp;"/09/"&amp;'Configurações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IF(C334&lt;&gt;"",TEXT(C334,"00")&amp;"/09/"&amp;'Configurações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IF(C335&lt;&gt;"",TEXT(C335,"00")&amp;"/09/"&amp;'Configurações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IF(C336&lt;&gt;"",TEXT(C336,"00")&amp;"/09/"&amp;'Configurações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IF(C337&lt;&gt;"",TEXT(C337,"00")&amp;"/09/"&amp;'Configurações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IF(C338&lt;&gt;"",TEXT(C338,"00")&amp;"/09/"&amp;'Configurações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IF(C339&lt;&gt;"",TEXT(C339,"00")&amp;"/09/"&amp;'Configurações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IF(C340&lt;&gt;"",TEXT(C340,"00")&amp;"/09/"&amp;'Configurações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IF(C341&lt;&gt;"",TEXT(C341,"00")&amp;"/09/"&amp;'Configurações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IF(C342&lt;&gt;"",TEXT(C342,"00")&amp;"/09/"&amp;'Configurações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IF(C343&lt;&gt;"",TEXT(C343,"00")&amp;"/09/"&amp;'Configurações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IF(C344&lt;&gt;"",TEXT(C344,"00")&amp;"/09/"&amp;'Configurações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IF(C345&lt;&gt;"",TEXT(C345,"00")&amp;"/09/"&amp;'Configurações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IF(C346&lt;&gt;"",TEXT(C346,"00")&amp;"/09/"&amp;'Configurações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IF(C347&lt;&gt;"",TEXT(C347,"00")&amp;"/09/"&amp;'Configurações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IF(C348&lt;&gt;"",TEXT(C348,"00")&amp;"/09/"&amp;'Configurações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IF(C349&lt;&gt;"",TEXT(C349,"00")&amp;"/09/"&amp;'Configurações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IF(C350&lt;&gt;"",TEXT(C350,"00")&amp;"/09/"&amp;'Configurações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IF(C351&lt;&gt;"",TEXT(C351,"00")&amp;"/09/"&amp;'Configurações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IF(C352&lt;&gt;"",TEXT(C352,"00")&amp;"/09/"&amp;'Configurações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IF(C353&lt;&gt;"",TEXT(C353,"00")&amp;"/09/"&amp;'Configurações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IF(C354&lt;&gt;"",TEXT(C354,"00")&amp;"/09/"&amp;'Configurações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IF(C355&lt;&gt;"",TEXT(C355,"00")&amp;"/09/"&amp;'Configurações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IF(C356&lt;&gt;"",TEXT(C356,"00")&amp;"/09/"&amp;'Configurações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IF(C357&lt;&gt;"",TEXT(C357,"00")&amp;"/09/"&amp;'Configurações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IF(C358&lt;&gt;"",TEXT(C358,"00")&amp;"/09/"&amp;'Configurações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IF(C359&lt;&gt;"",TEXT(C359,"00")&amp;"/09/"&amp;'Configurações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IF(C360&lt;&gt;"",TEXT(C360,"00")&amp;"/09/"&amp;'Configurações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IF(C361&lt;&gt;"",TEXT(C361,"00")&amp;"/09/"&amp;'Configurações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IF(C362&lt;&gt;"",TEXT(C362,"00")&amp;"/09/"&amp;'Configurações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IF(C363&lt;&gt;"",TEXT(C363,"00")&amp;"/09/"&amp;'Configurações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IF(C364&lt;&gt;"",TEXT(C364,"00")&amp;"/09/"&amp;'Configurações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IF(C365&lt;&gt;"",TEXT(C365,"00")&amp;"/09/"&amp;'Configurações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IF(C366&lt;&gt;"",TEXT(C366,"00")&amp;"/09/"&amp;'Configurações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IF(C367&lt;&gt;"",TEXT(C367,"00")&amp;"/09/"&amp;'Configurações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IF(C368&lt;&gt;"",TEXT(C368,"00")&amp;"/09/"&amp;'Configurações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IF(C369&lt;&gt;"",TEXT(C369,"00")&amp;"/09/"&amp;'Configurações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IF(C370&lt;&gt;"",TEXT(C370,"00")&amp;"/09/"&amp;'Configurações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IF(C371&lt;&gt;"",TEXT(C371,"00")&amp;"/09/"&amp;'Configurações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IF(C372&lt;&gt;"",TEXT(C372,"00")&amp;"/09/"&amp;'Configurações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IF(C373&lt;&gt;"",TEXT(C373,"00")&amp;"/09/"&amp;'Configurações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IF(C374&lt;&gt;"",TEXT(C374,"00")&amp;"/09/"&amp;'Configurações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IF(C375&lt;&gt;"",TEXT(C375,"00")&amp;"/09/"&amp;'Configurações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IF(C376&lt;&gt;"",TEXT(C376,"00")&amp;"/09/"&amp;'Configurações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IF(C377&lt;&gt;"",TEXT(C377,"00")&amp;"/09/"&amp;'Configurações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IF(C378&lt;&gt;"",TEXT(C378,"00")&amp;"/09/"&amp;'Configurações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IF(C379&lt;&gt;"",TEXT(C379,"00")&amp;"/09/"&amp;'Configurações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IF(C380&lt;&gt;"",TEXT(C380,"00")&amp;"/09/"&amp;'Configurações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IF(C381&lt;&gt;"",TEXT(C381,"00")&amp;"/09/"&amp;'Configurações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IF(C382&lt;&gt;"",TEXT(C382,"00")&amp;"/09/"&amp;'Configurações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IF(C383&lt;&gt;"",TEXT(C383,"00")&amp;"/09/"&amp;'Configurações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IF(C384&lt;&gt;"",TEXT(C384,"00")&amp;"/09/"&amp;'Configurações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IF(C385&lt;&gt;"",TEXT(C385,"00")&amp;"/09/"&amp;'Configurações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IF(C386&lt;&gt;"",TEXT(C386,"00")&amp;"/09/"&amp;'Configurações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IF(C387&lt;&gt;"",TEXT(C387,"00")&amp;"/09/"&amp;'Configurações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IF(C388&lt;&gt;"",TEXT(C388,"00")&amp;"/09/"&amp;'Configurações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IF(C389&lt;&gt;"",TEXT(C389,"00")&amp;"/09/"&amp;'Configurações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IF(C390&lt;&gt;"",TEXT(C390,"00")&amp;"/09/"&amp;'Configurações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IF(C391&lt;&gt;"",TEXT(C391,"00")&amp;"/09/"&amp;'Configurações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IF(C392&lt;&gt;"",TEXT(C392,"00")&amp;"/09/"&amp;'Configurações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IF(C393&lt;&gt;"",TEXT(C393,"00")&amp;"/09/"&amp;'Configurações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IF(C394&lt;&gt;"",TEXT(C394,"00")&amp;"/09/"&amp;'Configurações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IF(C395&lt;&gt;"",TEXT(C395,"00")&amp;"/09/"&amp;'Configurações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IF(C396&lt;&gt;"",TEXT(C396,"00")&amp;"/09/"&amp;'Configurações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IF(C397&lt;&gt;"",TEXT(C397,"00")&amp;"/09/"&amp;'Configurações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IF(C398&lt;&gt;"",TEXT(C398,"00")&amp;"/09/"&amp;'Configurações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IF(C399&lt;&gt;"",TEXT(C399,"00")&amp;"/09/"&amp;'Configurações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IF(C400&lt;&gt;"",TEXT(C400,"00")&amp;"/09/"&amp;'Configurações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IF(C401&lt;&gt;"",TEXT(C401,"00")&amp;"/09/"&amp;'Configurações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IF(C402&lt;&gt;"",TEXT(C402,"00")&amp;"/09/"&amp;'Configurações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IF(C403&lt;&gt;"",TEXT(C403,"00")&amp;"/09/"&amp;'Configurações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IF(C404&lt;&gt;"",TEXT(C404,"00")&amp;"/09/"&amp;'Configurações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IF(C405&lt;&gt;"",TEXT(C405,"00")&amp;"/09/"&amp;'Configurações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IF(C406&lt;&gt;"",TEXT(C406,"00")&amp;"/09/"&amp;'Configurações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IF(C407&lt;&gt;"",TEXT(C407,"00")&amp;"/09/"&amp;'Configurações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IF(C408&lt;&gt;"",TEXT(C408,"00")&amp;"/09/"&amp;'Configurações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IF(C409&lt;&gt;"",TEXT(C409,"00")&amp;"/09/"&amp;'Configurações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IF(C410&lt;&gt;"",TEXT(C410,"00")&amp;"/09/"&amp;'Configurações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IF(C411&lt;&gt;"",TEXT(C411,"00")&amp;"/09/"&amp;'Configurações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IF(C412&lt;&gt;"",TEXT(C412,"00")&amp;"/09/"&amp;'Configurações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IF(C413&lt;&gt;"",TEXT(C413,"00")&amp;"/09/"&amp;'Configurações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IF(C414&lt;&gt;"",TEXT(C414,"00")&amp;"/09/"&amp;'Configurações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IF(C415&lt;&gt;"",TEXT(C415,"00")&amp;"/09/"&amp;'Configurações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IF(C416&lt;&gt;"",TEXT(C416,"00")&amp;"/09/"&amp;'Configurações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IF(C417&lt;&gt;"",TEXT(C417,"00")&amp;"/09/"&amp;'Configurações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IF(C418&lt;&gt;"",TEXT(C418,"00")&amp;"/09/"&amp;'Configurações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IF(C419&lt;&gt;"",TEXT(C419,"00")&amp;"/09/"&amp;'Configurações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IF(C420&lt;&gt;"",TEXT(C420,"00")&amp;"/09/"&amp;'Configurações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IF(C421&lt;&gt;"",TEXT(C421,"00")&amp;"/09/"&amp;'Configurações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IF(C422&lt;&gt;"",TEXT(C422,"00")&amp;"/09/"&amp;'Configurações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IF(C423&lt;&gt;"",TEXT(C423,"00")&amp;"/09/"&amp;'Configurações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IF(C424&lt;&gt;"",TEXT(C424,"00")&amp;"/09/"&amp;'Configurações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IF(C425&lt;&gt;"",TEXT(C425,"00")&amp;"/09/"&amp;'Configurações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IF(C426&lt;&gt;"",TEXT(C426,"00")&amp;"/09/"&amp;'Configurações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IF(C427&lt;&gt;"",TEXT(C427,"00")&amp;"/09/"&amp;'Configurações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IF(C428&lt;&gt;"",TEXT(C428,"00")&amp;"/09/"&amp;'Configurações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IF(C429&lt;&gt;"",TEXT(C429,"00")&amp;"/09/"&amp;'Configurações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IF(C430&lt;&gt;"",TEXT(C430,"00")&amp;"/09/"&amp;'Configurações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IF(C431&lt;&gt;"",TEXT(C431,"00")&amp;"/09/"&amp;'Configurações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IF(C432&lt;&gt;"",TEXT(C432,"00")&amp;"/09/"&amp;'Configurações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IF(C433&lt;&gt;"",TEXT(C433,"00")&amp;"/09/"&amp;'Configurações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IF(C434&lt;&gt;"",TEXT(C434,"00")&amp;"/09/"&amp;'Configurações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IF(C435&lt;&gt;"",TEXT(C435,"00")&amp;"/09/"&amp;'Configurações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IF(C436&lt;&gt;"",TEXT(C436,"00")&amp;"/09/"&amp;'Configurações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IF(C437&lt;&gt;"",TEXT(C437,"00")&amp;"/09/"&amp;'Configurações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IF(C438&lt;&gt;"",TEXT(C438,"00")&amp;"/09/"&amp;'Configurações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IF(C439&lt;&gt;"",TEXT(C439,"00")&amp;"/09/"&amp;'Configurações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IF(C440&lt;&gt;"",TEXT(C440,"00")&amp;"/09/"&amp;'Configurações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IF(C441&lt;&gt;"",TEXT(C441,"00")&amp;"/09/"&amp;'Configurações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IF(C442&lt;&gt;"",TEXT(C442,"00")&amp;"/09/"&amp;'Configurações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IF(C443&lt;&gt;"",TEXT(C443,"00")&amp;"/09/"&amp;'Configurações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IF(C444&lt;&gt;"",TEXT(C444,"00")&amp;"/09/"&amp;'Configurações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IF(C445&lt;&gt;"",TEXT(C445,"00")&amp;"/09/"&amp;'Configurações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IF(C446&lt;&gt;"",TEXT(C446,"00")&amp;"/09/"&amp;'Configurações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IF(C447&lt;&gt;"",TEXT(C447,"00")&amp;"/09/"&amp;'Configurações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IF(C448&lt;&gt;"",TEXT(C448,"00")&amp;"/09/"&amp;'Configurações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IF(C449&lt;&gt;"",TEXT(C449,"00")&amp;"/09/"&amp;'Configurações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IF(C450&lt;&gt;"",TEXT(C450,"00")&amp;"/09/"&amp;'Configurações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IF(C451&lt;&gt;"",TEXT(C451,"00")&amp;"/09/"&amp;'Configurações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IF(C452&lt;&gt;"",TEXT(C452,"00")&amp;"/09/"&amp;'Configurações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IF(C453&lt;&gt;"",TEXT(C453,"00")&amp;"/09/"&amp;'Configurações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IF(C454&lt;&gt;"",TEXT(C454,"00")&amp;"/09/"&amp;'Configurações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IF(C455&lt;&gt;"",TEXT(C455,"00")&amp;"/09/"&amp;'Configurações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IF(C456&lt;&gt;"",TEXT(C456,"00")&amp;"/09/"&amp;'Configurações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IF(C457&lt;&gt;"",TEXT(C457,"00")&amp;"/09/"&amp;'Configurações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IF(C458&lt;&gt;"",TEXT(C458,"00")&amp;"/09/"&amp;'Configurações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IF(C459&lt;&gt;"",TEXT(C459,"00")&amp;"/09/"&amp;'Configurações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IF(C460&lt;&gt;"",TEXT(C460,"00")&amp;"/09/"&amp;'Configurações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IF(C461&lt;&gt;"",TEXT(C461,"00")&amp;"/09/"&amp;'Configurações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IF(C462&lt;&gt;"",TEXT(C462,"00")&amp;"/09/"&amp;'Configurações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IF(C463&lt;&gt;"",TEXT(C463,"00")&amp;"/09/"&amp;'Configurações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IF(C464&lt;&gt;"",TEXT(C464,"00")&amp;"/09/"&amp;'Configurações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IF(C465&lt;&gt;"",TEXT(C465,"00")&amp;"/09/"&amp;'Configurações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IF(C466&lt;&gt;"",TEXT(C466,"00")&amp;"/09/"&amp;'Configurações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IF(C467&lt;&gt;"",TEXT(C467,"00")&amp;"/09/"&amp;'Configurações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IF(C468&lt;&gt;"",TEXT(C468,"00")&amp;"/09/"&amp;'Configurações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IF(C469&lt;&gt;"",TEXT(C469,"00")&amp;"/09/"&amp;'Configurações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IF(C470&lt;&gt;"",TEXT(C470,"00")&amp;"/09/"&amp;'Configurações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IF(C471&lt;&gt;"",TEXT(C471,"00")&amp;"/09/"&amp;'Configurações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IF(C472&lt;&gt;"",TEXT(C472,"00")&amp;"/09/"&amp;'Configurações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IF(C473&lt;&gt;"",TEXT(C473,"00")&amp;"/09/"&amp;'Configurações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IF(C474&lt;&gt;"",TEXT(C474,"00")&amp;"/09/"&amp;'Configurações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IF(C475&lt;&gt;"",TEXT(C475,"00")&amp;"/09/"&amp;'Configurações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IF(C476&lt;&gt;"",TEXT(C476,"00")&amp;"/09/"&amp;'Configurações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IF(C477&lt;&gt;"",TEXT(C477,"00")&amp;"/09/"&amp;'Configurações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IF(C478&lt;&gt;"",TEXT(C478,"00")&amp;"/09/"&amp;'Configurações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IF(C479&lt;&gt;"",TEXT(C479,"00")&amp;"/09/"&amp;'Configurações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IF(C480&lt;&gt;"",TEXT(C480,"00")&amp;"/09/"&amp;'Configurações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IF(C481&lt;&gt;"",TEXT(C481,"00")&amp;"/09/"&amp;'Configurações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IF(C482&lt;&gt;"",TEXT(C482,"00")&amp;"/09/"&amp;'Configurações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IF(C483&lt;&gt;"",TEXT(C483,"00")&amp;"/09/"&amp;'Configurações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IF(C484&lt;&gt;"",TEXT(C484,"00")&amp;"/09/"&amp;'Configurações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IF(C485&lt;&gt;"",TEXT(C485,"00")&amp;"/09/"&amp;'Configurações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IF(C486&lt;&gt;"",TEXT(C486,"00")&amp;"/09/"&amp;'Configurações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IF(C487&lt;&gt;"",TEXT(C487,"00")&amp;"/09/"&amp;'Configurações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IF(C488&lt;&gt;"",TEXT(C488,"00")&amp;"/09/"&amp;'Configurações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IF(C489&lt;&gt;"",TEXT(C489,"00")&amp;"/09/"&amp;'Configurações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IF(C490&lt;&gt;"",TEXT(C490,"00")&amp;"/09/"&amp;'Configurações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IF(C491&lt;&gt;"",TEXT(C491,"00")&amp;"/09/"&amp;'Configurações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IF(C492&lt;&gt;"",TEXT(C492,"00")&amp;"/09/"&amp;'Configurações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IF(C493&lt;&gt;"",TEXT(C493,"00")&amp;"/09/"&amp;'Configurações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IF(C494&lt;&gt;"",TEXT(C494,"00")&amp;"/09/"&amp;'Configurações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IF(C495&lt;&gt;"",TEXT(C495,"00")&amp;"/09/"&amp;'Configurações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IF(C496&lt;&gt;"",TEXT(C496,"00")&amp;"/09/"&amp;'Configurações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IF(C497&lt;&gt;"",TEXT(C497,"00")&amp;"/09/"&amp;'Configurações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IF(C498&lt;&gt;"",TEXT(C498,"00")&amp;"/09/"&amp;'Configurações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IF(C499&lt;&gt;"",TEXT(C499,"00")&amp;"/09/"&amp;'Configurações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IF(C500&lt;&gt;"",TEXT(C500,"00")&amp;"/09/"&amp;'Configurações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IF(C501&lt;&gt;"",TEXT(C501,"00")&amp;"/09/"&amp;'Configurações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IF(C502&lt;&gt;"",TEXT(C502,"00")&amp;"/09/"&amp;'Configurações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IF(C503&lt;&gt;"",TEXT(C503,"00")&amp;"/09/"&amp;'Configurações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IF(C504&lt;&gt;"",TEXT(C504,"00")&amp;"/09/"&amp;'Configurações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IF(C505&lt;&gt;"",TEXT(C505,"00")&amp;"/09/"&amp;'Configurações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IF(C506&lt;&gt;"",TEXT(C506,"00")&amp;"/09/"&amp;'Configurações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IF(C507&lt;&gt;"",TEXT(C507,"00")&amp;"/09/"&amp;'Configurações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IF(C508&lt;&gt;"",TEXT(C508,"00")&amp;"/09/"&amp;'Configurações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IF(C509&lt;&gt;"",TEXT(C509,"00")&amp;"/09/"&amp;'Configurações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IF(C510&lt;&gt;"",TEXT(C510,"00")&amp;"/09/"&amp;'Configurações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IF(C511&lt;&gt;"",TEXT(C511,"00")&amp;"/09/"&amp;'Configurações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IF(C512&lt;&gt;"",TEXT(C512,"00")&amp;"/09/"&amp;'Configurações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IF(C513&lt;&gt;"",TEXT(C513,"00")&amp;"/09/"&amp;'Configurações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IF(C514&lt;&gt;"",TEXT(C514,"00")&amp;"/09/"&amp;'Configurações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IF(C515&lt;&gt;"",TEXT(C515,"00")&amp;"/09/"&amp;'Configurações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IF(C516&lt;&gt;"",TEXT(C516,"00")&amp;"/09/"&amp;'Configurações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IF(C517&lt;&gt;"",TEXT(C517,"00")&amp;"/09/"&amp;'Configurações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IF(C518&lt;&gt;"",TEXT(C518,"00")&amp;"/09/"&amp;'Configurações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IF(C519&lt;&gt;"",TEXT(C519,"00")&amp;"/09/"&amp;'Configurações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IF(C520&lt;&gt;"",TEXT(C520,"00")&amp;"/09/"&amp;'Configurações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IF(C521&lt;&gt;"",TEXT(C521,"00")&amp;"/09/"&amp;'Configurações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IF(C522&lt;&gt;"",TEXT(C522,"00")&amp;"/09/"&amp;'Configurações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IF(C523&lt;&gt;"",TEXT(C523,"00")&amp;"/09/"&amp;'Configurações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IF(C524&lt;&gt;"",TEXT(C524,"00")&amp;"/09/"&amp;'Configurações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IF(C525&lt;&gt;"",TEXT(C525,"00")&amp;"/09/"&amp;'Configurações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IF(C526&lt;&gt;"",TEXT(C526,"00")&amp;"/09/"&amp;'Configurações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IF(C527&lt;&gt;"",TEXT(C527,"00")&amp;"/09/"&amp;'Configurações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IF(C528&lt;&gt;"",TEXT(C528,"00")&amp;"/09/"&amp;'Configurações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IF(C529&lt;&gt;"",TEXT(C529,"00")&amp;"/09/"&amp;'Configurações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IF(C530&lt;&gt;"",TEXT(C530,"00")&amp;"/09/"&amp;'Configurações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IF(C531&lt;&gt;"",TEXT(C531,"00")&amp;"/09/"&amp;'Configurações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IF(C532&lt;&gt;"",TEXT(C532,"00")&amp;"/09/"&amp;'Configurações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IF(C533&lt;&gt;"",TEXT(C533,"00")&amp;"/09/"&amp;'Configurações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IF(C534&lt;&gt;"",TEXT(C534,"00")&amp;"/09/"&amp;'Configurações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IF(C535&lt;&gt;"",TEXT(C535,"00")&amp;"/09/"&amp;'Configurações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IF(C536&lt;&gt;"",TEXT(C536,"00")&amp;"/09/"&amp;'Configurações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IF(C537&lt;&gt;"",TEXT(C537,"00")&amp;"/09/"&amp;'Configurações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IF(C538&lt;&gt;"",TEXT(C538,"00")&amp;"/09/"&amp;'Configurações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IF(C539&lt;&gt;"",TEXT(C539,"00")&amp;"/09/"&amp;'Configurações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IF(C540&lt;&gt;"",TEXT(C540,"00")&amp;"/09/"&amp;'Configurações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IF(C541&lt;&gt;"",TEXT(C541,"00")&amp;"/09/"&amp;'Configurações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IF(C542&lt;&gt;"",TEXT(C542,"00")&amp;"/09/"&amp;'Configurações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IF(C543&lt;&gt;"",TEXT(C543,"00")&amp;"/09/"&amp;'Configurações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IF(C544&lt;&gt;"",TEXT(C544,"00")&amp;"/09/"&amp;'Configurações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IF(C545&lt;&gt;"",TEXT(C545,"00")&amp;"/09/"&amp;'Configurações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IF(C546&lt;&gt;"",TEXT(C546,"00")&amp;"/09/"&amp;'Configurações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IF(C547&lt;&gt;"",TEXT(C547,"00")&amp;"/09/"&amp;'Configurações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IF(C548&lt;&gt;"",TEXT(C548,"00")&amp;"/09/"&amp;'Configurações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IF(C549&lt;&gt;"",TEXT(C549,"00")&amp;"/09/"&amp;'Configurações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IF(C550&lt;&gt;"",TEXT(C550,"00")&amp;"/09/"&amp;'Configurações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IF(C551&lt;&gt;"",TEXT(C551,"00")&amp;"/09/"&amp;'Configurações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IF(C552&lt;&gt;"",TEXT(C552,"00")&amp;"/09/"&amp;'Configurações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IF(C553&lt;&gt;"",TEXT(C553,"00")&amp;"/09/"&amp;'Configurações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IF(C554&lt;&gt;"",TEXT(C554,"00")&amp;"/09/"&amp;'Configurações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IF(C555&lt;&gt;"",TEXT(C555,"00")&amp;"/09/"&amp;'Configurações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IF(C556&lt;&gt;"",TEXT(C556,"00")&amp;"/09/"&amp;'Configurações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IF(C557&lt;&gt;"",TEXT(C557,"00")&amp;"/09/"&amp;'Configurações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IF(C558&lt;&gt;"",TEXT(C558,"00")&amp;"/09/"&amp;'Configurações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IF(C559&lt;&gt;"",TEXT(C559,"00")&amp;"/09/"&amp;'Configurações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IF(C560&lt;&gt;"",TEXT(C560,"00")&amp;"/09/"&amp;'Configurações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IF(C561&lt;&gt;"",TEXT(C561,"00")&amp;"/09/"&amp;'Configurações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IF(C562&lt;&gt;"",TEXT(C562,"00")&amp;"/09/"&amp;'Configurações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IF(C563&lt;&gt;"",TEXT(C563,"00")&amp;"/09/"&amp;'Configurações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IF(C564&lt;&gt;"",TEXT(C564,"00")&amp;"/09/"&amp;'Configurações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IF(C565&lt;&gt;"",TEXT(C565,"00")&amp;"/09/"&amp;'Configurações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IF(C566&lt;&gt;"",TEXT(C566,"00")&amp;"/09/"&amp;'Configurações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IF(C567&lt;&gt;"",TEXT(C567,"00")&amp;"/09/"&amp;'Configurações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IF(C568&lt;&gt;"",TEXT(C568,"00")&amp;"/09/"&amp;'Configurações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IF(C569&lt;&gt;"",TEXT(C569,"00")&amp;"/09/"&amp;'Configurações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IF(C570&lt;&gt;"",TEXT(C570,"00")&amp;"/09/"&amp;'Configurações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IF(C571&lt;&gt;"",TEXT(C571,"00")&amp;"/09/"&amp;'Configurações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IF(C572&lt;&gt;"",TEXT(C572,"00")&amp;"/09/"&amp;'Configurações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IF(C573&lt;&gt;"",TEXT(C573,"00")&amp;"/09/"&amp;'Configurações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IF(C574&lt;&gt;"",TEXT(C574,"00")&amp;"/09/"&amp;'Configurações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IF(C575&lt;&gt;"",TEXT(C575,"00")&amp;"/09/"&amp;'Configurações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IF(C576&lt;&gt;"",TEXT(C576,"00")&amp;"/09/"&amp;'Configurações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IF(C577&lt;&gt;"",TEXT(C577,"00")&amp;"/09/"&amp;'Configurações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IF(C578&lt;&gt;"",TEXT(C578,"00")&amp;"/09/"&amp;'Configurações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IF(C579&lt;&gt;"",TEXT(C579,"00")&amp;"/09/"&amp;'Configurações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IF(C580&lt;&gt;"",TEXT(C580,"00")&amp;"/09/"&amp;'Configurações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IF(C581&lt;&gt;"",TEXT(C581,"00")&amp;"/09/"&amp;'Configurações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IF(C582&lt;&gt;"",TEXT(C582,"00")&amp;"/09/"&amp;'Configurações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IF(C583&lt;&gt;"",TEXT(C583,"00")&amp;"/09/"&amp;'Configurações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IF(C584&lt;&gt;"",TEXT(C584,"00")&amp;"/09/"&amp;'Configurações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IF(C585&lt;&gt;"",TEXT(C585,"00")&amp;"/09/"&amp;'Configurações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IF(C586&lt;&gt;"",TEXT(C586,"00")&amp;"/09/"&amp;'Configurações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IF(C587&lt;&gt;"",TEXT(C587,"00")&amp;"/09/"&amp;'Configurações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IF(C588&lt;&gt;"",TEXT(C588,"00")&amp;"/09/"&amp;'Configurações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IF(C589&lt;&gt;"",TEXT(C589,"00")&amp;"/09/"&amp;'Configurações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IF(C590&lt;&gt;"",TEXT(C590,"00")&amp;"/09/"&amp;'Configurações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IF(C591&lt;&gt;"",TEXT(C591,"00")&amp;"/09/"&amp;'Configurações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IF(C592&lt;&gt;"",TEXT(C592,"00")&amp;"/09/"&amp;'Configurações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IF(C593&lt;&gt;"",TEXT(C593,"00")&amp;"/09/"&amp;'Configurações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IF(C594&lt;&gt;"",TEXT(C594,"00")&amp;"/09/"&amp;'Configurações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IF(C595&lt;&gt;"",TEXT(C595,"00")&amp;"/09/"&amp;'Configurações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IF(C596&lt;&gt;"",TEXT(C596,"00")&amp;"/09/"&amp;'Configurações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IF(C597&lt;&gt;"",TEXT(C597,"00")&amp;"/09/"&amp;'Configurações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IF(C598&lt;&gt;"",TEXT(C598,"00")&amp;"/09/"&amp;'Configurações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IF(C599&lt;&gt;"",TEXT(C599,"00")&amp;"/09/"&amp;'Configurações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IF(C600&lt;&gt;"",TEXT(C600,"00")&amp;"/09/"&amp;'Configurações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IF(C601&lt;&gt;"",TEXT(C601,"00")&amp;"/09/"&amp;'Configurações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IF(C602&lt;&gt;"",TEXT(C602,"00")&amp;"/09/"&amp;'Configurações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IF(C603&lt;&gt;"",TEXT(C603,"00")&amp;"/09/"&amp;'Configurações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IF(C604&lt;&gt;"",TEXT(C604,"00")&amp;"/09/"&amp;'Configurações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IF(C605&lt;&gt;"",TEXT(C605,"00")&amp;"/09/"&amp;'Configurações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244" priority="180" operator="lessThan">
      <formula>0</formula>
    </cfRule>
    <cfRule type="cellIs" dxfId="243" priority="181" operator="greaterThan">
      <formula>0</formula>
    </cfRule>
  </conditionalFormatting>
  <conditionalFormatting sqref="Q5:Q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Q11:Q12">
    <cfRule type="cellIs" dxfId="239" priority="150" operator="greaterThan">
      <formula>0</formula>
    </cfRule>
    <cfRule type="cellIs" dxfId="238" priority="151" operator="lessThan">
      <formula>0</formula>
    </cfRule>
  </conditionalFormatting>
  <conditionalFormatting sqref="N5:N605">
    <cfRule type="cellIs" dxfId="237" priority="44" operator="greaterThan">
      <formula>0</formula>
    </cfRule>
    <cfRule type="cellIs" dxfId="236" priority="45" operator="lessThan">
      <formula>0</formula>
    </cfRule>
  </conditionalFormatting>
  <conditionalFormatting sqref="Q7:Q8">
    <cfRule type="cellIs" dxfId="235" priority="43" operator="greaterThan">
      <formula>0</formula>
    </cfRule>
  </conditionalFormatting>
  <conditionalFormatting sqref="Q9:Q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L34">
    <cfRule type="containsText" dxfId="212" priority="1" operator="containsText" text="Não Pago">
      <formula>NOT(ISERROR(SEARCH("Não Pago",L34)))</formula>
    </cfRule>
    <cfRule type="containsText" dxfId="211" priority="2" operator="containsText" text="Pago">
      <formula>NOT(ISERROR(SEARCH("Pago",L34)))</formula>
    </cfRule>
  </conditionalFormatting>
  <conditionalFormatting sqref="L122:L605">
    <cfRule type="containsText" dxfId="210" priority="14" operator="containsText" text="Não Pago">
      <formula>NOT(ISERROR(SEARCH("Não Pago",L122)))</formula>
    </cfRule>
    <cfRule type="containsText" dxfId="209" priority="15" operator="containsText" text="Pago">
      <formula>NOT(ISERROR(SEARCH("Pago",L122)))</formula>
    </cfRule>
  </conditionalFormatting>
  <conditionalFormatting sqref="L21:L121">
    <cfRule type="containsText" dxfId="208" priority="12" operator="containsText" text="Não Pago">
      <formula>NOT(ISERROR(SEARCH("Não Pago",L21)))</formula>
    </cfRule>
    <cfRule type="containsText" dxfId="207" priority="13" operator="containsText" text="Pago">
      <formula>NOT(ISERROR(SEARCH("Pago",L21)))</formula>
    </cfRule>
  </conditionalFormatting>
  <conditionalFormatting sqref="L5:L19">
    <cfRule type="containsText" dxfId="206" priority="10" operator="containsText" text="Não Pago">
      <formula>NOT(ISERROR(SEARCH("Não Pago",L5)))</formula>
    </cfRule>
    <cfRule type="containsText" dxfId="205" priority="11" operator="containsText" text="Pago">
      <formula>NOT(ISERROR(SEARCH("Pago",L5)))</formula>
    </cfRule>
  </conditionalFormatting>
  <conditionalFormatting sqref="L20">
    <cfRule type="containsText" dxfId="204" priority="8" operator="containsText" text="Não Pago">
      <formula>NOT(ISERROR(SEARCH("Não Pago",L20)))</formula>
    </cfRule>
    <cfRule type="containsText" dxfId="203" priority="9" operator="containsText" text="Pago">
      <formula>NOT(ISERROR(SEARCH("Pago",L20)))</formula>
    </cfRule>
  </conditionalFormatting>
  <conditionalFormatting sqref="L5:L187">
    <cfRule type="cellIs" dxfId="202" priority="7" operator="equal">
      <formula>"Realizado"</formula>
    </cfRule>
  </conditionalFormatting>
  <conditionalFormatting sqref="L22">
    <cfRule type="containsText" dxfId="201" priority="5" operator="containsText" text="Não Pago">
      <formula>NOT(ISERROR(SEARCH("Não Pago",L22)))</formula>
    </cfRule>
    <cfRule type="containsText" dxfId="200" priority="6" operator="containsText" text="Pago">
      <formula>NOT(ISERROR(SEARCH("Pago",L22)))</formula>
    </cfRule>
  </conditionalFormatting>
  <conditionalFormatting sqref="L27">
    <cfRule type="containsText" dxfId="199" priority="3" operator="containsText" text="Não Pago">
      <formula>NOT(ISERROR(SEARCH("Não Pago",L27)))</formula>
    </cfRule>
    <cfRule type="containsText" dxfId="198" priority="4" operator="containsText" text="Pago">
      <formula>NOT(ISERROR(SEARCH("Pago",L27)))</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290</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IF(C5&lt;&gt;"",TEXT(C5,"00")&amp;"/10/"&amp;'Configurações Básicas'!$E$5,"")</f>
        <v>01/10/2017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5" t="s">
        <v>234</v>
      </c>
      <c r="Q5" s="236">
        <f>Set!Q13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IF(C6&lt;&gt;"",TEXT(C6,"00")&amp;"/10/"&amp;'Configurações Básicas'!$E$5,"")</f>
        <v>01/10/2017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IF(C7&lt;&gt;"",TEXT(C7,"00")&amp;"/10/"&amp;'Configurações Básicas'!$E$5,"")</f>
        <v>01/10/2017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IF(C8&lt;&gt;"",TEXT(C8,"00")&amp;"/10/"&amp;'Configurações Básicas'!$E$5,"")</f>
        <v>01/10/2017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IF(C9&lt;&gt;"",TEXT(C9,"00")&amp;"/10/"&amp;'Configurações Básicas'!$E$5,"")</f>
        <v>01/10/2017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IF(C10&lt;&gt;"",TEXT(C10,"00")&amp;"/10/"&amp;'Configurações Básicas'!$E$5,"")</f>
        <v>01/10/2017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IF(C11&lt;&gt;"",TEXT(C11,"00")&amp;"/10/"&amp;'Configurações Básicas'!$E$5,"")</f>
        <v>01/10/2017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IF(C12&lt;&gt;"",TEXT(C12,"00")&amp;"/10/"&amp;'Configurações Básicas'!$E$5,"")</f>
        <v>01/10/2017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IF(C13&lt;&gt;"",TEXT(C13,"00")&amp;"/10/"&amp;'Configurações Básicas'!$E$5,"")</f>
        <v>01/10/2017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IF(C14&lt;&gt;"",TEXT(C14,"00")&amp;"/10/"&amp;'Configurações Básicas'!$E$5,"")</f>
        <v>01/10/2017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IF(C15&lt;&gt;"",TEXT(C15,"00")&amp;"/10/"&amp;'Configurações Básicas'!$E$5,"")</f>
        <v>01/10/2017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IF(C16&lt;&gt;"",TEXT(C16,"00")&amp;"/10/"&amp;'Configurações Básicas'!$E$5,"")</f>
        <v>01/10/2017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IF(C17&lt;&gt;"",TEXT(C17,"00")&amp;"/10/"&amp;'Configurações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IF(C18&lt;&gt;"",TEXT(C18,"00")&amp;"/10/"&amp;'Configurações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IF(C19&lt;&gt;"",TEXT(C19,"00")&amp;"/10/"&amp;'Configurações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IF(C20&lt;&gt;"",TEXT(C20,"00")&amp;"/10/"&amp;'Configurações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IF(C21&lt;&gt;"",TEXT(C21,"00")&amp;"/10/"&amp;'Configurações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IF(C22&lt;&gt;"",TEXT(C22,"00")&amp;"/10/"&amp;'Configurações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IF(C23&lt;&gt;"",TEXT(C23,"00")&amp;"/10/"&amp;'Configurações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IF(C24&lt;&gt;"",TEXT(C24,"00")&amp;"/10/"&amp;'Configurações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IF(C25&lt;&gt;"",TEXT(C25,"00")&amp;"/10/"&amp;'Configurações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IF(C26&lt;&gt;"",TEXT(C26,"00")&amp;"/10/"&amp;'Configurações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IF(C27&lt;&gt;"",TEXT(C27,"00")&amp;"/10/"&amp;'Configurações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IF(C28&lt;&gt;"",TEXT(C28,"00")&amp;"/10/"&amp;'Configurações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IF(C29&lt;&gt;"",TEXT(C29,"00")&amp;"/10/"&amp;'Configurações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IF(C30&lt;&gt;"",TEXT(C30,"00")&amp;"/10/"&amp;'Configurações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IF(C31&lt;&gt;"",TEXT(C31,"00")&amp;"/10/"&amp;'Configurações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IF(C32&lt;&gt;"",TEXT(C32,"00")&amp;"/10/"&amp;'Configurações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IF(C33&lt;&gt;"",TEXT(C33,"00")&amp;"/10/"&amp;'Configurações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IF(C34&lt;&gt;"",TEXT(C34,"00")&amp;"/10/"&amp;'Configurações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IF(C35&lt;&gt;"",TEXT(C35,"00")&amp;"/10/"&amp;'Configurações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IF(C36&lt;&gt;"",TEXT(C36,"00")&amp;"/10/"&amp;'Configurações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IF(C37&lt;&gt;"",TEXT(C37,"00")&amp;"/10/"&amp;'Configurações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IF(C38&lt;&gt;"",TEXT(C38,"00")&amp;"/10/"&amp;'Configurações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IF(C39&lt;&gt;"",TEXT(C39,"00")&amp;"/10/"&amp;'Configurações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IF(C40&lt;&gt;"",TEXT(C40,"00")&amp;"/10/"&amp;'Configurações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IF(C41&lt;&gt;"",TEXT(C41,"00")&amp;"/10/"&amp;'Configurações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IF(C42&lt;&gt;"",TEXT(C42,"00")&amp;"/10/"&amp;'Configurações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IF(C43&lt;&gt;"",TEXT(C43,"00")&amp;"/10/"&amp;'Configurações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IF(C44&lt;&gt;"",TEXT(C44,"00")&amp;"/10/"&amp;'Configurações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IF(C45&lt;&gt;"",TEXT(C45,"00")&amp;"/10/"&amp;'Configurações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IF(C46&lt;&gt;"",TEXT(C46,"00")&amp;"/10/"&amp;'Configurações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IF(C47&lt;&gt;"",TEXT(C47,"00")&amp;"/10/"&amp;'Configurações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IF(C48&lt;&gt;"",TEXT(C48,"00")&amp;"/10/"&amp;'Configurações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IF(C49&lt;&gt;"",TEXT(C49,"00")&amp;"/10/"&amp;'Configurações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IF(C50&lt;&gt;"",TEXT(C50,"00")&amp;"/10/"&amp;'Configurações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IF(C51&lt;&gt;"",TEXT(C51,"00")&amp;"/10/"&amp;'Configurações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IF(C52&lt;&gt;"",TEXT(C52,"00")&amp;"/10/"&amp;'Configurações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IF(C53&lt;&gt;"",TEXT(C53,"00")&amp;"/10/"&amp;'Configurações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IF(C54&lt;&gt;"",TEXT(C54,"00")&amp;"/10/"&amp;'Configurações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IF(C55&lt;&gt;"",TEXT(C55,"00")&amp;"/10/"&amp;'Configurações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IF(C56&lt;&gt;"",TEXT(C56,"00")&amp;"/10/"&amp;'Configurações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IF(C57&lt;&gt;"",TEXT(C57,"00")&amp;"/10/"&amp;'Configurações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IF(C58&lt;&gt;"",TEXT(C58,"00")&amp;"/10/"&amp;'Configurações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IF(C59&lt;&gt;"",TEXT(C59,"00")&amp;"/10/"&amp;'Configurações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IF(C60&lt;&gt;"",TEXT(C60,"00")&amp;"/10/"&amp;'Configurações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IF(C61&lt;&gt;"",TEXT(C61,"00")&amp;"/10/"&amp;'Configurações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IF(C62&lt;&gt;"",TEXT(C62,"00")&amp;"/10/"&amp;'Configurações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IF(C63&lt;&gt;"",TEXT(C63,"00")&amp;"/10/"&amp;'Configurações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IF(C64&lt;&gt;"",TEXT(C64,"00")&amp;"/10/"&amp;'Configurações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IF(C65&lt;&gt;"",TEXT(C65,"00")&amp;"/10/"&amp;'Configurações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IF(C66&lt;&gt;"",TEXT(C66,"00")&amp;"/10/"&amp;'Configurações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IF(C67&lt;&gt;"",TEXT(C67,"00")&amp;"/10/"&amp;'Configurações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IF(C68&lt;&gt;"",TEXT(C68,"00")&amp;"/10/"&amp;'Configurações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IF(C69&lt;&gt;"",TEXT(C69,"00")&amp;"/10/"&amp;'Configurações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IF(C70&lt;&gt;"",TEXT(C70,"00")&amp;"/10/"&amp;'Configurações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IF(C71&lt;&gt;"",TEXT(C71,"00")&amp;"/10/"&amp;'Configurações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IF(C72&lt;&gt;"",TEXT(C72,"00")&amp;"/10/"&amp;'Configurações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IF(C73&lt;&gt;"",TEXT(C73,"00")&amp;"/10/"&amp;'Configurações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IF(C74&lt;&gt;"",TEXT(C74,"00")&amp;"/10/"&amp;'Configurações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IF(C75&lt;&gt;"",TEXT(C75,"00")&amp;"/10/"&amp;'Configurações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IF(C76&lt;&gt;"",TEXT(C76,"00")&amp;"/10/"&amp;'Configurações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IF(C77&lt;&gt;"",TEXT(C77,"00")&amp;"/10/"&amp;'Configurações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IF(C78&lt;&gt;"",TEXT(C78,"00")&amp;"/10/"&amp;'Configurações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IF(C79&lt;&gt;"",TEXT(C79,"00")&amp;"/10/"&amp;'Configurações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IF(C80&lt;&gt;"",TEXT(C80,"00")&amp;"/10/"&amp;'Configurações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IF(C81&lt;&gt;"",TEXT(C81,"00")&amp;"/10/"&amp;'Configurações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IF(C82&lt;&gt;"",TEXT(C82,"00")&amp;"/10/"&amp;'Configurações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IF(C83&lt;&gt;"",TEXT(C83,"00")&amp;"/10/"&amp;'Configurações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IF(C84&lt;&gt;"",TEXT(C84,"00")&amp;"/10/"&amp;'Configurações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IF(C85&lt;&gt;"",TEXT(C85,"00")&amp;"/10/"&amp;'Configurações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IF(C86&lt;&gt;"",TEXT(C86,"00")&amp;"/10/"&amp;'Configurações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IF(C87&lt;&gt;"",TEXT(C87,"00")&amp;"/10/"&amp;'Configurações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IF(C88&lt;&gt;"",TEXT(C88,"00")&amp;"/10/"&amp;'Configurações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IF(C89&lt;&gt;"",TEXT(C89,"00")&amp;"/10/"&amp;'Configurações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IF(C90&lt;&gt;"",TEXT(C90,"00")&amp;"/10/"&amp;'Configurações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IF(C91&lt;&gt;"",TEXT(C91,"00")&amp;"/10/"&amp;'Configurações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IF(C92&lt;&gt;"",TEXT(C92,"00")&amp;"/10/"&amp;'Configurações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IF(C93&lt;&gt;"",TEXT(C93,"00")&amp;"/10/"&amp;'Configurações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IF(C94&lt;&gt;"",TEXT(C94,"00")&amp;"/10/"&amp;'Configurações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IF(C95&lt;&gt;"",TEXT(C95,"00")&amp;"/10/"&amp;'Configurações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IF(C96&lt;&gt;"",TEXT(C96,"00")&amp;"/10/"&amp;'Configurações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IF(C97&lt;&gt;"",TEXT(C97,"00")&amp;"/10/"&amp;'Configurações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IF(C98&lt;&gt;"",TEXT(C98,"00")&amp;"/10/"&amp;'Configurações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IF(C99&lt;&gt;"",TEXT(C99,"00")&amp;"/10/"&amp;'Configurações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IF(C100&lt;&gt;"",TEXT(C100,"00")&amp;"/10/"&amp;'Configurações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IF(C101&lt;&gt;"",TEXT(C101,"00")&amp;"/10/"&amp;'Configurações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IF(C102&lt;&gt;"",TEXT(C102,"00")&amp;"/10/"&amp;'Configurações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IF(C103&lt;&gt;"",TEXT(C103,"00")&amp;"/10/"&amp;'Configurações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IF(C104&lt;&gt;"",TEXT(C104,"00")&amp;"/10/"&amp;'Configurações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IF(C105&lt;&gt;"",TEXT(C105,"00")&amp;"/10/"&amp;'Configurações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IF(C106&lt;&gt;"",TEXT(C106,"00")&amp;"/10/"&amp;'Configurações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IF(C107&lt;&gt;"",TEXT(C107,"00")&amp;"/10/"&amp;'Configurações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IF(C108&lt;&gt;"",TEXT(C108,"00")&amp;"/10/"&amp;'Configurações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IF(C109&lt;&gt;"",TEXT(C109,"00")&amp;"/10/"&amp;'Configurações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IF(C110&lt;&gt;"",TEXT(C110,"00")&amp;"/10/"&amp;'Configurações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IF(C111&lt;&gt;"",TEXT(C111,"00")&amp;"/10/"&amp;'Configurações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IF(C112&lt;&gt;"",TEXT(C112,"00")&amp;"/10/"&amp;'Configurações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IF(C113&lt;&gt;"",TEXT(C113,"00")&amp;"/10/"&amp;'Configurações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IF(C114&lt;&gt;"",TEXT(C114,"00")&amp;"/10/"&amp;'Configurações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IF(C115&lt;&gt;"",TEXT(C115,"00")&amp;"/10/"&amp;'Configurações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IF(C116&lt;&gt;"",TEXT(C116,"00")&amp;"/10/"&amp;'Configurações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IF(C117&lt;&gt;"",TEXT(C117,"00")&amp;"/10/"&amp;'Configurações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IF(C118&lt;&gt;"",TEXT(C118,"00")&amp;"/10/"&amp;'Configurações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IF(C119&lt;&gt;"",TEXT(C119,"00")&amp;"/10/"&amp;'Configurações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IF(C120&lt;&gt;"",TEXT(C120,"00")&amp;"/10/"&amp;'Configurações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IF(C121&lt;&gt;"",TEXT(C121,"00")&amp;"/10/"&amp;'Configurações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IF(C122&lt;&gt;"",TEXT(C122,"00")&amp;"/10/"&amp;'Configurações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IF(C123&lt;&gt;"",TEXT(C123,"00")&amp;"/10/"&amp;'Configurações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IF(C124&lt;&gt;"",TEXT(C124,"00")&amp;"/10/"&amp;'Configurações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IF(C125&lt;&gt;"",TEXT(C125,"00")&amp;"/10/"&amp;'Configurações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IF(C126&lt;&gt;"",TEXT(C126,"00")&amp;"/10/"&amp;'Configurações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IF(C127&lt;&gt;"",TEXT(C127,"00")&amp;"/10/"&amp;'Configurações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IF(C128&lt;&gt;"",TEXT(C128,"00")&amp;"/10/"&amp;'Configurações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IF(C129&lt;&gt;"",TEXT(C129,"00")&amp;"/10/"&amp;'Configurações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IF(C130&lt;&gt;"",TEXT(C130,"00")&amp;"/10/"&amp;'Configurações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IF(C131&lt;&gt;"",TEXT(C131,"00")&amp;"/10/"&amp;'Configurações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IF(C132&lt;&gt;"",TEXT(C132,"00")&amp;"/10/"&amp;'Configurações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IF(C133&lt;&gt;"",TEXT(C133,"00")&amp;"/10/"&amp;'Configurações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IF(C134&lt;&gt;"",TEXT(C134,"00")&amp;"/10/"&amp;'Configurações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IF(C135&lt;&gt;"",TEXT(C135,"00")&amp;"/10/"&amp;'Configurações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IF(C136&lt;&gt;"",TEXT(C136,"00")&amp;"/10/"&amp;'Configurações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IF(C137&lt;&gt;"",TEXT(C137,"00")&amp;"/10/"&amp;'Configurações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IF(C138&lt;&gt;"",TEXT(C138,"00")&amp;"/10/"&amp;'Configurações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IF(C139&lt;&gt;"",TEXT(C139,"00")&amp;"/10/"&amp;'Configurações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IF(C140&lt;&gt;"",TEXT(C140,"00")&amp;"/10/"&amp;'Configurações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IF(C141&lt;&gt;"",TEXT(C141,"00")&amp;"/10/"&amp;'Configurações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IF(C142&lt;&gt;"",TEXT(C142,"00")&amp;"/10/"&amp;'Configurações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IF(C143&lt;&gt;"",TEXT(C143,"00")&amp;"/10/"&amp;'Configurações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IF(C144&lt;&gt;"",TEXT(C144,"00")&amp;"/10/"&amp;'Configurações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IF(C145&lt;&gt;"",TEXT(C145,"00")&amp;"/10/"&amp;'Configurações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IF(C146&lt;&gt;"",TEXT(C146,"00")&amp;"/10/"&amp;'Configurações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IF(C147&lt;&gt;"",TEXT(C147,"00")&amp;"/10/"&amp;'Configurações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IF(C148&lt;&gt;"",TEXT(C148,"00")&amp;"/10/"&amp;'Configurações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IF(C149&lt;&gt;"",TEXT(C149,"00")&amp;"/10/"&amp;'Configurações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IF(C150&lt;&gt;"",TEXT(C150,"00")&amp;"/10/"&amp;'Configurações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IF(C151&lt;&gt;"",TEXT(C151,"00")&amp;"/10/"&amp;'Configurações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IF(C152&lt;&gt;"",TEXT(C152,"00")&amp;"/10/"&amp;'Configurações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IF(C153&lt;&gt;"",TEXT(C153,"00")&amp;"/10/"&amp;'Configurações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IF(C154&lt;&gt;"",TEXT(C154,"00")&amp;"/10/"&amp;'Configurações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IF(C155&lt;&gt;"",TEXT(C155,"00")&amp;"/10/"&amp;'Configurações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IF(C156&lt;&gt;"",TEXT(C156,"00")&amp;"/10/"&amp;'Configurações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IF(C157&lt;&gt;"",TEXT(C157,"00")&amp;"/10/"&amp;'Configurações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IF(C158&lt;&gt;"",TEXT(C158,"00")&amp;"/10/"&amp;'Configurações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IF(C159&lt;&gt;"",TEXT(C159,"00")&amp;"/10/"&amp;'Configurações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IF(C160&lt;&gt;"",TEXT(C160,"00")&amp;"/10/"&amp;'Configurações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IF(C161&lt;&gt;"",TEXT(C161,"00")&amp;"/10/"&amp;'Configurações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IF(C162&lt;&gt;"",TEXT(C162,"00")&amp;"/10/"&amp;'Configurações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IF(C163&lt;&gt;"",TEXT(C163,"00")&amp;"/10/"&amp;'Configurações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IF(C164&lt;&gt;"",TEXT(C164,"00")&amp;"/10/"&amp;'Configurações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IF(C165&lt;&gt;"",TEXT(C165,"00")&amp;"/10/"&amp;'Configurações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IF(C166&lt;&gt;"",TEXT(C166,"00")&amp;"/10/"&amp;'Configurações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IF(C167&lt;&gt;"",TEXT(C167,"00")&amp;"/10/"&amp;'Configurações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IF(C168&lt;&gt;"",TEXT(C168,"00")&amp;"/10/"&amp;'Configurações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IF(C169&lt;&gt;"",TEXT(C169,"00")&amp;"/10/"&amp;'Configurações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IF(C170&lt;&gt;"",TEXT(C170,"00")&amp;"/10/"&amp;'Configurações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IF(C171&lt;&gt;"",TEXT(C171,"00")&amp;"/10/"&amp;'Configurações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IF(C172&lt;&gt;"",TEXT(C172,"00")&amp;"/10/"&amp;'Configurações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IF(C173&lt;&gt;"",TEXT(C173,"00")&amp;"/10/"&amp;'Configurações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IF(C174&lt;&gt;"",TEXT(C174,"00")&amp;"/10/"&amp;'Configurações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IF(C175&lt;&gt;"",TEXT(C175,"00")&amp;"/10/"&amp;'Configurações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IF(C176&lt;&gt;"",TEXT(C176,"00")&amp;"/10/"&amp;'Configurações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IF(C177&lt;&gt;"",TEXT(C177,"00")&amp;"/10/"&amp;'Configurações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IF(C178&lt;&gt;"",TEXT(C178,"00")&amp;"/10/"&amp;'Configurações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IF(C179&lt;&gt;"",TEXT(C179,"00")&amp;"/10/"&amp;'Configurações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IF(C180&lt;&gt;"",TEXT(C180,"00")&amp;"/10/"&amp;'Configurações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IF(C181&lt;&gt;"",TEXT(C181,"00")&amp;"/10/"&amp;'Configurações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IF(C182&lt;&gt;"",TEXT(C182,"00")&amp;"/10/"&amp;'Configurações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IF(C183&lt;&gt;"",TEXT(C183,"00")&amp;"/10/"&amp;'Configurações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IF(C184&lt;&gt;"",TEXT(C184,"00")&amp;"/10/"&amp;'Configurações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IF(C185&lt;&gt;"",TEXT(C185,"00")&amp;"/10/"&amp;'Configurações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IF(C186&lt;&gt;"",TEXT(C186,"00")&amp;"/10/"&amp;'Configurações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IF(C187&lt;&gt;"",TEXT(C187,"00")&amp;"/10/"&amp;'Configurações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IF(C188&lt;&gt;"",TEXT(C188,"00")&amp;"/10/"&amp;'Configurações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IF(C189&lt;&gt;"",TEXT(C189,"00")&amp;"/10/"&amp;'Configurações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IF(C190&lt;&gt;"",TEXT(C190,"00")&amp;"/10/"&amp;'Configurações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IF(C191&lt;&gt;"",TEXT(C191,"00")&amp;"/10/"&amp;'Configurações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IF(C192&lt;&gt;"",TEXT(C192,"00")&amp;"/10/"&amp;'Configurações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IF(C193&lt;&gt;"",TEXT(C193,"00")&amp;"/10/"&amp;'Configurações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IF(C194&lt;&gt;"",TEXT(C194,"00")&amp;"/10/"&amp;'Configurações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IF(C195&lt;&gt;"",TEXT(C195,"00")&amp;"/10/"&amp;'Configurações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IF(C196&lt;&gt;"",TEXT(C196,"00")&amp;"/10/"&amp;'Configurações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IF(C197&lt;&gt;"",TEXT(C197,"00")&amp;"/10/"&amp;'Configurações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IF(C198&lt;&gt;"",TEXT(C198,"00")&amp;"/10/"&amp;'Configurações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IF(C199&lt;&gt;"",TEXT(C199,"00")&amp;"/10/"&amp;'Configurações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IF(C200&lt;&gt;"",TEXT(C200,"00")&amp;"/10/"&amp;'Configurações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IF(C201&lt;&gt;"",TEXT(C201,"00")&amp;"/10/"&amp;'Configurações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IF(C202&lt;&gt;"",TEXT(C202,"00")&amp;"/10/"&amp;'Configurações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IF(C203&lt;&gt;"",TEXT(C203,"00")&amp;"/10/"&amp;'Configurações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IF(C204&lt;&gt;"",TEXT(C204,"00")&amp;"/10/"&amp;'Configurações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IF(C205&lt;&gt;"",TEXT(C205,"00")&amp;"/10/"&amp;'Configurações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IF(C206&lt;&gt;"",TEXT(C206,"00")&amp;"/10/"&amp;'Configurações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IF(C207&lt;&gt;"",TEXT(C207,"00")&amp;"/10/"&amp;'Configurações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IF(C208&lt;&gt;"",TEXT(C208,"00")&amp;"/10/"&amp;'Configurações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IF(C209&lt;&gt;"",TEXT(C209,"00")&amp;"/10/"&amp;'Configurações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IF(C210&lt;&gt;"",TEXT(C210,"00")&amp;"/10/"&amp;'Configurações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IF(C211&lt;&gt;"",TEXT(C211,"00")&amp;"/10/"&amp;'Configurações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IF(C212&lt;&gt;"",TEXT(C212,"00")&amp;"/10/"&amp;'Configurações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IF(C213&lt;&gt;"",TEXT(C213,"00")&amp;"/10/"&amp;'Configurações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IF(C214&lt;&gt;"",TEXT(C214,"00")&amp;"/10/"&amp;'Configurações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IF(C215&lt;&gt;"",TEXT(C215,"00")&amp;"/10/"&amp;'Configurações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IF(C216&lt;&gt;"",TEXT(C216,"00")&amp;"/10/"&amp;'Configurações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IF(C217&lt;&gt;"",TEXT(C217,"00")&amp;"/10/"&amp;'Configurações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IF(C218&lt;&gt;"",TEXT(C218,"00")&amp;"/10/"&amp;'Configurações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IF(C219&lt;&gt;"",TEXT(C219,"00")&amp;"/10/"&amp;'Configurações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IF(C220&lt;&gt;"",TEXT(C220,"00")&amp;"/10/"&amp;'Configurações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IF(C221&lt;&gt;"",TEXT(C221,"00")&amp;"/10/"&amp;'Configurações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IF(C222&lt;&gt;"",TEXT(C222,"00")&amp;"/10/"&amp;'Configurações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IF(C223&lt;&gt;"",TEXT(C223,"00")&amp;"/10/"&amp;'Configurações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IF(C224&lt;&gt;"",TEXT(C224,"00")&amp;"/10/"&amp;'Configurações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IF(C225&lt;&gt;"",TEXT(C225,"00")&amp;"/10/"&amp;'Configurações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IF(C226&lt;&gt;"",TEXT(C226,"00")&amp;"/10/"&amp;'Configurações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IF(C227&lt;&gt;"",TEXT(C227,"00")&amp;"/10/"&amp;'Configurações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IF(C228&lt;&gt;"",TEXT(C228,"00")&amp;"/10/"&amp;'Configurações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IF(C229&lt;&gt;"",TEXT(C229,"00")&amp;"/10/"&amp;'Configurações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IF(C230&lt;&gt;"",TEXT(C230,"00")&amp;"/10/"&amp;'Configurações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IF(C231&lt;&gt;"",TEXT(C231,"00")&amp;"/10/"&amp;'Configurações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IF(C232&lt;&gt;"",TEXT(C232,"00")&amp;"/10/"&amp;'Configurações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IF(C233&lt;&gt;"",TEXT(C233,"00")&amp;"/10/"&amp;'Configurações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IF(C234&lt;&gt;"",TEXT(C234,"00")&amp;"/10/"&amp;'Configurações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IF(C235&lt;&gt;"",TEXT(C235,"00")&amp;"/10/"&amp;'Configurações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IF(C236&lt;&gt;"",TEXT(C236,"00")&amp;"/10/"&amp;'Configurações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IF(C237&lt;&gt;"",TEXT(C237,"00")&amp;"/10/"&amp;'Configurações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IF(C238&lt;&gt;"",TEXT(C238,"00")&amp;"/10/"&amp;'Configurações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IF(C239&lt;&gt;"",TEXT(C239,"00")&amp;"/10/"&amp;'Configurações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IF(C240&lt;&gt;"",TEXT(C240,"00")&amp;"/10/"&amp;'Configurações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IF(C241&lt;&gt;"",TEXT(C241,"00")&amp;"/10/"&amp;'Configurações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IF(C242&lt;&gt;"",TEXT(C242,"00")&amp;"/10/"&amp;'Configurações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IF(C243&lt;&gt;"",TEXT(C243,"00")&amp;"/10/"&amp;'Configurações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IF(C244&lt;&gt;"",TEXT(C244,"00")&amp;"/10/"&amp;'Configurações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IF(C245&lt;&gt;"",TEXT(C245,"00")&amp;"/10/"&amp;'Configurações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IF(C246&lt;&gt;"",TEXT(C246,"00")&amp;"/10/"&amp;'Configurações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IF(C247&lt;&gt;"",TEXT(C247,"00")&amp;"/10/"&amp;'Configurações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IF(C248&lt;&gt;"",TEXT(C248,"00")&amp;"/10/"&amp;'Configurações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IF(C249&lt;&gt;"",TEXT(C249,"00")&amp;"/10/"&amp;'Configurações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IF(C250&lt;&gt;"",TEXT(C250,"00")&amp;"/10/"&amp;'Configurações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IF(C251&lt;&gt;"",TEXT(C251,"00")&amp;"/10/"&amp;'Configurações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IF(C252&lt;&gt;"",TEXT(C252,"00")&amp;"/10/"&amp;'Configurações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IF(C253&lt;&gt;"",TEXT(C253,"00")&amp;"/10/"&amp;'Configurações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IF(C254&lt;&gt;"",TEXT(C254,"00")&amp;"/10/"&amp;'Configurações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IF(C255&lt;&gt;"",TEXT(C255,"00")&amp;"/10/"&amp;'Configurações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IF(C256&lt;&gt;"",TEXT(C256,"00")&amp;"/10/"&amp;'Configurações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IF(C257&lt;&gt;"",TEXT(C257,"00")&amp;"/10/"&amp;'Configurações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IF(C258&lt;&gt;"",TEXT(C258,"00")&amp;"/10/"&amp;'Configurações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IF(C259&lt;&gt;"",TEXT(C259,"00")&amp;"/10/"&amp;'Configurações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IF(C260&lt;&gt;"",TEXT(C260,"00")&amp;"/10/"&amp;'Configurações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IF(C261&lt;&gt;"",TEXT(C261,"00")&amp;"/10/"&amp;'Configurações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IF(C262&lt;&gt;"",TEXT(C262,"00")&amp;"/10/"&amp;'Configurações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IF(C263&lt;&gt;"",TEXT(C263,"00")&amp;"/10/"&amp;'Configurações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IF(C264&lt;&gt;"",TEXT(C264,"00")&amp;"/10/"&amp;'Configurações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IF(C265&lt;&gt;"",TEXT(C265,"00")&amp;"/10/"&amp;'Configurações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IF(C266&lt;&gt;"",TEXT(C266,"00")&amp;"/10/"&amp;'Configurações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IF(C267&lt;&gt;"",TEXT(C267,"00")&amp;"/10/"&amp;'Configurações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IF(C268&lt;&gt;"",TEXT(C268,"00")&amp;"/10/"&amp;'Configurações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IF(C269&lt;&gt;"",TEXT(C269,"00")&amp;"/10/"&amp;'Configurações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IF(C270&lt;&gt;"",TEXT(C270,"00")&amp;"/10/"&amp;'Configurações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IF(C271&lt;&gt;"",TEXT(C271,"00")&amp;"/10/"&amp;'Configurações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IF(C272&lt;&gt;"",TEXT(C272,"00")&amp;"/10/"&amp;'Configurações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IF(C273&lt;&gt;"",TEXT(C273,"00")&amp;"/10/"&amp;'Configurações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IF(C274&lt;&gt;"",TEXT(C274,"00")&amp;"/10/"&amp;'Configurações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IF(C275&lt;&gt;"",TEXT(C275,"00")&amp;"/10/"&amp;'Configurações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IF(C276&lt;&gt;"",TEXT(C276,"00")&amp;"/10/"&amp;'Configurações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IF(C277&lt;&gt;"",TEXT(C277,"00")&amp;"/10/"&amp;'Configurações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IF(C278&lt;&gt;"",TEXT(C278,"00")&amp;"/10/"&amp;'Configurações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IF(C279&lt;&gt;"",TEXT(C279,"00")&amp;"/10/"&amp;'Configurações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IF(C280&lt;&gt;"",TEXT(C280,"00")&amp;"/10/"&amp;'Configurações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IF(C281&lt;&gt;"",TEXT(C281,"00")&amp;"/10/"&amp;'Configurações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IF(C282&lt;&gt;"",TEXT(C282,"00")&amp;"/10/"&amp;'Configurações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IF(C283&lt;&gt;"",TEXT(C283,"00")&amp;"/10/"&amp;'Configurações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IF(C284&lt;&gt;"",TEXT(C284,"00")&amp;"/10/"&amp;'Configurações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IF(C285&lt;&gt;"",TEXT(C285,"00")&amp;"/10/"&amp;'Configurações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IF(C286&lt;&gt;"",TEXT(C286,"00")&amp;"/10/"&amp;'Configurações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IF(C287&lt;&gt;"",TEXT(C287,"00")&amp;"/10/"&amp;'Configurações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IF(C288&lt;&gt;"",TEXT(C288,"00")&amp;"/10/"&amp;'Configurações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IF(C289&lt;&gt;"",TEXT(C289,"00")&amp;"/10/"&amp;'Configurações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IF(C290&lt;&gt;"",TEXT(C290,"00")&amp;"/10/"&amp;'Configurações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IF(C291&lt;&gt;"",TEXT(C291,"00")&amp;"/10/"&amp;'Configurações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IF(C292&lt;&gt;"",TEXT(C292,"00")&amp;"/10/"&amp;'Configurações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IF(C293&lt;&gt;"",TEXT(C293,"00")&amp;"/10/"&amp;'Configurações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IF(C294&lt;&gt;"",TEXT(C294,"00")&amp;"/10/"&amp;'Configurações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IF(C295&lt;&gt;"",TEXT(C295,"00")&amp;"/10/"&amp;'Configurações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IF(C296&lt;&gt;"",TEXT(C296,"00")&amp;"/10/"&amp;'Configurações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IF(C297&lt;&gt;"",TEXT(C297,"00")&amp;"/10/"&amp;'Configurações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IF(C298&lt;&gt;"",TEXT(C298,"00")&amp;"/10/"&amp;'Configurações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IF(C299&lt;&gt;"",TEXT(C299,"00")&amp;"/10/"&amp;'Configurações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IF(C300&lt;&gt;"",TEXT(C300,"00")&amp;"/10/"&amp;'Configurações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IF(C301&lt;&gt;"",TEXT(C301,"00")&amp;"/10/"&amp;'Configurações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IF(C302&lt;&gt;"",TEXT(C302,"00")&amp;"/10/"&amp;'Configurações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IF(C303&lt;&gt;"",TEXT(C303,"00")&amp;"/10/"&amp;'Configurações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IF(C304&lt;&gt;"",TEXT(C304,"00")&amp;"/10/"&amp;'Configurações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IF(C305&lt;&gt;"",TEXT(C305,"00")&amp;"/10/"&amp;'Configurações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IF(C306&lt;&gt;"",TEXT(C306,"00")&amp;"/10/"&amp;'Configurações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IF(C307&lt;&gt;"",TEXT(C307,"00")&amp;"/10/"&amp;'Configurações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IF(C308&lt;&gt;"",TEXT(C308,"00")&amp;"/10/"&amp;'Configurações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IF(C309&lt;&gt;"",TEXT(C309,"00")&amp;"/10/"&amp;'Configurações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IF(C310&lt;&gt;"",TEXT(C310,"00")&amp;"/10/"&amp;'Configurações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IF(C311&lt;&gt;"",TEXT(C311,"00")&amp;"/10/"&amp;'Configurações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IF(C312&lt;&gt;"",TEXT(C312,"00")&amp;"/10/"&amp;'Configurações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IF(C313&lt;&gt;"",TEXT(C313,"00")&amp;"/10/"&amp;'Configurações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IF(C314&lt;&gt;"",TEXT(C314,"00")&amp;"/10/"&amp;'Configurações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IF(C315&lt;&gt;"",TEXT(C315,"00")&amp;"/10/"&amp;'Configurações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IF(C316&lt;&gt;"",TEXT(C316,"00")&amp;"/10/"&amp;'Configurações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IF(C317&lt;&gt;"",TEXT(C317,"00")&amp;"/10/"&amp;'Configurações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IF(C318&lt;&gt;"",TEXT(C318,"00")&amp;"/10/"&amp;'Configurações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IF(C319&lt;&gt;"",TEXT(C319,"00")&amp;"/10/"&amp;'Configurações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IF(C320&lt;&gt;"",TEXT(C320,"00")&amp;"/10/"&amp;'Configurações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IF(C321&lt;&gt;"",TEXT(C321,"00")&amp;"/10/"&amp;'Configurações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IF(C322&lt;&gt;"",TEXT(C322,"00")&amp;"/10/"&amp;'Configurações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IF(C323&lt;&gt;"",TEXT(C323,"00")&amp;"/10/"&amp;'Configurações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IF(C324&lt;&gt;"",TEXT(C324,"00")&amp;"/10/"&amp;'Configurações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IF(C325&lt;&gt;"",TEXT(C325,"00")&amp;"/10/"&amp;'Configurações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IF(C326&lt;&gt;"",TEXT(C326,"00")&amp;"/10/"&amp;'Configurações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IF(C327&lt;&gt;"",TEXT(C327,"00")&amp;"/10/"&amp;'Configurações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IF(C328&lt;&gt;"",TEXT(C328,"00")&amp;"/10/"&amp;'Configurações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IF(C329&lt;&gt;"",TEXT(C329,"00")&amp;"/10/"&amp;'Configurações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IF(C330&lt;&gt;"",TEXT(C330,"00")&amp;"/10/"&amp;'Configurações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IF(C331&lt;&gt;"",TEXT(C331,"00")&amp;"/10/"&amp;'Configurações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IF(C332&lt;&gt;"",TEXT(C332,"00")&amp;"/10/"&amp;'Configurações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IF(C333&lt;&gt;"",TEXT(C333,"00")&amp;"/10/"&amp;'Configurações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IF(C334&lt;&gt;"",TEXT(C334,"00")&amp;"/10/"&amp;'Configurações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IF(C335&lt;&gt;"",TEXT(C335,"00")&amp;"/10/"&amp;'Configurações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IF(C336&lt;&gt;"",TEXT(C336,"00")&amp;"/10/"&amp;'Configurações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IF(C337&lt;&gt;"",TEXT(C337,"00")&amp;"/10/"&amp;'Configurações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IF(C338&lt;&gt;"",TEXT(C338,"00")&amp;"/10/"&amp;'Configurações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IF(C339&lt;&gt;"",TEXT(C339,"00")&amp;"/10/"&amp;'Configurações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IF(C340&lt;&gt;"",TEXT(C340,"00")&amp;"/10/"&amp;'Configurações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IF(C341&lt;&gt;"",TEXT(C341,"00")&amp;"/10/"&amp;'Configurações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IF(C342&lt;&gt;"",TEXT(C342,"00")&amp;"/10/"&amp;'Configurações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IF(C343&lt;&gt;"",TEXT(C343,"00")&amp;"/10/"&amp;'Configurações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IF(C344&lt;&gt;"",TEXT(C344,"00")&amp;"/10/"&amp;'Configurações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IF(C345&lt;&gt;"",TEXT(C345,"00")&amp;"/10/"&amp;'Configurações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IF(C346&lt;&gt;"",TEXT(C346,"00")&amp;"/10/"&amp;'Configurações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IF(C347&lt;&gt;"",TEXT(C347,"00")&amp;"/10/"&amp;'Configurações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IF(C348&lt;&gt;"",TEXT(C348,"00")&amp;"/10/"&amp;'Configurações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IF(C349&lt;&gt;"",TEXT(C349,"00")&amp;"/10/"&amp;'Configurações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IF(C350&lt;&gt;"",TEXT(C350,"00")&amp;"/10/"&amp;'Configurações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IF(C351&lt;&gt;"",TEXT(C351,"00")&amp;"/10/"&amp;'Configurações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IF(C352&lt;&gt;"",TEXT(C352,"00")&amp;"/10/"&amp;'Configurações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IF(C353&lt;&gt;"",TEXT(C353,"00")&amp;"/10/"&amp;'Configurações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IF(C354&lt;&gt;"",TEXT(C354,"00")&amp;"/10/"&amp;'Configurações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IF(C355&lt;&gt;"",TEXT(C355,"00")&amp;"/10/"&amp;'Configurações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IF(C356&lt;&gt;"",TEXT(C356,"00")&amp;"/10/"&amp;'Configurações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IF(C357&lt;&gt;"",TEXT(C357,"00")&amp;"/10/"&amp;'Configurações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IF(C358&lt;&gt;"",TEXT(C358,"00")&amp;"/10/"&amp;'Configurações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IF(C359&lt;&gt;"",TEXT(C359,"00")&amp;"/10/"&amp;'Configurações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IF(C360&lt;&gt;"",TEXT(C360,"00")&amp;"/10/"&amp;'Configurações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IF(C361&lt;&gt;"",TEXT(C361,"00")&amp;"/10/"&amp;'Configurações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IF(C362&lt;&gt;"",TEXT(C362,"00")&amp;"/10/"&amp;'Configurações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IF(C363&lt;&gt;"",TEXT(C363,"00")&amp;"/10/"&amp;'Configurações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IF(C364&lt;&gt;"",TEXT(C364,"00")&amp;"/10/"&amp;'Configurações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IF(C365&lt;&gt;"",TEXT(C365,"00")&amp;"/10/"&amp;'Configurações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IF(C366&lt;&gt;"",TEXT(C366,"00")&amp;"/10/"&amp;'Configurações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IF(C367&lt;&gt;"",TEXT(C367,"00")&amp;"/10/"&amp;'Configurações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IF(C368&lt;&gt;"",TEXT(C368,"00")&amp;"/10/"&amp;'Configurações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IF(C369&lt;&gt;"",TEXT(C369,"00")&amp;"/10/"&amp;'Configurações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IF(C370&lt;&gt;"",TEXT(C370,"00")&amp;"/10/"&amp;'Configurações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IF(C371&lt;&gt;"",TEXT(C371,"00")&amp;"/10/"&amp;'Configurações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IF(C372&lt;&gt;"",TEXT(C372,"00")&amp;"/10/"&amp;'Configurações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IF(C373&lt;&gt;"",TEXT(C373,"00")&amp;"/10/"&amp;'Configurações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IF(C374&lt;&gt;"",TEXT(C374,"00")&amp;"/10/"&amp;'Configurações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IF(C375&lt;&gt;"",TEXT(C375,"00")&amp;"/10/"&amp;'Configurações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IF(C376&lt;&gt;"",TEXT(C376,"00")&amp;"/10/"&amp;'Configurações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IF(C377&lt;&gt;"",TEXT(C377,"00")&amp;"/10/"&amp;'Configurações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IF(C378&lt;&gt;"",TEXT(C378,"00")&amp;"/10/"&amp;'Configurações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IF(C379&lt;&gt;"",TEXT(C379,"00")&amp;"/10/"&amp;'Configurações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IF(C380&lt;&gt;"",TEXT(C380,"00")&amp;"/10/"&amp;'Configurações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IF(C381&lt;&gt;"",TEXT(C381,"00")&amp;"/10/"&amp;'Configurações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IF(C382&lt;&gt;"",TEXT(C382,"00")&amp;"/10/"&amp;'Configurações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IF(C383&lt;&gt;"",TEXT(C383,"00")&amp;"/10/"&amp;'Configurações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IF(C384&lt;&gt;"",TEXT(C384,"00")&amp;"/10/"&amp;'Configurações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IF(C385&lt;&gt;"",TEXT(C385,"00")&amp;"/10/"&amp;'Configurações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IF(C386&lt;&gt;"",TEXT(C386,"00")&amp;"/10/"&amp;'Configurações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IF(C387&lt;&gt;"",TEXT(C387,"00")&amp;"/10/"&amp;'Configurações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IF(C388&lt;&gt;"",TEXT(C388,"00")&amp;"/10/"&amp;'Configurações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IF(C389&lt;&gt;"",TEXT(C389,"00")&amp;"/10/"&amp;'Configurações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IF(C390&lt;&gt;"",TEXT(C390,"00")&amp;"/10/"&amp;'Configurações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IF(C391&lt;&gt;"",TEXT(C391,"00")&amp;"/10/"&amp;'Configurações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IF(C392&lt;&gt;"",TEXT(C392,"00")&amp;"/10/"&amp;'Configurações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IF(C393&lt;&gt;"",TEXT(C393,"00")&amp;"/10/"&amp;'Configurações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IF(C394&lt;&gt;"",TEXT(C394,"00")&amp;"/10/"&amp;'Configurações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IF(C395&lt;&gt;"",TEXT(C395,"00")&amp;"/10/"&amp;'Configurações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IF(C396&lt;&gt;"",TEXT(C396,"00")&amp;"/10/"&amp;'Configurações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IF(C397&lt;&gt;"",TEXT(C397,"00")&amp;"/10/"&amp;'Configurações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IF(C398&lt;&gt;"",TEXT(C398,"00")&amp;"/10/"&amp;'Configurações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IF(C399&lt;&gt;"",TEXT(C399,"00")&amp;"/10/"&amp;'Configurações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IF(C400&lt;&gt;"",TEXT(C400,"00")&amp;"/10/"&amp;'Configurações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IF(C401&lt;&gt;"",TEXT(C401,"00")&amp;"/10/"&amp;'Configurações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IF(C402&lt;&gt;"",TEXT(C402,"00")&amp;"/10/"&amp;'Configurações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IF(C403&lt;&gt;"",TEXT(C403,"00")&amp;"/10/"&amp;'Configurações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IF(C404&lt;&gt;"",TEXT(C404,"00")&amp;"/10/"&amp;'Configurações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IF(C405&lt;&gt;"",TEXT(C405,"00")&amp;"/10/"&amp;'Configurações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IF(C406&lt;&gt;"",TEXT(C406,"00")&amp;"/10/"&amp;'Configurações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IF(C407&lt;&gt;"",TEXT(C407,"00")&amp;"/10/"&amp;'Configurações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IF(C408&lt;&gt;"",TEXT(C408,"00")&amp;"/10/"&amp;'Configurações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IF(C409&lt;&gt;"",TEXT(C409,"00")&amp;"/10/"&amp;'Configurações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IF(C410&lt;&gt;"",TEXT(C410,"00")&amp;"/10/"&amp;'Configurações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IF(C411&lt;&gt;"",TEXT(C411,"00")&amp;"/10/"&amp;'Configurações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IF(C412&lt;&gt;"",TEXT(C412,"00")&amp;"/10/"&amp;'Configurações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IF(C413&lt;&gt;"",TEXT(C413,"00")&amp;"/10/"&amp;'Configurações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IF(C414&lt;&gt;"",TEXT(C414,"00")&amp;"/10/"&amp;'Configurações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IF(C415&lt;&gt;"",TEXT(C415,"00")&amp;"/10/"&amp;'Configurações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IF(C416&lt;&gt;"",TEXT(C416,"00")&amp;"/10/"&amp;'Configurações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IF(C417&lt;&gt;"",TEXT(C417,"00")&amp;"/10/"&amp;'Configurações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IF(C418&lt;&gt;"",TEXT(C418,"00")&amp;"/10/"&amp;'Configurações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IF(C419&lt;&gt;"",TEXT(C419,"00")&amp;"/10/"&amp;'Configurações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IF(C420&lt;&gt;"",TEXT(C420,"00")&amp;"/10/"&amp;'Configurações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IF(C421&lt;&gt;"",TEXT(C421,"00")&amp;"/10/"&amp;'Configurações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IF(C422&lt;&gt;"",TEXT(C422,"00")&amp;"/10/"&amp;'Configurações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IF(C423&lt;&gt;"",TEXT(C423,"00")&amp;"/10/"&amp;'Configurações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IF(C424&lt;&gt;"",TEXT(C424,"00")&amp;"/10/"&amp;'Configurações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IF(C425&lt;&gt;"",TEXT(C425,"00")&amp;"/10/"&amp;'Configurações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IF(C426&lt;&gt;"",TEXT(C426,"00")&amp;"/10/"&amp;'Configurações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IF(C427&lt;&gt;"",TEXT(C427,"00")&amp;"/10/"&amp;'Configurações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IF(C428&lt;&gt;"",TEXT(C428,"00")&amp;"/10/"&amp;'Configurações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IF(C429&lt;&gt;"",TEXT(C429,"00")&amp;"/10/"&amp;'Configurações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IF(C430&lt;&gt;"",TEXT(C430,"00")&amp;"/10/"&amp;'Configurações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IF(C431&lt;&gt;"",TEXT(C431,"00")&amp;"/10/"&amp;'Configurações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IF(C432&lt;&gt;"",TEXT(C432,"00")&amp;"/10/"&amp;'Configurações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IF(C433&lt;&gt;"",TEXT(C433,"00")&amp;"/10/"&amp;'Configurações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IF(C434&lt;&gt;"",TEXT(C434,"00")&amp;"/10/"&amp;'Configurações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IF(C435&lt;&gt;"",TEXT(C435,"00")&amp;"/10/"&amp;'Configurações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IF(C436&lt;&gt;"",TEXT(C436,"00")&amp;"/10/"&amp;'Configurações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IF(C437&lt;&gt;"",TEXT(C437,"00")&amp;"/10/"&amp;'Configurações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IF(C438&lt;&gt;"",TEXT(C438,"00")&amp;"/10/"&amp;'Configurações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IF(C439&lt;&gt;"",TEXT(C439,"00")&amp;"/10/"&amp;'Configurações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IF(C440&lt;&gt;"",TEXT(C440,"00")&amp;"/10/"&amp;'Configurações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IF(C441&lt;&gt;"",TEXT(C441,"00")&amp;"/10/"&amp;'Configurações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IF(C442&lt;&gt;"",TEXT(C442,"00")&amp;"/10/"&amp;'Configurações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IF(C443&lt;&gt;"",TEXT(C443,"00")&amp;"/10/"&amp;'Configurações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IF(C444&lt;&gt;"",TEXT(C444,"00")&amp;"/10/"&amp;'Configurações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IF(C445&lt;&gt;"",TEXT(C445,"00")&amp;"/10/"&amp;'Configurações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IF(C446&lt;&gt;"",TEXT(C446,"00")&amp;"/10/"&amp;'Configurações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IF(C447&lt;&gt;"",TEXT(C447,"00")&amp;"/10/"&amp;'Configurações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IF(C448&lt;&gt;"",TEXT(C448,"00")&amp;"/10/"&amp;'Configurações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IF(C449&lt;&gt;"",TEXT(C449,"00")&amp;"/10/"&amp;'Configurações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IF(C450&lt;&gt;"",TEXT(C450,"00")&amp;"/10/"&amp;'Configurações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IF(C451&lt;&gt;"",TEXT(C451,"00")&amp;"/10/"&amp;'Configurações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IF(C452&lt;&gt;"",TEXT(C452,"00")&amp;"/10/"&amp;'Configurações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IF(C453&lt;&gt;"",TEXT(C453,"00")&amp;"/10/"&amp;'Configurações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IF(C454&lt;&gt;"",TEXT(C454,"00")&amp;"/10/"&amp;'Configurações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IF(C455&lt;&gt;"",TEXT(C455,"00")&amp;"/10/"&amp;'Configurações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IF(C456&lt;&gt;"",TEXT(C456,"00")&amp;"/10/"&amp;'Configurações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IF(C457&lt;&gt;"",TEXT(C457,"00")&amp;"/10/"&amp;'Configurações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IF(C458&lt;&gt;"",TEXT(C458,"00")&amp;"/10/"&amp;'Configurações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IF(C459&lt;&gt;"",TEXT(C459,"00")&amp;"/10/"&amp;'Configurações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IF(C460&lt;&gt;"",TEXT(C460,"00")&amp;"/10/"&amp;'Configurações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IF(C461&lt;&gt;"",TEXT(C461,"00")&amp;"/10/"&amp;'Configurações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IF(C462&lt;&gt;"",TEXT(C462,"00")&amp;"/10/"&amp;'Configurações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IF(C463&lt;&gt;"",TEXT(C463,"00")&amp;"/10/"&amp;'Configurações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IF(C464&lt;&gt;"",TEXT(C464,"00")&amp;"/10/"&amp;'Configurações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IF(C465&lt;&gt;"",TEXT(C465,"00")&amp;"/10/"&amp;'Configurações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IF(C466&lt;&gt;"",TEXT(C466,"00")&amp;"/10/"&amp;'Configurações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IF(C467&lt;&gt;"",TEXT(C467,"00")&amp;"/10/"&amp;'Configurações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IF(C468&lt;&gt;"",TEXT(C468,"00")&amp;"/10/"&amp;'Configurações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IF(C469&lt;&gt;"",TEXT(C469,"00")&amp;"/10/"&amp;'Configurações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IF(C470&lt;&gt;"",TEXT(C470,"00")&amp;"/10/"&amp;'Configurações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IF(C471&lt;&gt;"",TEXT(C471,"00")&amp;"/10/"&amp;'Configurações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IF(C472&lt;&gt;"",TEXT(C472,"00")&amp;"/10/"&amp;'Configurações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IF(C473&lt;&gt;"",TEXT(C473,"00")&amp;"/10/"&amp;'Configurações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IF(C474&lt;&gt;"",TEXT(C474,"00")&amp;"/10/"&amp;'Configurações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IF(C475&lt;&gt;"",TEXT(C475,"00")&amp;"/10/"&amp;'Configurações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IF(C476&lt;&gt;"",TEXT(C476,"00")&amp;"/10/"&amp;'Configurações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IF(C477&lt;&gt;"",TEXT(C477,"00")&amp;"/10/"&amp;'Configurações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IF(C478&lt;&gt;"",TEXT(C478,"00")&amp;"/10/"&amp;'Configurações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IF(C479&lt;&gt;"",TEXT(C479,"00")&amp;"/10/"&amp;'Configurações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IF(C480&lt;&gt;"",TEXT(C480,"00")&amp;"/10/"&amp;'Configurações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IF(C481&lt;&gt;"",TEXT(C481,"00")&amp;"/10/"&amp;'Configurações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IF(C482&lt;&gt;"",TEXT(C482,"00")&amp;"/10/"&amp;'Configurações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IF(C483&lt;&gt;"",TEXT(C483,"00")&amp;"/10/"&amp;'Configurações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IF(C484&lt;&gt;"",TEXT(C484,"00")&amp;"/10/"&amp;'Configurações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IF(C485&lt;&gt;"",TEXT(C485,"00")&amp;"/10/"&amp;'Configurações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IF(C486&lt;&gt;"",TEXT(C486,"00")&amp;"/10/"&amp;'Configurações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IF(C487&lt;&gt;"",TEXT(C487,"00")&amp;"/10/"&amp;'Configurações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IF(C488&lt;&gt;"",TEXT(C488,"00")&amp;"/10/"&amp;'Configurações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IF(C489&lt;&gt;"",TEXT(C489,"00")&amp;"/10/"&amp;'Configurações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IF(C490&lt;&gt;"",TEXT(C490,"00")&amp;"/10/"&amp;'Configurações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IF(C491&lt;&gt;"",TEXT(C491,"00")&amp;"/10/"&amp;'Configurações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IF(C492&lt;&gt;"",TEXT(C492,"00")&amp;"/10/"&amp;'Configurações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IF(C493&lt;&gt;"",TEXT(C493,"00")&amp;"/10/"&amp;'Configurações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IF(C494&lt;&gt;"",TEXT(C494,"00")&amp;"/10/"&amp;'Configurações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IF(C495&lt;&gt;"",TEXT(C495,"00")&amp;"/10/"&amp;'Configurações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IF(C496&lt;&gt;"",TEXT(C496,"00")&amp;"/10/"&amp;'Configurações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IF(C497&lt;&gt;"",TEXT(C497,"00")&amp;"/10/"&amp;'Configurações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IF(C498&lt;&gt;"",TEXT(C498,"00")&amp;"/10/"&amp;'Configurações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IF(C499&lt;&gt;"",TEXT(C499,"00")&amp;"/10/"&amp;'Configurações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IF(C500&lt;&gt;"",TEXT(C500,"00")&amp;"/10/"&amp;'Configurações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IF(C501&lt;&gt;"",TEXT(C501,"00")&amp;"/10/"&amp;'Configurações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IF(C502&lt;&gt;"",TEXT(C502,"00")&amp;"/10/"&amp;'Configurações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IF(C503&lt;&gt;"",TEXT(C503,"00")&amp;"/10/"&amp;'Configurações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IF(C504&lt;&gt;"",TEXT(C504,"00")&amp;"/10/"&amp;'Configurações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IF(C505&lt;&gt;"",TEXT(C505,"00")&amp;"/10/"&amp;'Configurações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IF(C506&lt;&gt;"",TEXT(C506,"00")&amp;"/10/"&amp;'Configurações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IF(C507&lt;&gt;"",TEXT(C507,"00")&amp;"/10/"&amp;'Configurações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IF(C508&lt;&gt;"",TEXT(C508,"00")&amp;"/10/"&amp;'Configurações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IF(C509&lt;&gt;"",TEXT(C509,"00")&amp;"/10/"&amp;'Configurações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IF(C510&lt;&gt;"",TEXT(C510,"00")&amp;"/10/"&amp;'Configurações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IF(C511&lt;&gt;"",TEXT(C511,"00")&amp;"/10/"&amp;'Configurações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IF(C512&lt;&gt;"",TEXT(C512,"00")&amp;"/10/"&amp;'Configurações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IF(C513&lt;&gt;"",TEXT(C513,"00")&amp;"/10/"&amp;'Configurações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IF(C514&lt;&gt;"",TEXT(C514,"00")&amp;"/10/"&amp;'Configurações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IF(C515&lt;&gt;"",TEXT(C515,"00")&amp;"/10/"&amp;'Configurações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IF(C516&lt;&gt;"",TEXT(C516,"00")&amp;"/10/"&amp;'Configurações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IF(C517&lt;&gt;"",TEXT(C517,"00")&amp;"/10/"&amp;'Configurações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IF(C518&lt;&gt;"",TEXT(C518,"00")&amp;"/10/"&amp;'Configurações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IF(C519&lt;&gt;"",TEXT(C519,"00")&amp;"/10/"&amp;'Configurações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IF(C520&lt;&gt;"",TEXT(C520,"00")&amp;"/10/"&amp;'Configurações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IF(C521&lt;&gt;"",TEXT(C521,"00")&amp;"/10/"&amp;'Configurações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IF(C522&lt;&gt;"",TEXT(C522,"00")&amp;"/10/"&amp;'Configurações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IF(C523&lt;&gt;"",TEXT(C523,"00")&amp;"/10/"&amp;'Configurações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IF(C524&lt;&gt;"",TEXT(C524,"00")&amp;"/10/"&amp;'Configurações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IF(C525&lt;&gt;"",TEXT(C525,"00")&amp;"/10/"&amp;'Configurações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IF(C526&lt;&gt;"",TEXT(C526,"00")&amp;"/10/"&amp;'Configurações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IF(C527&lt;&gt;"",TEXT(C527,"00")&amp;"/10/"&amp;'Configurações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IF(C528&lt;&gt;"",TEXT(C528,"00")&amp;"/10/"&amp;'Configurações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IF(C529&lt;&gt;"",TEXT(C529,"00")&amp;"/10/"&amp;'Configurações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IF(C530&lt;&gt;"",TEXT(C530,"00")&amp;"/10/"&amp;'Configurações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IF(C531&lt;&gt;"",TEXT(C531,"00")&amp;"/10/"&amp;'Configurações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IF(C532&lt;&gt;"",TEXT(C532,"00")&amp;"/10/"&amp;'Configurações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IF(C533&lt;&gt;"",TEXT(C533,"00")&amp;"/10/"&amp;'Configurações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IF(C534&lt;&gt;"",TEXT(C534,"00")&amp;"/10/"&amp;'Configurações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IF(C535&lt;&gt;"",TEXT(C535,"00")&amp;"/10/"&amp;'Configurações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IF(C536&lt;&gt;"",TEXT(C536,"00")&amp;"/10/"&amp;'Configurações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IF(C537&lt;&gt;"",TEXT(C537,"00")&amp;"/10/"&amp;'Configurações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IF(C538&lt;&gt;"",TEXT(C538,"00")&amp;"/10/"&amp;'Configurações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IF(C539&lt;&gt;"",TEXT(C539,"00")&amp;"/10/"&amp;'Configurações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IF(C540&lt;&gt;"",TEXT(C540,"00")&amp;"/10/"&amp;'Configurações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IF(C541&lt;&gt;"",TEXT(C541,"00")&amp;"/10/"&amp;'Configurações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IF(C542&lt;&gt;"",TEXT(C542,"00")&amp;"/10/"&amp;'Configurações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IF(C543&lt;&gt;"",TEXT(C543,"00")&amp;"/10/"&amp;'Configurações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IF(C544&lt;&gt;"",TEXT(C544,"00")&amp;"/10/"&amp;'Configurações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IF(C545&lt;&gt;"",TEXT(C545,"00")&amp;"/10/"&amp;'Configurações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IF(C546&lt;&gt;"",TEXT(C546,"00")&amp;"/10/"&amp;'Configurações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IF(C547&lt;&gt;"",TEXT(C547,"00")&amp;"/10/"&amp;'Configurações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IF(C548&lt;&gt;"",TEXT(C548,"00")&amp;"/10/"&amp;'Configurações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IF(C549&lt;&gt;"",TEXT(C549,"00")&amp;"/10/"&amp;'Configurações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IF(C550&lt;&gt;"",TEXT(C550,"00")&amp;"/10/"&amp;'Configurações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IF(C551&lt;&gt;"",TEXT(C551,"00")&amp;"/10/"&amp;'Configurações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IF(C552&lt;&gt;"",TEXT(C552,"00")&amp;"/10/"&amp;'Configurações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IF(C553&lt;&gt;"",TEXT(C553,"00")&amp;"/10/"&amp;'Configurações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IF(C554&lt;&gt;"",TEXT(C554,"00")&amp;"/10/"&amp;'Configurações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IF(C555&lt;&gt;"",TEXT(C555,"00")&amp;"/10/"&amp;'Configurações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IF(C556&lt;&gt;"",TEXT(C556,"00")&amp;"/10/"&amp;'Configurações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IF(C557&lt;&gt;"",TEXT(C557,"00")&amp;"/10/"&amp;'Configurações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IF(C558&lt;&gt;"",TEXT(C558,"00")&amp;"/10/"&amp;'Configurações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IF(C559&lt;&gt;"",TEXT(C559,"00")&amp;"/10/"&amp;'Configurações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IF(C560&lt;&gt;"",TEXT(C560,"00")&amp;"/10/"&amp;'Configurações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IF(C561&lt;&gt;"",TEXT(C561,"00")&amp;"/10/"&amp;'Configurações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IF(C562&lt;&gt;"",TEXT(C562,"00")&amp;"/10/"&amp;'Configurações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IF(C563&lt;&gt;"",TEXT(C563,"00")&amp;"/10/"&amp;'Configurações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IF(C564&lt;&gt;"",TEXT(C564,"00")&amp;"/10/"&amp;'Configurações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IF(C565&lt;&gt;"",TEXT(C565,"00")&amp;"/10/"&amp;'Configurações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IF(C566&lt;&gt;"",TEXT(C566,"00")&amp;"/10/"&amp;'Configurações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IF(C567&lt;&gt;"",TEXT(C567,"00")&amp;"/10/"&amp;'Configurações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IF(C568&lt;&gt;"",TEXT(C568,"00")&amp;"/10/"&amp;'Configurações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IF(C569&lt;&gt;"",TEXT(C569,"00")&amp;"/10/"&amp;'Configurações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IF(C570&lt;&gt;"",TEXT(C570,"00")&amp;"/10/"&amp;'Configurações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IF(C571&lt;&gt;"",TEXT(C571,"00")&amp;"/10/"&amp;'Configurações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IF(C572&lt;&gt;"",TEXT(C572,"00")&amp;"/10/"&amp;'Configurações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IF(C573&lt;&gt;"",TEXT(C573,"00")&amp;"/10/"&amp;'Configurações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IF(C574&lt;&gt;"",TEXT(C574,"00")&amp;"/10/"&amp;'Configurações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IF(C575&lt;&gt;"",TEXT(C575,"00")&amp;"/10/"&amp;'Configurações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IF(C576&lt;&gt;"",TEXT(C576,"00")&amp;"/10/"&amp;'Configurações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IF(C577&lt;&gt;"",TEXT(C577,"00")&amp;"/10/"&amp;'Configurações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IF(C578&lt;&gt;"",TEXT(C578,"00")&amp;"/10/"&amp;'Configurações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IF(C579&lt;&gt;"",TEXT(C579,"00")&amp;"/10/"&amp;'Configurações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IF(C580&lt;&gt;"",TEXT(C580,"00")&amp;"/10/"&amp;'Configurações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IF(C581&lt;&gt;"",TEXT(C581,"00")&amp;"/10/"&amp;'Configurações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IF(C582&lt;&gt;"",TEXT(C582,"00")&amp;"/10/"&amp;'Configurações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IF(C583&lt;&gt;"",TEXT(C583,"00")&amp;"/10/"&amp;'Configurações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IF(C584&lt;&gt;"",TEXT(C584,"00")&amp;"/10/"&amp;'Configurações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IF(C585&lt;&gt;"",TEXT(C585,"00")&amp;"/10/"&amp;'Configurações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IF(C586&lt;&gt;"",TEXT(C586,"00")&amp;"/10/"&amp;'Configurações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IF(C587&lt;&gt;"",TEXT(C587,"00")&amp;"/10/"&amp;'Configurações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IF(C588&lt;&gt;"",TEXT(C588,"00")&amp;"/10/"&amp;'Configurações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IF(C589&lt;&gt;"",TEXT(C589,"00")&amp;"/10/"&amp;'Configurações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IF(C590&lt;&gt;"",TEXT(C590,"00")&amp;"/10/"&amp;'Configurações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IF(C591&lt;&gt;"",TEXT(C591,"00")&amp;"/10/"&amp;'Configurações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IF(C592&lt;&gt;"",TEXT(C592,"00")&amp;"/10/"&amp;'Configurações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IF(C593&lt;&gt;"",TEXT(C593,"00")&amp;"/10/"&amp;'Configurações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IF(C594&lt;&gt;"",TEXT(C594,"00")&amp;"/10/"&amp;'Configurações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IF(C595&lt;&gt;"",TEXT(C595,"00")&amp;"/10/"&amp;'Configurações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IF(C596&lt;&gt;"",TEXT(C596,"00")&amp;"/10/"&amp;'Configurações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IF(C597&lt;&gt;"",TEXT(C597,"00")&amp;"/10/"&amp;'Configurações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IF(C598&lt;&gt;"",TEXT(C598,"00")&amp;"/10/"&amp;'Configurações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IF(C599&lt;&gt;"",TEXT(C599,"00")&amp;"/10/"&amp;'Configurações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IF(C600&lt;&gt;"",TEXT(C600,"00")&amp;"/10/"&amp;'Configurações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IF(C601&lt;&gt;"",TEXT(C601,"00")&amp;"/10/"&amp;'Configurações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IF(C602&lt;&gt;"",TEXT(C602,"00")&amp;"/10/"&amp;'Configurações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IF(C603&lt;&gt;"",TEXT(C603,"00")&amp;"/10/"&amp;'Configurações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IF(C604&lt;&gt;"",TEXT(C604,"00")&amp;"/10/"&amp;'Configurações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IF(C605&lt;&gt;"",TEXT(C605,"00")&amp;"/10/"&amp;'Configurações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97" priority="147" operator="lessThan">
      <formula>0</formula>
    </cfRule>
    <cfRule type="cellIs" dxfId="196" priority="148" operator="greaterThan">
      <formula>0</formula>
    </cfRule>
  </conditionalFormatting>
  <conditionalFormatting sqref="Q5:Q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Q11:Q12">
    <cfRule type="cellIs" dxfId="192" priority="120" operator="greaterThan">
      <formula>0</formula>
    </cfRule>
    <cfRule type="cellIs" dxfId="191" priority="121" operator="lessThan">
      <formula>0</formula>
    </cfRule>
  </conditionalFormatting>
  <conditionalFormatting sqref="N5:N605">
    <cfRule type="cellIs" dxfId="190" priority="44" operator="greaterThan">
      <formula>0</formula>
    </cfRule>
    <cfRule type="cellIs" dxfId="189" priority="45" operator="lessThan">
      <formula>0</formula>
    </cfRule>
  </conditionalFormatting>
  <conditionalFormatting sqref="Q7:Q8">
    <cfRule type="cellIs" dxfId="188" priority="43" operator="greaterThan">
      <formula>0</formula>
    </cfRule>
  </conditionalFormatting>
  <conditionalFormatting sqref="Q9:Q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L34">
    <cfRule type="containsText" dxfId="165" priority="1" operator="containsText" text="Não Pago">
      <formula>NOT(ISERROR(SEARCH("Não Pago",L34)))</formula>
    </cfRule>
    <cfRule type="containsText" dxfId="164" priority="2" operator="containsText" text="Pago">
      <formula>NOT(ISERROR(SEARCH("Pago",L34)))</formula>
    </cfRule>
  </conditionalFormatting>
  <conditionalFormatting sqref="L122:L605">
    <cfRule type="containsText" dxfId="163" priority="14" operator="containsText" text="Não Pago">
      <formula>NOT(ISERROR(SEARCH("Não Pago",L122)))</formula>
    </cfRule>
    <cfRule type="containsText" dxfId="162" priority="15" operator="containsText" text="Pago">
      <formula>NOT(ISERROR(SEARCH("Pago",L122)))</formula>
    </cfRule>
  </conditionalFormatting>
  <conditionalFormatting sqref="L21:L121">
    <cfRule type="containsText" dxfId="161" priority="12" operator="containsText" text="Não Pago">
      <formula>NOT(ISERROR(SEARCH("Não Pago",L21)))</formula>
    </cfRule>
    <cfRule type="containsText" dxfId="160" priority="13" operator="containsText" text="Pago">
      <formula>NOT(ISERROR(SEARCH("Pago",L21)))</formula>
    </cfRule>
  </conditionalFormatting>
  <conditionalFormatting sqref="L5:L19">
    <cfRule type="containsText" dxfId="159" priority="10" operator="containsText" text="Não Pago">
      <formula>NOT(ISERROR(SEARCH("Não Pago",L5)))</formula>
    </cfRule>
    <cfRule type="containsText" dxfId="158" priority="11" operator="containsText" text="Pago">
      <formula>NOT(ISERROR(SEARCH("Pago",L5)))</formula>
    </cfRule>
  </conditionalFormatting>
  <conditionalFormatting sqref="L20">
    <cfRule type="containsText" dxfId="157" priority="8" operator="containsText" text="Não Pago">
      <formula>NOT(ISERROR(SEARCH("Não Pago",L20)))</formula>
    </cfRule>
    <cfRule type="containsText" dxfId="156" priority="9" operator="containsText" text="Pago">
      <formula>NOT(ISERROR(SEARCH("Pago",L20)))</formula>
    </cfRule>
  </conditionalFormatting>
  <conditionalFormatting sqref="L5:L187">
    <cfRule type="cellIs" dxfId="155" priority="7" operator="equal">
      <formula>"Realizado"</formula>
    </cfRule>
  </conditionalFormatting>
  <conditionalFormatting sqref="L22">
    <cfRule type="containsText" dxfId="154" priority="5" operator="containsText" text="Não Pago">
      <formula>NOT(ISERROR(SEARCH("Não Pago",L22)))</formula>
    </cfRule>
    <cfRule type="containsText" dxfId="153" priority="6" operator="containsText" text="Pago">
      <formula>NOT(ISERROR(SEARCH("Pago",L22)))</formula>
    </cfRule>
  </conditionalFormatting>
  <conditionalFormatting sqref="L27">
    <cfRule type="containsText" dxfId="152" priority="3" operator="containsText" text="Não Pago">
      <formula>NOT(ISERROR(SEARCH("Não Pago",L27)))</formula>
    </cfRule>
    <cfRule type="containsText" dxfId="151" priority="4" operator="containsText" text="Pago">
      <formula>NOT(ISERROR(SEARCH("Pago",L27)))</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70"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c r="C1" s="86" t="s">
        <v>291</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IF(C5&lt;&gt;"",TEXT(C5,"00")&amp;"/11/"&amp;'Configurações Básicas'!$E$5,"")</f>
        <v>01/11/2017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5" t="s">
        <v>235</v>
      </c>
      <c r="Q5" s="236">
        <f>Out!Q13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IF(C6&lt;&gt;"",TEXT(C6,"00")&amp;"/11/"&amp;'Configurações Básicas'!$E$5,"")</f>
        <v>01/11/2017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IF(C7&lt;&gt;"",TEXT(C7,"00")&amp;"/11/"&amp;'Configurações Básicas'!$E$5,"")</f>
        <v>01/11/2017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IF(C8&lt;&gt;"",TEXT(C8,"00")&amp;"/11/"&amp;'Configurações Básicas'!$E$5,"")</f>
        <v>01/11/2017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IF(C9&lt;&gt;"",TEXT(C9,"00")&amp;"/11/"&amp;'Configurações Básicas'!$E$5,"")</f>
        <v>01/11/2017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IF(C10&lt;&gt;"",TEXT(C10,"00")&amp;"/11/"&amp;'Configurações Básicas'!$E$5,"")</f>
        <v>01/11/2017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IF(C11&lt;&gt;"",TEXT(C11,"00")&amp;"/11/"&amp;'Configurações Básicas'!$E$5,"")</f>
        <v>01/11/2017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IF(C12&lt;&gt;"",TEXT(C12,"00")&amp;"/11/"&amp;'Configurações Básicas'!$E$5,"")</f>
        <v>01/11/2017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IF(C13&lt;&gt;"",TEXT(C13,"00")&amp;"/11/"&amp;'Configurações Básicas'!$E$5,"")</f>
        <v>01/11/2017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IF(C14&lt;&gt;"",TEXT(C14,"00")&amp;"/11/"&amp;'Configurações Básicas'!$E$5,"")</f>
        <v>01/11/2017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IF(C15&lt;&gt;"",TEXT(C15,"00")&amp;"/11/"&amp;'Configurações Básicas'!$E$5,"")</f>
        <v>01/11/2017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IF(C16&lt;&gt;"",TEXT(C16,"00")&amp;"/11/"&amp;'Configurações Básicas'!$E$5,"")</f>
        <v>01/11/2017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IF(C17&lt;&gt;"",TEXT(C17,"00")&amp;"/11/"&amp;'Configurações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IF(C18&lt;&gt;"",TEXT(C18,"00")&amp;"/11/"&amp;'Configurações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IF(C19&lt;&gt;"",TEXT(C19,"00")&amp;"/11/"&amp;'Configurações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IF(C20&lt;&gt;"",TEXT(C20,"00")&amp;"/11/"&amp;'Configurações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IF(C21&lt;&gt;"",TEXT(C21,"00")&amp;"/11/"&amp;'Configurações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IF(C22&lt;&gt;"",TEXT(C22,"00")&amp;"/11/"&amp;'Configurações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IF(C23&lt;&gt;"",TEXT(C23,"00")&amp;"/11/"&amp;'Configurações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IF(C24&lt;&gt;"",TEXT(C24,"00")&amp;"/11/"&amp;'Configurações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IF(C25&lt;&gt;"",TEXT(C25,"00")&amp;"/11/"&amp;'Configurações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IF(C26&lt;&gt;"",TEXT(C26,"00")&amp;"/11/"&amp;'Configurações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IF(C27&lt;&gt;"",TEXT(C27,"00")&amp;"/11/"&amp;'Configurações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IF(C28&lt;&gt;"",TEXT(C28,"00")&amp;"/11/"&amp;'Configurações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IF(C29&lt;&gt;"",TEXT(C29,"00")&amp;"/11/"&amp;'Configurações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IF(C30&lt;&gt;"",TEXT(C30,"00")&amp;"/11/"&amp;'Configurações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IF(C31&lt;&gt;"",TEXT(C31,"00")&amp;"/11/"&amp;'Configurações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IF(C32&lt;&gt;"",TEXT(C32,"00")&amp;"/11/"&amp;'Configurações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IF(C33&lt;&gt;"",TEXT(C33,"00")&amp;"/11/"&amp;'Configurações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IF(C34&lt;&gt;"",TEXT(C34,"00")&amp;"/11/"&amp;'Configurações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IF(C35&lt;&gt;"",TEXT(C35,"00")&amp;"/11/"&amp;'Configurações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IF(C36&lt;&gt;"",TEXT(C36,"00")&amp;"/11/"&amp;'Configurações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IF(C37&lt;&gt;"",TEXT(C37,"00")&amp;"/11/"&amp;'Configurações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IF(C38&lt;&gt;"",TEXT(C38,"00")&amp;"/11/"&amp;'Configurações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IF(C39&lt;&gt;"",TEXT(C39,"00")&amp;"/11/"&amp;'Configurações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IF(C40&lt;&gt;"",TEXT(C40,"00")&amp;"/11/"&amp;'Configurações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IF(C41&lt;&gt;"",TEXT(C41,"00")&amp;"/11/"&amp;'Configurações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IF(C42&lt;&gt;"",TEXT(C42,"00")&amp;"/11/"&amp;'Configurações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IF(C43&lt;&gt;"",TEXT(C43,"00")&amp;"/11/"&amp;'Configurações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IF(C44&lt;&gt;"",TEXT(C44,"00")&amp;"/11/"&amp;'Configurações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IF(C45&lt;&gt;"",TEXT(C45,"00")&amp;"/11/"&amp;'Configurações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IF(C46&lt;&gt;"",TEXT(C46,"00")&amp;"/11/"&amp;'Configurações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IF(C47&lt;&gt;"",TEXT(C47,"00")&amp;"/11/"&amp;'Configurações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IF(C48&lt;&gt;"",TEXT(C48,"00")&amp;"/11/"&amp;'Configurações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IF(C49&lt;&gt;"",TEXT(C49,"00")&amp;"/11/"&amp;'Configurações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IF(C50&lt;&gt;"",TEXT(C50,"00")&amp;"/11/"&amp;'Configurações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IF(C51&lt;&gt;"",TEXT(C51,"00")&amp;"/11/"&amp;'Configurações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IF(C52&lt;&gt;"",TEXT(C52,"00")&amp;"/11/"&amp;'Configurações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IF(C53&lt;&gt;"",TEXT(C53,"00")&amp;"/11/"&amp;'Configurações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IF(C54&lt;&gt;"",TEXT(C54,"00")&amp;"/11/"&amp;'Configurações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IF(C55&lt;&gt;"",TEXT(C55,"00")&amp;"/11/"&amp;'Configurações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IF(C56&lt;&gt;"",TEXT(C56,"00")&amp;"/11/"&amp;'Configurações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IF(C57&lt;&gt;"",TEXT(C57,"00")&amp;"/11/"&amp;'Configurações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IF(C58&lt;&gt;"",TEXT(C58,"00")&amp;"/11/"&amp;'Configurações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IF(C59&lt;&gt;"",TEXT(C59,"00")&amp;"/11/"&amp;'Configurações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IF(C60&lt;&gt;"",TEXT(C60,"00")&amp;"/11/"&amp;'Configurações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IF(C61&lt;&gt;"",TEXT(C61,"00")&amp;"/11/"&amp;'Configurações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IF(C62&lt;&gt;"",TEXT(C62,"00")&amp;"/11/"&amp;'Configurações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IF(C63&lt;&gt;"",TEXT(C63,"00")&amp;"/11/"&amp;'Configurações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IF(C64&lt;&gt;"",TEXT(C64,"00")&amp;"/11/"&amp;'Configurações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IF(C65&lt;&gt;"",TEXT(C65,"00")&amp;"/11/"&amp;'Configurações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IF(C66&lt;&gt;"",TEXT(C66,"00")&amp;"/11/"&amp;'Configurações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IF(C67&lt;&gt;"",TEXT(C67,"00")&amp;"/11/"&amp;'Configurações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IF(C68&lt;&gt;"",TEXT(C68,"00")&amp;"/11/"&amp;'Configurações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IF(C69&lt;&gt;"",TEXT(C69,"00")&amp;"/11/"&amp;'Configurações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IF(C70&lt;&gt;"",TEXT(C70,"00")&amp;"/11/"&amp;'Configurações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IF(C71&lt;&gt;"",TEXT(C71,"00")&amp;"/11/"&amp;'Configurações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IF(C72&lt;&gt;"",TEXT(C72,"00")&amp;"/11/"&amp;'Configurações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IF(C73&lt;&gt;"",TEXT(C73,"00")&amp;"/11/"&amp;'Configurações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IF(C74&lt;&gt;"",TEXT(C74,"00")&amp;"/11/"&amp;'Configurações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IF(C75&lt;&gt;"",TEXT(C75,"00")&amp;"/11/"&amp;'Configurações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IF(C76&lt;&gt;"",TEXT(C76,"00")&amp;"/11/"&amp;'Configurações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IF(C77&lt;&gt;"",TEXT(C77,"00")&amp;"/11/"&amp;'Configurações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IF(C78&lt;&gt;"",TEXT(C78,"00")&amp;"/11/"&amp;'Configurações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IF(C79&lt;&gt;"",TEXT(C79,"00")&amp;"/11/"&amp;'Configurações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IF(C80&lt;&gt;"",TEXT(C80,"00")&amp;"/11/"&amp;'Configurações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IF(C81&lt;&gt;"",TEXT(C81,"00")&amp;"/11/"&amp;'Configurações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IF(C82&lt;&gt;"",TEXT(C82,"00")&amp;"/11/"&amp;'Configurações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IF(C83&lt;&gt;"",TEXT(C83,"00")&amp;"/11/"&amp;'Configurações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IF(C84&lt;&gt;"",TEXT(C84,"00")&amp;"/11/"&amp;'Configurações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IF(C85&lt;&gt;"",TEXT(C85,"00")&amp;"/11/"&amp;'Configurações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IF(C86&lt;&gt;"",TEXT(C86,"00")&amp;"/11/"&amp;'Configurações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IF(C87&lt;&gt;"",TEXT(C87,"00")&amp;"/11/"&amp;'Configurações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IF(C88&lt;&gt;"",TEXT(C88,"00")&amp;"/11/"&amp;'Configurações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IF(C89&lt;&gt;"",TEXT(C89,"00")&amp;"/11/"&amp;'Configurações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IF(C90&lt;&gt;"",TEXT(C90,"00")&amp;"/11/"&amp;'Configurações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IF(C91&lt;&gt;"",TEXT(C91,"00")&amp;"/11/"&amp;'Configurações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IF(C92&lt;&gt;"",TEXT(C92,"00")&amp;"/11/"&amp;'Configurações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IF(C93&lt;&gt;"",TEXT(C93,"00")&amp;"/11/"&amp;'Configurações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IF(C94&lt;&gt;"",TEXT(C94,"00")&amp;"/11/"&amp;'Configurações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IF(C95&lt;&gt;"",TEXT(C95,"00")&amp;"/11/"&amp;'Configurações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IF(C96&lt;&gt;"",TEXT(C96,"00")&amp;"/11/"&amp;'Configurações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IF(C97&lt;&gt;"",TEXT(C97,"00")&amp;"/11/"&amp;'Configurações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IF(C98&lt;&gt;"",TEXT(C98,"00")&amp;"/11/"&amp;'Configurações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IF(C99&lt;&gt;"",TEXT(C99,"00")&amp;"/11/"&amp;'Configurações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IF(C100&lt;&gt;"",TEXT(C100,"00")&amp;"/11/"&amp;'Configurações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IF(C101&lt;&gt;"",TEXT(C101,"00")&amp;"/11/"&amp;'Configurações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IF(C102&lt;&gt;"",TEXT(C102,"00")&amp;"/11/"&amp;'Configurações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IF(C103&lt;&gt;"",TEXT(C103,"00")&amp;"/11/"&amp;'Configurações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IF(C104&lt;&gt;"",TEXT(C104,"00")&amp;"/11/"&amp;'Configurações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IF(C105&lt;&gt;"",TEXT(C105,"00")&amp;"/11/"&amp;'Configurações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IF(C106&lt;&gt;"",TEXT(C106,"00")&amp;"/11/"&amp;'Configurações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IF(C107&lt;&gt;"",TEXT(C107,"00")&amp;"/11/"&amp;'Configurações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IF(C108&lt;&gt;"",TEXT(C108,"00")&amp;"/11/"&amp;'Configurações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IF(C109&lt;&gt;"",TEXT(C109,"00")&amp;"/11/"&amp;'Configurações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IF(C110&lt;&gt;"",TEXT(C110,"00")&amp;"/11/"&amp;'Configurações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IF(C111&lt;&gt;"",TEXT(C111,"00")&amp;"/11/"&amp;'Configurações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IF(C112&lt;&gt;"",TEXT(C112,"00")&amp;"/11/"&amp;'Configurações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IF(C113&lt;&gt;"",TEXT(C113,"00")&amp;"/11/"&amp;'Configurações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IF(C114&lt;&gt;"",TEXT(C114,"00")&amp;"/11/"&amp;'Configurações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IF(C115&lt;&gt;"",TEXT(C115,"00")&amp;"/11/"&amp;'Configurações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IF(C116&lt;&gt;"",TEXT(C116,"00")&amp;"/11/"&amp;'Configurações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IF(C117&lt;&gt;"",TEXT(C117,"00")&amp;"/11/"&amp;'Configurações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IF(C118&lt;&gt;"",TEXT(C118,"00")&amp;"/11/"&amp;'Configurações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IF(C119&lt;&gt;"",TEXT(C119,"00")&amp;"/11/"&amp;'Configurações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IF(C120&lt;&gt;"",TEXT(C120,"00")&amp;"/11/"&amp;'Configurações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IF(C121&lt;&gt;"",TEXT(C121,"00")&amp;"/11/"&amp;'Configurações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IF(C122&lt;&gt;"",TEXT(C122,"00")&amp;"/11/"&amp;'Configurações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IF(C123&lt;&gt;"",TEXT(C123,"00")&amp;"/11/"&amp;'Configurações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IF(C124&lt;&gt;"",TEXT(C124,"00")&amp;"/11/"&amp;'Configurações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IF(C125&lt;&gt;"",TEXT(C125,"00")&amp;"/11/"&amp;'Configurações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IF(C126&lt;&gt;"",TEXT(C126,"00")&amp;"/11/"&amp;'Configurações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IF(C127&lt;&gt;"",TEXT(C127,"00")&amp;"/11/"&amp;'Configurações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IF(C128&lt;&gt;"",TEXT(C128,"00")&amp;"/11/"&amp;'Configurações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IF(C129&lt;&gt;"",TEXT(C129,"00")&amp;"/11/"&amp;'Configurações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IF(C130&lt;&gt;"",TEXT(C130,"00")&amp;"/11/"&amp;'Configurações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IF(C131&lt;&gt;"",TEXT(C131,"00")&amp;"/11/"&amp;'Configurações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IF(C132&lt;&gt;"",TEXT(C132,"00")&amp;"/11/"&amp;'Configurações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IF(C133&lt;&gt;"",TEXT(C133,"00")&amp;"/11/"&amp;'Configurações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IF(C134&lt;&gt;"",TEXT(C134,"00")&amp;"/11/"&amp;'Configurações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IF(C135&lt;&gt;"",TEXT(C135,"00")&amp;"/11/"&amp;'Configurações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IF(C136&lt;&gt;"",TEXT(C136,"00")&amp;"/11/"&amp;'Configurações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IF(C137&lt;&gt;"",TEXT(C137,"00")&amp;"/11/"&amp;'Configurações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IF(C138&lt;&gt;"",TEXT(C138,"00")&amp;"/11/"&amp;'Configurações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IF(C139&lt;&gt;"",TEXT(C139,"00")&amp;"/11/"&amp;'Configurações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IF(C140&lt;&gt;"",TEXT(C140,"00")&amp;"/11/"&amp;'Configurações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IF(C141&lt;&gt;"",TEXT(C141,"00")&amp;"/11/"&amp;'Configurações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IF(C142&lt;&gt;"",TEXT(C142,"00")&amp;"/11/"&amp;'Configurações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IF(C143&lt;&gt;"",TEXT(C143,"00")&amp;"/11/"&amp;'Configurações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IF(C144&lt;&gt;"",TEXT(C144,"00")&amp;"/11/"&amp;'Configurações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IF(C145&lt;&gt;"",TEXT(C145,"00")&amp;"/11/"&amp;'Configurações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IF(C146&lt;&gt;"",TEXT(C146,"00")&amp;"/11/"&amp;'Configurações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IF(C147&lt;&gt;"",TEXT(C147,"00")&amp;"/11/"&amp;'Configurações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IF(C148&lt;&gt;"",TEXT(C148,"00")&amp;"/11/"&amp;'Configurações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IF(C149&lt;&gt;"",TEXT(C149,"00")&amp;"/11/"&amp;'Configurações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IF(C150&lt;&gt;"",TEXT(C150,"00")&amp;"/11/"&amp;'Configurações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IF(C151&lt;&gt;"",TEXT(C151,"00")&amp;"/11/"&amp;'Configurações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IF(C152&lt;&gt;"",TEXT(C152,"00")&amp;"/11/"&amp;'Configurações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IF(C153&lt;&gt;"",TEXT(C153,"00")&amp;"/11/"&amp;'Configurações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IF(C154&lt;&gt;"",TEXT(C154,"00")&amp;"/11/"&amp;'Configurações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IF(C155&lt;&gt;"",TEXT(C155,"00")&amp;"/11/"&amp;'Configurações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IF(C156&lt;&gt;"",TEXT(C156,"00")&amp;"/11/"&amp;'Configurações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IF(C157&lt;&gt;"",TEXT(C157,"00")&amp;"/11/"&amp;'Configurações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IF(C158&lt;&gt;"",TEXT(C158,"00")&amp;"/11/"&amp;'Configurações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IF(C159&lt;&gt;"",TEXT(C159,"00")&amp;"/11/"&amp;'Configurações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IF(C160&lt;&gt;"",TEXT(C160,"00")&amp;"/11/"&amp;'Configurações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IF(C161&lt;&gt;"",TEXT(C161,"00")&amp;"/11/"&amp;'Configurações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IF(C162&lt;&gt;"",TEXT(C162,"00")&amp;"/11/"&amp;'Configurações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IF(C163&lt;&gt;"",TEXT(C163,"00")&amp;"/11/"&amp;'Configurações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IF(C164&lt;&gt;"",TEXT(C164,"00")&amp;"/11/"&amp;'Configurações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IF(C165&lt;&gt;"",TEXT(C165,"00")&amp;"/11/"&amp;'Configurações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IF(C166&lt;&gt;"",TEXT(C166,"00")&amp;"/11/"&amp;'Configurações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IF(C167&lt;&gt;"",TEXT(C167,"00")&amp;"/11/"&amp;'Configurações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IF(C168&lt;&gt;"",TEXT(C168,"00")&amp;"/11/"&amp;'Configurações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IF(C169&lt;&gt;"",TEXT(C169,"00")&amp;"/11/"&amp;'Configurações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IF(C170&lt;&gt;"",TEXT(C170,"00")&amp;"/11/"&amp;'Configurações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IF(C171&lt;&gt;"",TEXT(C171,"00")&amp;"/11/"&amp;'Configurações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IF(C172&lt;&gt;"",TEXT(C172,"00")&amp;"/11/"&amp;'Configurações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IF(C173&lt;&gt;"",TEXT(C173,"00")&amp;"/11/"&amp;'Configurações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IF(C174&lt;&gt;"",TEXT(C174,"00")&amp;"/11/"&amp;'Configurações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IF(C175&lt;&gt;"",TEXT(C175,"00")&amp;"/11/"&amp;'Configurações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IF(C176&lt;&gt;"",TEXT(C176,"00")&amp;"/11/"&amp;'Configurações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IF(C177&lt;&gt;"",TEXT(C177,"00")&amp;"/11/"&amp;'Configurações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IF(C178&lt;&gt;"",TEXT(C178,"00")&amp;"/11/"&amp;'Configurações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IF(C179&lt;&gt;"",TEXT(C179,"00")&amp;"/11/"&amp;'Configurações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IF(C180&lt;&gt;"",TEXT(C180,"00")&amp;"/11/"&amp;'Configurações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IF(C181&lt;&gt;"",TEXT(C181,"00")&amp;"/11/"&amp;'Configurações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IF(C182&lt;&gt;"",TEXT(C182,"00")&amp;"/11/"&amp;'Configurações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IF(C183&lt;&gt;"",TEXT(C183,"00")&amp;"/11/"&amp;'Configurações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IF(C184&lt;&gt;"",TEXT(C184,"00")&amp;"/11/"&amp;'Configurações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IF(C185&lt;&gt;"",TEXT(C185,"00")&amp;"/11/"&amp;'Configurações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IF(C186&lt;&gt;"",TEXT(C186,"00")&amp;"/11/"&amp;'Configurações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IF(C187&lt;&gt;"",TEXT(C187,"00")&amp;"/11/"&amp;'Configurações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IF(C188&lt;&gt;"",TEXT(C188,"00")&amp;"/11/"&amp;'Configurações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IF(C189&lt;&gt;"",TEXT(C189,"00")&amp;"/11/"&amp;'Configurações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IF(C190&lt;&gt;"",TEXT(C190,"00")&amp;"/11/"&amp;'Configurações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IF(C191&lt;&gt;"",TEXT(C191,"00")&amp;"/11/"&amp;'Configurações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IF(C192&lt;&gt;"",TEXT(C192,"00")&amp;"/11/"&amp;'Configurações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IF(C193&lt;&gt;"",TEXT(C193,"00")&amp;"/11/"&amp;'Configurações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IF(C194&lt;&gt;"",TEXT(C194,"00")&amp;"/11/"&amp;'Configurações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IF(C195&lt;&gt;"",TEXT(C195,"00")&amp;"/11/"&amp;'Configurações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IF(C196&lt;&gt;"",TEXT(C196,"00")&amp;"/11/"&amp;'Configurações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IF(C197&lt;&gt;"",TEXT(C197,"00")&amp;"/11/"&amp;'Configurações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IF(C198&lt;&gt;"",TEXT(C198,"00")&amp;"/11/"&amp;'Configurações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IF(C199&lt;&gt;"",TEXT(C199,"00")&amp;"/11/"&amp;'Configurações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IF(C200&lt;&gt;"",TEXT(C200,"00")&amp;"/11/"&amp;'Configurações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IF(C201&lt;&gt;"",TEXT(C201,"00")&amp;"/11/"&amp;'Configurações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IF(C202&lt;&gt;"",TEXT(C202,"00")&amp;"/11/"&amp;'Configurações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IF(C203&lt;&gt;"",TEXT(C203,"00")&amp;"/11/"&amp;'Configurações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IF(C204&lt;&gt;"",TEXT(C204,"00")&amp;"/11/"&amp;'Configurações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IF(C205&lt;&gt;"",TEXT(C205,"00")&amp;"/11/"&amp;'Configurações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IF(C206&lt;&gt;"",TEXT(C206,"00")&amp;"/11/"&amp;'Configurações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IF(C207&lt;&gt;"",TEXT(C207,"00")&amp;"/11/"&amp;'Configurações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IF(C208&lt;&gt;"",TEXT(C208,"00")&amp;"/11/"&amp;'Configurações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IF(C209&lt;&gt;"",TEXT(C209,"00")&amp;"/11/"&amp;'Configurações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IF(C210&lt;&gt;"",TEXT(C210,"00")&amp;"/11/"&amp;'Configurações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IF(C211&lt;&gt;"",TEXT(C211,"00")&amp;"/11/"&amp;'Configurações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IF(C212&lt;&gt;"",TEXT(C212,"00")&amp;"/11/"&amp;'Configurações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IF(C213&lt;&gt;"",TEXT(C213,"00")&amp;"/11/"&amp;'Configurações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IF(C214&lt;&gt;"",TEXT(C214,"00")&amp;"/11/"&amp;'Configurações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IF(C215&lt;&gt;"",TEXT(C215,"00")&amp;"/11/"&amp;'Configurações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IF(C216&lt;&gt;"",TEXT(C216,"00")&amp;"/11/"&amp;'Configurações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IF(C217&lt;&gt;"",TEXT(C217,"00")&amp;"/11/"&amp;'Configurações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IF(C218&lt;&gt;"",TEXT(C218,"00")&amp;"/11/"&amp;'Configurações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IF(C219&lt;&gt;"",TEXT(C219,"00")&amp;"/11/"&amp;'Configurações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IF(C220&lt;&gt;"",TEXT(C220,"00")&amp;"/11/"&amp;'Configurações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IF(C221&lt;&gt;"",TEXT(C221,"00")&amp;"/11/"&amp;'Configurações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IF(C222&lt;&gt;"",TEXT(C222,"00")&amp;"/11/"&amp;'Configurações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IF(C223&lt;&gt;"",TEXT(C223,"00")&amp;"/11/"&amp;'Configurações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IF(C224&lt;&gt;"",TEXT(C224,"00")&amp;"/11/"&amp;'Configurações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IF(C225&lt;&gt;"",TEXT(C225,"00")&amp;"/11/"&amp;'Configurações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IF(C226&lt;&gt;"",TEXT(C226,"00")&amp;"/11/"&amp;'Configurações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IF(C227&lt;&gt;"",TEXT(C227,"00")&amp;"/11/"&amp;'Configurações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IF(C228&lt;&gt;"",TEXT(C228,"00")&amp;"/11/"&amp;'Configurações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IF(C229&lt;&gt;"",TEXT(C229,"00")&amp;"/11/"&amp;'Configurações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IF(C230&lt;&gt;"",TEXT(C230,"00")&amp;"/11/"&amp;'Configurações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IF(C231&lt;&gt;"",TEXT(C231,"00")&amp;"/11/"&amp;'Configurações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IF(C232&lt;&gt;"",TEXT(C232,"00")&amp;"/11/"&amp;'Configurações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IF(C233&lt;&gt;"",TEXT(C233,"00")&amp;"/11/"&amp;'Configurações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IF(C234&lt;&gt;"",TEXT(C234,"00")&amp;"/11/"&amp;'Configurações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IF(C235&lt;&gt;"",TEXT(C235,"00")&amp;"/11/"&amp;'Configurações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IF(C236&lt;&gt;"",TEXT(C236,"00")&amp;"/11/"&amp;'Configurações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IF(C237&lt;&gt;"",TEXT(C237,"00")&amp;"/11/"&amp;'Configurações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IF(C238&lt;&gt;"",TEXT(C238,"00")&amp;"/11/"&amp;'Configurações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IF(C239&lt;&gt;"",TEXT(C239,"00")&amp;"/11/"&amp;'Configurações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IF(C240&lt;&gt;"",TEXT(C240,"00")&amp;"/11/"&amp;'Configurações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IF(C241&lt;&gt;"",TEXT(C241,"00")&amp;"/11/"&amp;'Configurações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IF(C242&lt;&gt;"",TEXT(C242,"00")&amp;"/11/"&amp;'Configurações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IF(C243&lt;&gt;"",TEXT(C243,"00")&amp;"/11/"&amp;'Configurações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IF(C244&lt;&gt;"",TEXT(C244,"00")&amp;"/11/"&amp;'Configurações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IF(C245&lt;&gt;"",TEXT(C245,"00")&amp;"/11/"&amp;'Configurações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IF(C246&lt;&gt;"",TEXT(C246,"00")&amp;"/11/"&amp;'Configurações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IF(C247&lt;&gt;"",TEXT(C247,"00")&amp;"/11/"&amp;'Configurações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IF(C248&lt;&gt;"",TEXT(C248,"00")&amp;"/11/"&amp;'Configurações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IF(C249&lt;&gt;"",TEXT(C249,"00")&amp;"/11/"&amp;'Configurações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IF(C250&lt;&gt;"",TEXT(C250,"00")&amp;"/11/"&amp;'Configurações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IF(C251&lt;&gt;"",TEXT(C251,"00")&amp;"/11/"&amp;'Configurações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IF(C252&lt;&gt;"",TEXT(C252,"00")&amp;"/11/"&amp;'Configurações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IF(C253&lt;&gt;"",TEXT(C253,"00")&amp;"/11/"&amp;'Configurações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IF(C254&lt;&gt;"",TEXT(C254,"00")&amp;"/11/"&amp;'Configurações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IF(C255&lt;&gt;"",TEXT(C255,"00")&amp;"/11/"&amp;'Configurações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IF(C256&lt;&gt;"",TEXT(C256,"00")&amp;"/11/"&amp;'Configurações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IF(C257&lt;&gt;"",TEXT(C257,"00")&amp;"/11/"&amp;'Configurações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IF(C258&lt;&gt;"",TEXT(C258,"00")&amp;"/11/"&amp;'Configurações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IF(C259&lt;&gt;"",TEXT(C259,"00")&amp;"/11/"&amp;'Configurações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IF(C260&lt;&gt;"",TEXT(C260,"00")&amp;"/11/"&amp;'Configurações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IF(C261&lt;&gt;"",TEXT(C261,"00")&amp;"/11/"&amp;'Configurações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IF(C262&lt;&gt;"",TEXT(C262,"00")&amp;"/11/"&amp;'Configurações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IF(C263&lt;&gt;"",TEXT(C263,"00")&amp;"/11/"&amp;'Configurações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IF(C264&lt;&gt;"",TEXT(C264,"00")&amp;"/11/"&amp;'Configurações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IF(C265&lt;&gt;"",TEXT(C265,"00")&amp;"/11/"&amp;'Configurações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IF(C266&lt;&gt;"",TEXT(C266,"00")&amp;"/11/"&amp;'Configurações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IF(C267&lt;&gt;"",TEXT(C267,"00")&amp;"/11/"&amp;'Configurações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IF(C268&lt;&gt;"",TEXT(C268,"00")&amp;"/11/"&amp;'Configurações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IF(C269&lt;&gt;"",TEXT(C269,"00")&amp;"/11/"&amp;'Configurações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IF(C270&lt;&gt;"",TEXT(C270,"00")&amp;"/11/"&amp;'Configurações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IF(C271&lt;&gt;"",TEXT(C271,"00")&amp;"/11/"&amp;'Configurações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IF(C272&lt;&gt;"",TEXT(C272,"00")&amp;"/11/"&amp;'Configurações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IF(C273&lt;&gt;"",TEXT(C273,"00")&amp;"/11/"&amp;'Configurações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IF(C274&lt;&gt;"",TEXT(C274,"00")&amp;"/11/"&amp;'Configurações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IF(C275&lt;&gt;"",TEXT(C275,"00")&amp;"/11/"&amp;'Configurações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IF(C276&lt;&gt;"",TEXT(C276,"00")&amp;"/11/"&amp;'Configurações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IF(C277&lt;&gt;"",TEXT(C277,"00")&amp;"/11/"&amp;'Configurações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IF(C278&lt;&gt;"",TEXT(C278,"00")&amp;"/11/"&amp;'Configurações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IF(C279&lt;&gt;"",TEXT(C279,"00")&amp;"/11/"&amp;'Configurações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IF(C280&lt;&gt;"",TEXT(C280,"00")&amp;"/11/"&amp;'Configurações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IF(C281&lt;&gt;"",TEXT(C281,"00")&amp;"/11/"&amp;'Configurações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IF(C282&lt;&gt;"",TEXT(C282,"00")&amp;"/11/"&amp;'Configurações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IF(C283&lt;&gt;"",TEXT(C283,"00")&amp;"/11/"&amp;'Configurações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IF(C284&lt;&gt;"",TEXT(C284,"00")&amp;"/11/"&amp;'Configurações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IF(C285&lt;&gt;"",TEXT(C285,"00")&amp;"/11/"&amp;'Configurações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IF(C286&lt;&gt;"",TEXT(C286,"00")&amp;"/11/"&amp;'Configurações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IF(C287&lt;&gt;"",TEXT(C287,"00")&amp;"/11/"&amp;'Configurações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IF(C288&lt;&gt;"",TEXT(C288,"00")&amp;"/11/"&amp;'Configurações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IF(C289&lt;&gt;"",TEXT(C289,"00")&amp;"/11/"&amp;'Configurações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IF(C290&lt;&gt;"",TEXT(C290,"00")&amp;"/11/"&amp;'Configurações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IF(C291&lt;&gt;"",TEXT(C291,"00")&amp;"/11/"&amp;'Configurações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IF(C292&lt;&gt;"",TEXT(C292,"00")&amp;"/11/"&amp;'Configurações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IF(C293&lt;&gt;"",TEXT(C293,"00")&amp;"/11/"&amp;'Configurações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IF(C294&lt;&gt;"",TEXT(C294,"00")&amp;"/11/"&amp;'Configurações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IF(C295&lt;&gt;"",TEXT(C295,"00")&amp;"/11/"&amp;'Configurações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IF(C296&lt;&gt;"",TEXT(C296,"00")&amp;"/11/"&amp;'Configurações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IF(C297&lt;&gt;"",TEXT(C297,"00")&amp;"/11/"&amp;'Configurações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IF(C298&lt;&gt;"",TEXT(C298,"00")&amp;"/11/"&amp;'Configurações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IF(C299&lt;&gt;"",TEXT(C299,"00")&amp;"/11/"&amp;'Configurações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IF(C300&lt;&gt;"",TEXT(C300,"00")&amp;"/11/"&amp;'Configurações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IF(C301&lt;&gt;"",TEXT(C301,"00")&amp;"/11/"&amp;'Configurações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IF(C302&lt;&gt;"",TEXT(C302,"00")&amp;"/11/"&amp;'Configurações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IF(C303&lt;&gt;"",TEXT(C303,"00")&amp;"/11/"&amp;'Configurações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IF(C304&lt;&gt;"",TEXT(C304,"00")&amp;"/11/"&amp;'Configurações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IF(C305&lt;&gt;"",TEXT(C305,"00")&amp;"/11/"&amp;'Configurações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IF(C306&lt;&gt;"",TEXT(C306,"00")&amp;"/11/"&amp;'Configurações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IF(C307&lt;&gt;"",TEXT(C307,"00")&amp;"/11/"&amp;'Configurações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IF(C308&lt;&gt;"",TEXT(C308,"00")&amp;"/11/"&amp;'Configurações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IF(C309&lt;&gt;"",TEXT(C309,"00")&amp;"/11/"&amp;'Configurações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IF(C310&lt;&gt;"",TEXT(C310,"00")&amp;"/11/"&amp;'Configurações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IF(C311&lt;&gt;"",TEXT(C311,"00")&amp;"/11/"&amp;'Configurações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IF(C312&lt;&gt;"",TEXT(C312,"00")&amp;"/11/"&amp;'Configurações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IF(C313&lt;&gt;"",TEXT(C313,"00")&amp;"/11/"&amp;'Configurações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IF(C314&lt;&gt;"",TEXT(C314,"00")&amp;"/11/"&amp;'Configurações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IF(C315&lt;&gt;"",TEXT(C315,"00")&amp;"/11/"&amp;'Configurações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IF(C316&lt;&gt;"",TEXT(C316,"00")&amp;"/11/"&amp;'Configurações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IF(C317&lt;&gt;"",TEXT(C317,"00")&amp;"/11/"&amp;'Configurações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IF(C318&lt;&gt;"",TEXT(C318,"00")&amp;"/11/"&amp;'Configurações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IF(C319&lt;&gt;"",TEXT(C319,"00")&amp;"/11/"&amp;'Configurações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IF(C320&lt;&gt;"",TEXT(C320,"00")&amp;"/11/"&amp;'Configurações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IF(C321&lt;&gt;"",TEXT(C321,"00")&amp;"/11/"&amp;'Configurações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IF(C322&lt;&gt;"",TEXT(C322,"00")&amp;"/11/"&amp;'Configurações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IF(C323&lt;&gt;"",TEXT(C323,"00")&amp;"/11/"&amp;'Configurações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IF(C324&lt;&gt;"",TEXT(C324,"00")&amp;"/11/"&amp;'Configurações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IF(C325&lt;&gt;"",TEXT(C325,"00")&amp;"/11/"&amp;'Configurações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IF(C326&lt;&gt;"",TEXT(C326,"00")&amp;"/11/"&amp;'Configurações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IF(C327&lt;&gt;"",TEXT(C327,"00")&amp;"/11/"&amp;'Configurações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IF(C328&lt;&gt;"",TEXT(C328,"00")&amp;"/11/"&amp;'Configurações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IF(C329&lt;&gt;"",TEXT(C329,"00")&amp;"/11/"&amp;'Configurações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IF(C330&lt;&gt;"",TEXT(C330,"00")&amp;"/11/"&amp;'Configurações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IF(C331&lt;&gt;"",TEXT(C331,"00")&amp;"/11/"&amp;'Configurações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IF(C332&lt;&gt;"",TEXT(C332,"00")&amp;"/11/"&amp;'Configurações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IF(C333&lt;&gt;"",TEXT(C333,"00")&amp;"/11/"&amp;'Configurações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IF(C334&lt;&gt;"",TEXT(C334,"00")&amp;"/11/"&amp;'Configurações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IF(C335&lt;&gt;"",TEXT(C335,"00")&amp;"/11/"&amp;'Configurações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IF(C336&lt;&gt;"",TEXT(C336,"00")&amp;"/11/"&amp;'Configurações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IF(C337&lt;&gt;"",TEXT(C337,"00")&amp;"/11/"&amp;'Configurações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IF(C338&lt;&gt;"",TEXT(C338,"00")&amp;"/11/"&amp;'Configurações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IF(C339&lt;&gt;"",TEXT(C339,"00")&amp;"/11/"&amp;'Configurações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IF(C340&lt;&gt;"",TEXT(C340,"00")&amp;"/11/"&amp;'Configurações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IF(C341&lt;&gt;"",TEXT(C341,"00")&amp;"/11/"&amp;'Configurações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IF(C342&lt;&gt;"",TEXT(C342,"00")&amp;"/11/"&amp;'Configurações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IF(C343&lt;&gt;"",TEXT(C343,"00")&amp;"/11/"&amp;'Configurações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IF(C344&lt;&gt;"",TEXT(C344,"00")&amp;"/11/"&amp;'Configurações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IF(C345&lt;&gt;"",TEXT(C345,"00")&amp;"/11/"&amp;'Configurações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IF(C346&lt;&gt;"",TEXT(C346,"00")&amp;"/11/"&amp;'Configurações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IF(C347&lt;&gt;"",TEXT(C347,"00")&amp;"/11/"&amp;'Configurações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IF(C348&lt;&gt;"",TEXT(C348,"00")&amp;"/11/"&amp;'Configurações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IF(C349&lt;&gt;"",TEXT(C349,"00")&amp;"/11/"&amp;'Configurações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IF(C350&lt;&gt;"",TEXT(C350,"00")&amp;"/11/"&amp;'Configurações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IF(C351&lt;&gt;"",TEXT(C351,"00")&amp;"/11/"&amp;'Configurações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IF(C352&lt;&gt;"",TEXT(C352,"00")&amp;"/11/"&amp;'Configurações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IF(C353&lt;&gt;"",TEXT(C353,"00")&amp;"/11/"&amp;'Configurações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IF(C354&lt;&gt;"",TEXT(C354,"00")&amp;"/11/"&amp;'Configurações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IF(C355&lt;&gt;"",TEXT(C355,"00")&amp;"/11/"&amp;'Configurações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IF(C356&lt;&gt;"",TEXT(C356,"00")&amp;"/11/"&amp;'Configurações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IF(C357&lt;&gt;"",TEXT(C357,"00")&amp;"/11/"&amp;'Configurações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IF(C358&lt;&gt;"",TEXT(C358,"00")&amp;"/11/"&amp;'Configurações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IF(C359&lt;&gt;"",TEXT(C359,"00")&amp;"/11/"&amp;'Configurações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IF(C360&lt;&gt;"",TEXT(C360,"00")&amp;"/11/"&amp;'Configurações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IF(C361&lt;&gt;"",TEXT(C361,"00")&amp;"/11/"&amp;'Configurações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IF(C362&lt;&gt;"",TEXT(C362,"00")&amp;"/11/"&amp;'Configurações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IF(C363&lt;&gt;"",TEXT(C363,"00")&amp;"/11/"&amp;'Configurações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IF(C364&lt;&gt;"",TEXT(C364,"00")&amp;"/11/"&amp;'Configurações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IF(C365&lt;&gt;"",TEXT(C365,"00")&amp;"/11/"&amp;'Configurações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IF(C366&lt;&gt;"",TEXT(C366,"00")&amp;"/11/"&amp;'Configurações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IF(C367&lt;&gt;"",TEXT(C367,"00")&amp;"/11/"&amp;'Configurações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IF(C368&lt;&gt;"",TEXT(C368,"00")&amp;"/11/"&amp;'Configurações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IF(C369&lt;&gt;"",TEXT(C369,"00")&amp;"/11/"&amp;'Configurações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IF(C370&lt;&gt;"",TEXT(C370,"00")&amp;"/11/"&amp;'Configurações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IF(C371&lt;&gt;"",TEXT(C371,"00")&amp;"/11/"&amp;'Configurações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IF(C372&lt;&gt;"",TEXT(C372,"00")&amp;"/11/"&amp;'Configurações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IF(C373&lt;&gt;"",TEXT(C373,"00")&amp;"/11/"&amp;'Configurações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IF(C374&lt;&gt;"",TEXT(C374,"00")&amp;"/11/"&amp;'Configurações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IF(C375&lt;&gt;"",TEXT(C375,"00")&amp;"/11/"&amp;'Configurações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IF(C376&lt;&gt;"",TEXT(C376,"00")&amp;"/11/"&amp;'Configurações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IF(C377&lt;&gt;"",TEXT(C377,"00")&amp;"/11/"&amp;'Configurações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IF(C378&lt;&gt;"",TEXT(C378,"00")&amp;"/11/"&amp;'Configurações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IF(C379&lt;&gt;"",TEXT(C379,"00")&amp;"/11/"&amp;'Configurações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IF(C380&lt;&gt;"",TEXT(C380,"00")&amp;"/11/"&amp;'Configurações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IF(C381&lt;&gt;"",TEXT(C381,"00")&amp;"/11/"&amp;'Configurações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IF(C382&lt;&gt;"",TEXT(C382,"00")&amp;"/11/"&amp;'Configurações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IF(C383&lt;&gt;"",TEXT(C383,"00")&amp;"/11/"&amp;'Configurações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IF(C384&lt;&gt;"",TEXT(C384,"00")&amp;"/11/"&amp;'Configurações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IF(C385&lt;&gt;"",TEXT(C385,"00")&amp;"/11/"&amp;'Configurações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IF(C386&lt;&gt;"",TEXT(C386,"00")&amp;"/11/"&amp;'Configurações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IF(C387&lt;&gt;"",TEXT(C387,"00")&amp;"/11/"&amp;'Configurações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IF(C388&lt;&gt;"",TEXT(C388,"00")&amp;"/11/"&amp;'Configurações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IF(C389&lt;&gt;"",TEXT(C389,"00")&amp;"/11/"&amp;'Configurações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IF(C390&lt;&gt;"",TEXT(C390,"00")&amp;"/11/"&amp;'Configurações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IF(C391&lt;&gt;"",TEXT(C391,"00")&amp;"/11/"&amp;'Configurações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IF(C392&lt;&gt;"",TEXT(C392,"00")&amp;"/11/"&amp;'Configurações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IF(C393&lt;&gt;"",TEXT(C393,"00")&amp;"/11/"&amp;'Configurações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IF(C394&lt;&gt;"",TEXT(C394,"00")&amp;"/11/"&amp;'Configurações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IF(C395&lt;&gt;"",TEXT(C395,"00")&amp;"/11/"&amp;'Configurações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IF(C396&lt;&gt;"",TEXT(C396,"00")&amp;"/11/"&amp;'Configurações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IF(C397&lt;&gt;"",TEXT(C397,"00")&amp;"/11/"&amp;'Configurações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IF(C398&lt;&gt;"",TEXT(C398,"00")&amp;"/11/"&amp;'Configurações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IF(C399&lt;&gt;"",TEXT(C399,"00")&amp;"/11/"&amp;'Configurações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IF(C400&lt;&gt;"",TEXT(C400,"00")&amp;"/11/"&amp;'Configurações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IF(C401&lt;&gt;"",TEXT(C401,"00")&amp;"/11/"&amp;'Configurações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IF(C402&lt;&gt;"",TEXT(C402,"00")&amp;"/11/"&amp;'Configurações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IF(C403&lt;&gt;"",TEXT(C403,"00")&amp;"/11/"&amp;'Configurações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IF(C404&lt;&gt;"",TEXT(C404,"00")&amp;"/11/"&amp;'Configurações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IF(C405&lt;&gt;"",TEXT(C405,"00")&amp;"/11/"&amp;'Configurações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IF(C406&lt;&gt;"",TEXT(C406,"00")&amp;"/11/"&amp;'Configurações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IF(C407&lt;&gt;"",TEXT(C407,"00")&amp;"/11/"&amp;'Configurações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IF(C408&lt;&gt;"",TEXT(C408,"00")&amp;"/11/"&amp;'Configurações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IF(C409&lt;&gt;"",TEXT(C409,"00")&amp;"/11/"&amp;'Configurações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IF(C410&lt;&gt;"",TEXT(C410,"00")&amp;"/11/"&amp;'Configurações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IF(C411&lt;&gt;"",TEXT(C411,"00")&amp;"/11/"&amp;'Configurações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IF(C412&lt;&gt;"",TEXT(C412,"00")&amp;"/11/"&amp;'Configurações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IF(C413&lt;&gt;"",TEXT(C413,"00")&amp;"/11/"&amp;'Configurações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IF(C414&lt;&gt;"",TEXT(C414,"00")&amp;"/11/"&amp;'Configurações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IF(C415&lt;&gt;"",TEXT(C415,"00")&amp;"/11/"&amp;'Configurações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IF(C416&lt;&gt;"",TEXT(C416,"00")&amp;"/11/"&amp;'Configurações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IF(C417&lt;&gt;"",TEXT(C417,"00")&amp;"/11/"&amp;'Configurações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IF(C418&lt;&gt;"",TEXT(C418,"00")&amp;"/11/"&amp;'Configurações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IF(C419&lt;&gt;"",TEXT(C419,"00")&amp;"/11/"&amp;'Configurações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IF(C420&lt;&gt;"",TEXT(C420,"00")&amp;"/11/"&amp;'Configurações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IF(C421&lt;&gt;"",TEXT(C421,"00")&amp;"/11/"&amp;'Configurações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IF(C422&lt;&gt;"",TEXT(C422,"00")&amp;"/11/"&amp;'Configurações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IF(C423&lt;&gt;"",TEXT(C423,"00")&amp;"/11/"&amp;'Configurações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IF(C424&lt;&gt;"",TEXT(C424,"00")&amp;"/11/"&amp;'Configurações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IF(C425&lt;&gt;"",TEXT(C425,"00")&amp;"/11/"&amp;'Configurações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IF(C426&lt;&gt;"",TEXT(C426,"00")&amp;"/11/"&amp;'Configurações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IF(C427&lt;&gt;"",TEXT(C427,"00")&amp;"/11/"&amp;'Configurações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IF(C428&lt;&gt;"",TEXT(C428,"00")&amp;"/11/"&amp;'Configurações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IF(C429&lt;&gt;"",TEXT(C429,"00")&amp;"/11/"&amp;'Configurações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IF(C430&lt;&gt;"",TEXT(C430,"00")&amp;"/11/"&amp;'Configurações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IF(C431&lt;&gt;"",TEXT(C431,"00")&amp;"/11/"&amp;'Configurações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IF(C432&lt;&gt;"",TEXT(C432,"00")&amp;"/11/"&amp;'Configurações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IF(C433&lt;&gt;"",TEXT(C433,"00")&amp;"/11/"&amp;'Configurações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IF(C434&lt;&gt;"",TEXT(C434,"00")&amp;"/11/"&amp;'Configurações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IF(C435&lt;&gt;"",TEXT(C435,"00")&amp;"/11/"&amp;'Configurações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IF(C436&lt;&gt;"",TEXT(C436,"00")&amp;"/11/"&amp;'Configurações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IF(C437&lt;&gt;"",TEXT(C437,"00")&amp;"/11/"&amp;'Configurações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IF(C438&lt;&gt;"",TEXT(C438,"00")&amp;"/11/"&amp;'Configurações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IF(C439&lt;&gt;"",TEXT(C439,"00")&amp;"/11/"&amp;'Configurações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IF(C440&lt;&gt;"",TEXT(C440,"00")&amp;"/11/"&amp;'Configurações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IF(C441&lt;&gt;"",TEXT(C441,"00")&amp;"/11/"&amp;'Configurações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IF(C442&lt;&gt;"",TEXT(C442,"00")&amp;"/11/"&amp;'Configurações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IF(C443&lt;&gt;"",TEXT(C443,"00")&amp;"/11/"&amp;'Configurações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IF(C444&lt;&gt;"",TEXT(C444,"00")&amp;"/11/"&amp;'Configurações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IF(C445&lt;&gt;"",TEXT(C445,"00")&amp;"/11/"&amp;'Configurações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IF(C446&lt;&gt;"",TEXT(C446,"00")&amp;"/11/"&amp;'Configurações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IF(C447&lt;&gt;"",TEXT(C447,"00")&amp;"/11/"&amp;'Configurações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IF(C448&lt;&gt;"",TEXT(C448,"00")&amp;"/11/"&amp;'Configurações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IF(C449&lt;&gt;"",TEXT(C449,"00")&amp;"/11/"&amp;'Configurações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IF(C450&lt;&gt;"",TEXT(C450,"00")&amp;"/11/"&amp;'Configurações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IF(C451&lt;&gt;"",TEXT(C451,"00")&amp;"/11/"&amp;'Configurações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IF(C452&lt;&gt;"",TEXT(C452,"00")&amp;"/11/"&amp;'Configurações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IF(C453&lt;&gt;"",TEXT(C453,"00")&amp;"/11/"&amp;'Configurações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IF(C454&lt;&gt;"",TEXT(C454,"00")&amp;"/11/"&amp;'Configurações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IF(C455&lt;&gt;"",TEXT(C455,"00")&amp;"/11/"&amp;'Configurações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IF(C456&lt;&gt;"",TEXT(C456,"00")&amp;"/11/"&amp;'Configurações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IF(C457&lt;&gt;"",TEXT(C457,"00")&amp;"/11/"&amp;'Configurações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IF(C458&lt;&gt;"",TEXT(C458,"00")&amp;"/11/"&amp;'Configurações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IF(C459&lt;&gt;"",TEXT(C459,"00")&amp;"/11/"&amp;'Configurações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IF(C460&lt;&gt;"",TEXT(C460,"00")&amp;"/11/"&amp;'Configurações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IF(C461&lt;&gt;"",TEXT(C461,"00")&amp;"/11/"&amp;'Configurações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IF(C462&lt;&gt;"",TEXT(C462,"00")&amp;"/11/"&amp;'Configurações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IF(C463&lt;&gt;"",TEXT(C463,"00")&amp;"/11/"&amp;'Configurações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IF(C464&lt;&gt;"",TEXT(C464,"00")&amp;"/11/"&amp;'Configurações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IF(C465&lt;&gt;"",TEXT(C465,"00")&amp;"/11/"&amp;'Configurações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IF(C466&lt;&gt;"",TEXT(C466,"00")&amp;"/11/"&amp;'Configurações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IF(C467&lt;&gt;"",TEXT(C467,"00")&amp;"/11/"&amp;'Configurações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IF(C468&lt;&gt;"",TEXT(C468,"00")&amp;"/11/"&amp;'Configurações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IF(C469&lt;&gt;"",TEXT(C469,"00")&amp;"/11/"&amp;'Configurações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IF(C470&lt;&gt;"",TEXT(C470,"00")&amp;"/11/"&amp;'Configurações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IF(C471&lt;&gt;"",TEXT(C471,"00")&amp;"/11/"&amp;'Configurações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IF(C472&lt;&gt;"",TEXT(C472,"00")&amp;"/11/"&amp;'Configurações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IF(C473&lt;&gt;"",TEXT(C473,"00")&amp;"/11/"&amp;'Configurações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IF(C474&lt;&gt;"",TEXT(C474,"00")&amp;"/11/"&amp;'Configurações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IF(C475&lt;&gt;"",TEXT(C475,"00")&amp;"/11/"&amp;'Configurações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IF(C476&lt;&gt;"",TEXT(C476,"00")&amp;"/11/"&amp;'Configurações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IF(C477&lt;&gt;"",TEXT(C477,"00")&amp;"/11/"&amp;'Configurações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IF(C478&lt;&gt;"",TEXT(C478,"00")&amp;"/11/"&amp;'Configurações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IF(C479&lt;&gt;"",TEXT(C479,"00")&amp;"/11/"&amp;'Configurações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IF(C480&lt;&gt;"",TEXT(C480,"00")&amp;"/11/"&amp;'Configurações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IF(C481&lt;&gt;"",TEXT(C481,"00")&amp;"/11/"&amp;'Configurações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IF(C482&lt;&gt;"",TEXT(C482,"00")&amp;"/11/"&amp;'Configurações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IF(C483&lt;&gt;"",TEXT(C483,"00")&amp;"/11/"&amp;'Configurações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IF(C484&lt;&gt;"",TEXT(C484,"00")&amp;"/11/"&amp;'Configurações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IF(C485&lt;&gt;"",TEXT(C485,"00")&amp;"/11/"&amp;'Configurações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IF(C486&lt;&gt;"",TEXT(C486,"00")&amp;"/11/"&amp;'Configurações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IF(C487&lt;&gt;"",TEXT(C487,"00")&amp;"/11/"&amp;'Configurações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IF(C488&lt;&gt;"",TEXT(C488,"00")&amp;"/11/"&amp;'Configurações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IF(C489&lt;&gt;"",TEXT(C489,"00")&amp;"/11/"&amp;'Configurações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IF(C490&lt;&gt;"",TEXT(C490,"00")&amp;"/11/"&amp;'Configurações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IF(C491&lt;&gt;"",TEXT(C491,"00")&amp;"/11/"&amp;'Configurações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IF(C492&lt;&gt;"",TEXT(C492,"00")&amp;"/11/"&amp;'Configurações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IF(C493&lt;&gt;"",TEXT(C493,"00")&amp;"/11/"&amp;'Configurações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IF(C494&lt;&gt;"",TEXT(C494,"00")&amp;"/11/"&amp;'Configurações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IF(C495&lt;&gt;"",TEXT(C495,"00")&amp;"/11/"&amp;'Configurações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IF(C496&lt;&gt;"",TEXT(C496,"00")&amp;"/11/"&amp;'Configurações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IF(C497&lt;&gt;"",TEXT(C497,"00")&amp;"/11/"&amp;'Configurações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IF(C498&lt;&gt;"",TEXT(C498,"00")&amp;"/11/"&amp;'Configurações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IF(C499&lt;&gt;"",TEXT(C499,"00")&amp;"/11/"&amp;'Configurações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IF(C500&lt;&gt;"",TEXT(C500,"00")&amp;"/11/"&amp;'Configurações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IF(C501&lt;&gt;"",TEXT(C501,"00")&amp;"/11/"&amp;'Configurações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IF(C502&lt;&gt;"",TEXT(C502,"00")&amp;"/11/"&amp;'Configurações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IF(C503&lt;&gt;"",TEXT(C503,"00")&amp;"/11/"&amp;'Configurações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IF(C504&lt;&gt;"",TEXT(C504,"00")&amp;"/11/"&amp;'Configurações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IF(C505&lt;&gt;"",TEXT(C505,"00")&amp;"/11/"&amp;'Configurações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IF(C506&lt;&gt;"",TEXT(C506,"00")&amp;"/11/"&amp;'Configurações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IF(C507&lt;&gt;"",TEXT(C507,"00")&amp;"/11/"&amp;'Configurações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IF(C508&lt;&gt;"",TEXT(C508,"00")&amp;"/11/"&amp;'Configurações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IF(C509&lt;&gt;"",TEXT(C509,"00")&amp;"/11/"&amp;'Configurações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IF(C510&lt;&gt;"",TEXT(C510,"00")&amp;"/11/"&amp;'Configurações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IF(C511&lt;&gt;"",TEXT(C511,"00")&amp;"/11/"&amp;'Configurações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IF(C512&lt;&gt;"",TEXT(C512,"00")&amp;"/11/"&amp;'Configurações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IF(C513&lt;&gt;"",TEXT(C513,"00")&amp;"/11/"&amp;'Configurações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IF(C514&lt;&gt;"",TEXT(C514,"00")&amp;"/11/"&amp;'Configurações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IF(C515&lt;&gt;"",TEXT(C515,"00")&amp;"/11/"&amp;'Configurações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IF(C516&lt;&gt;"",TEXT(C516,"00")&amp;"/11/"&amp;'Configurações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IF(C517&lt;&gt;"",TEXT(C517,"00")&amp;"/11/"&amp;'Configurações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IF(C518&lt;&gt;"",TEXT(C518,"00")&amp;"/11/"&amp;'Configurações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IF(C519&lt;&gt;"",TEXT(C519,"00")&amp;"/11/"&amp;'Configurações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IF(C520&lt;&gt;"",TEXT(C520,"00")&amp;"/11/"&amp;'Configurações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IF(C521&lt;&gt;"",TEXT(C521,"00")&amp;"/11/"&amp;'Configurações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IF(C522&lt;&gt;"",TEXT(C522,"00")&amp;"/11/"&amp;'Configurações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IF(C523&lt;&gt;"",TEXT(C523,"00")&amp;"/11/"&amp;'Configurações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IF(C524&lt;&gt;"",TEXT(C524,"00")&amp;"/11/"&amp;'Configurações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IF(C525&lt;&gt;"",TEXT(C525,"00")&amp;"/11/"&amp;'Configurações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IF(C526&lt;&gt;"",TEXT(C526,"00")&amp;"/11/"&amp;'Configurações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IF(C527&lt;&gt;"",TEXT(C527,"00")&amp;"/11/"&amp;'Configurações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IF(C528&lt;&gt;"",TEXT(C528,"00")&amp;"/11/"&amp;'Configurações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IF(C529&lt;&gt;"",TEXT(C529,"00")&amp;"/11/"&amp;'Configurações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IF(C530&lt;&gt;"",TEXT(C530,"00")&amp;"/11/"&amp;'Configurações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IF(C531&lt;&gt;"",TEXT(C531,"00")&amp;"/11/"&amp;'Configurações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IF(C532&lt;&gt;"",TEXT(C532,"00")&amp;"/11/"&amp;'Configurações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IF(C533&lt;&gt;"",TEXT(C533,"00")&amp;"/11/"&amp;'Configurações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IF(C534&lt;&gt;"",TEXT(C534,"00")&amp;"/11/"&amp;'Configurações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IF(C535&lt;&gt;"",TEXT(C535,"00")&amp;"/11/"&amp;'Configurações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IF(C536&lt;&gt;"",TEXT(C536,"00")&amp;"/11/"&amp;'Configurações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IF(C537&lt;&gt;"",TEXT(C537,"00")&amp;"/11/"&amp;'Configurações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IF(C538&lt;&gt;"",TEXT(C538,"00")&amp;"/11/"&amp;'Configurações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IF(C539&lt;&gt;"",TEXT(C539,"00")&amp;"/11/"&amp;'Configurações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IF(C540&lt;&gt;"",TEXT(C540,"00")&amp;"/11/"&amp;'Configurações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IF(C541&lt;&gt;"",TEXT(C541,"00")&amp;"/11/"&amp;'Configurações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IF(C542&lt;&gt;"",TEXT(C542,"00")&amp;"/11/"&amp;'Configurações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IF(C543&lt;&gt;"",TEXT(C543,"00")&amp;"/11/"&amp;'Configurações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IF(C544&lt;&gt;"",TEXT(C544,"00")&amp;"/11/"&amp;'Configurações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IF(C545&lt;&gt;"",TEXT(C545,"00")&amp;"/11/"&amp;'Configurações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IF(C546&lt;&gt;"",TEXT(C546,"00")&amp;"/11/"&amp;'Configurações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IF(C547&lt;&gt;"",TEXT(C547,"00")&amp;"/11/"&amp;'Configurações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IF(C548&lt;&gt;"",TEXT(C548,"00")&amp;"/11/"&amp;'Configurações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IF(C549&lt;&gt;"",TEXT(C549,"00")&amp;"/11/"&amp;'Configurações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IF(C550&lt;&gt;"",TEXT(C550,"00")&amp;"/11/"&amp;'Configurações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IF(C551&lt;&gt;"",TEXT(C551,"00")&amp;"/11/"&amp;'Configurações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IF(C552&lt;&gt;"",TEXT(C552,"00")&amp;"/11/"&amp;'Configurações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IF(C553&lt;&gt;"",TEXT(C553,"00")&amp;"/11/"&amp;'Configurações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IF(C554&lt;&gt;"",TEXT(C554,"00")&amp;"/11/"&amp;'Configurações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IF(C555&lt;&gt;"",TEXT(C555,"00")&amp;"/11/"&amp;'Configurações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IF(C556&lt;&gt;"",TEXT(C556,"00")&amp;"/11/"&amp;'Configurações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IF(C557&lt;&gt;"",TEXT(C557,"00")&amp;"/11/"&amp;'Configurações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IF(C558&lt;&gt;"",TEXT(C558,"00")&amp;"/11/"&amp;'Configurações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IF(C559&lt;&gt;"",TEXT(C559,"00")&amp;"/11/"&amp;'Configurações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IF(C560&lt;&gt;"",TEXT(C560,"00")&amp;"/11/"&amp;'Configurações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IF(C561&lt;&gt;"",TEXT(C561,"00")&amp;"/11/"&amp;'Configurações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IF(C562&lt;&gt;"",TEXT(C562,"00")&amp;"/11/"&amp;'Configurações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IF(C563&lt;&gt;"",TEXT(C563,"00")&amp;"/11/"&amp;'Configurações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IF(C564&lt;&gt;"",TEXT(C564,"00")&amp;"/11/"&amp;'Configurações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IF(C565&lt;&gt;"",TEXT(C565,"00")&amp;"/11/"&amp;'Configurações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IF(C566&lt;&gt;"",TEXT(C566,"00")&amp;"/11/"&amp;'Configurações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IF(C567&lt;&gt;"",TEXT(C567,"00")&amp;"/11/"&amp;'Configurações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IF(C568&lt;&gt;"",TEXT(C568,"00")&amp;"/11/"&amp;'Configurações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IF(C569&lt;&gt;"",TEXT(C569,"00")&amp;"/11/"&amp;'Configurações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IF(C570&lt;&gt;"",TEXT(C570,"00")&amp;"/11/"&amp;'Configurações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IF(C571&lt;&gt;"",TEXT(C571,"00")&amp;"/11/"&amp;'Configurações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IF(C572&lt;&gt;"",TEXT(C572,"00")&amp;"/11/"&amp;'Configurações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IF(C573&lt;&gt;"",TEXT(C573,"00")&amp;"/11/"&amp;'Configurações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IF(C574&lt;&gt;"",TEXT(C574,"00")&amp;"/11/"&amp;'Configurações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IF(C575&lt;&gt;"",TEXT(C575,"00")&amp;"/11/"&amp;'Configurações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IF(C576&lt;&gt;"",TEXT(C576,"00")&amp;"/11/"&amp;'Configurações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IF(C577&lt;&gt;"",TEXT(C577,"00")&amp;"/11/"&amp;'Configurações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IF(C578&lt;&gt;"",TEXT(C578,"00")&amp;"/11/"&amp;'Configurações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IF(C579&lt;&gt;"",TEXT(C579,"00")&amp;"/11/"&amp;'Configurações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IF(C580&lt;&gt;"",TEXT(C580,"00")&amp;"/11/"&amp;'Configurações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IF(C581&lt;&gt;"",TEXT(C581,"00")&amp;"/11/"&amp;'Configurações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IF(C582&lt;&gt;"",TEXT(C582,"00")&amp;"/11/"&amp;'Configurações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IF(C583&lt;&gt;"",TEXT(C583,"00")&amp;"/11/"&amp;'Configurações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IF(C584&lt;&gt;"",TEXT(C584,"00")&amp;"/11/"&amp;'Configurações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IF(C585&lt;&gt;"",TEXT(C585,"00")&amp;"/11/"&amp;'Configurações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IF(C586&lt;&gt;"",TEXT(C586,"00")&amp;"/11/"&amp;'Configurações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IF(C587&lt;&gt;"",TEXT(C587,"00")&amp;"/11/"&amp;'Configurações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IF(C588&lt;&gt;"",TEXT(C588,"00")&amp;"/11/"&amp;'Configurações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IF(C589&lt;&gt;"",TEXT(C589,"00")&amp;"/11/"&amp;'Configurações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IF(C590&lt;&gt;"",TEXT(C590,"00")&amp;"/11/"&amp;'Configurações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IF(C591&lt;&gt;"",TEXT(C591,"00")&amp;"/11/"&amp;'Configurações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IF(C592&lt;&gt;"",TEXT(C592,"00")&amp;"/11/"&amp;'Configurações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IF(C593&lt;&gt;"",TEXT(C593,"00")&amp;"/11/"&amp;'Configurações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IF(C594&lt;&gt;"",TEXT(C594,"00")&amp;"/11/"&amp;'Configurações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IF(C595&lt;&gt;"",TEXT(C595,"00")&amp;"/11/"&amp;'Configurações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IF(C596&lt;&gt;"",TEXT(C596,"00")&amp;"/11/"&amp;'Configurações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IF(C597&lt;&gt;"",TEXT(C597,"00")&amp;"/11/"&amp;'Configurações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IF(C598&lt;&gt;"",TEXT(C598,"00")&amp;"/11/"&amp;'Configurações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IF(C599&lt;&gt;"",TEXT(C599,"00")&amp;"/11/"&amp;'Configurações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IF(C600&lt;&gt;"",TEXT(C600,"00")&amp;"/11/"&amp;'Configurações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IF(C601&lt;&gt;"",TEXT(C601,"00")&amp;"/11/"&amp;'Configurações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IF(C602&lt;&gt;"",TEXT(C602,"00")&amp;"/11/"&amp;'Configurações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IF(C603&lt;&gt;"",TEXT(C603,"00")&amp;"/11/"&amp;'Configurações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IF(C604&lt;&gt;"",TEXT(C604,"00")&amp;"/11/"&amp;'Configurações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IF(C605&lt;&gt;"",TEXT(C605,"00")&amp;"/11/"&amp;'Configurações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50" priority="114" operator="lessThan">
      <formula>0</formula>
    </cfRule>
    <cfRule type="cellIs" dxfId="149" priority="115" operator="greaterThan">
      <formula>0</formula>
    </cfRule>
  </conditionalFormatting>
  <conditionalFormatting sqref="Q5:Q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Q11:Q12">
    <cfRule type="cellIs" dxfId="145" priority="87" operator="greaterThan">
      <formula>0</formula>
    </cfRule>
    <cfRule type="cellIs" dxfId="144" priority="88" operator="lessThan">
      <formula>0</formula>
    </cfRule>
  </conditionalFormatting>
  <conditionalFormatting sqref="N5:N605">
    <cfRule type="cellIs" dxfId="143" priority="47" operator="greaterThan">
      <formula>0</formula>
    </cfRule>
    <cfRule type="cellIs" dxfId="142" priority="48" operator="lessThan">
      <formula>0</formula>
    </cfRule>
  </conditionalFormatting>
  <conditionalFormatting sqref="Q7:Q8">
    <cfRule type="cellIs" dxfId="141" priority="46" operator="greaterThan">
      <formula>0</formula>
    </cfRule>
  </conditionalFormatting>
  <conditionalFormatting sqref="Q9:Q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L34">
    <cfRule type="containsText" dxfId="115" priority="1" operator="containsText" text="Não Pago">
      <formula>NOT(ISERROR(SEARCH("Não Pago",L34)))</formula>
    </cfRule>
    <cfRule type="containsText" dxfId="114" priority="2" operator="containsText" text="Pago">
      <formula>NOT(ISERROR(SEARCH("Pago",L34)))</formula>
    </cfRule>
  </conditionalFormatting>
  <conditionalFormatting sqref="L122:L605">
    <cfRule type="containsText" dxfId="113" priority="14" operator="containsText" text="Não Pago">
      <formula>NOT(ISERROR(SEARCH("Não Pago",L122)))</formula>
    </cfRule>
    <cfRule type="containsText" dxfId="112" priority="15" operator="containsText" text="Pago">
      <formula>NOT(ISERROR(SEARCH("Pago",L122)))</formula>
    </cfRule>
  </conditionalFormatting>
  <conditionalFormatting sqref="L21:L121">
    <cfRule type="containsText" dxfId="111" priority="12" operator="containsText" text="Não Pago">
      <formula>NOT(ISERROR(SEARCH("Não Pago",L21)))</formula>
    </cfRule>
    <cfRule type="containsText" dxfId="110" priority="13" operator="containsText" text="Pago">
      <formula>NOT(ISERROR(SEARCH("Pago",L21)))</formula>
    </cfRule>
  </conditionalFormatting>
  <conditionalFormatting sqref="L5:L19">
    <cfRule type="containsText" dxfId="109" priority="10" operator="containsText" text="Não Pago">
      <formula>NOT(ISERROR(SEARCH("Não Pago",L5)))</formula>
    </cfRule>
    <cfRule type="containsText" dxfId="108" priority="11" operator="containsText" text="Pago">
      <formula>NOT(ISERROR(SEARCH("Pago",L5)))</formula>
    </cfRule>
  </conditionalFormatting>
  <conditionalFormatting sqref="L20">
    <cfRule type="containsText" dxfId="107" priority="8" operator="containsText" text="Não Pago">
      <formula>NOT(ISERROR(SEARCH("Não Pago",L20)))</formula>
    </cfRule>
    <cfRule type="containsText" dxfId="106" priority="9" operator="containsText" text="Pago">
      <formula>NOT(ISERROR(SEARCH("Pago",L20)))</formula>
    </cfRule>
  </conditionalFormatting>
  <conditionalFormatting sqref="L5:L187">
    <cfRule type="cellIs" dxfId="105" priority="7" operator="equal">
      <formula>"Realizado"</formula>
    </cfRule>
  </conditionalFormatting>
  <conditionalFormatting sqref="L22">
    <cfRule type="containsText" dxfId="104" priority="5" operator="containsText" text="Não Pago">
      <formula>NOT(ISERROR(SEARCH("Não Pago",L22)))</formula>
    </cfRule>
    <cfRule type="containsText" dxfId="103" priority="6" operator="containsText" text="Pago">
      <formula>NOT(ISERROR(SEARCH("Pago",L22)))</formula>
    </cfRule>
  </conditionalFormatting>
  <conditionalFormatting sqref="L27">
    <cfRule type="containsText" dxfId="102" priority="3" operator="containsText" text="Não Pago">
      <formula>NOT(ISERROR(SEARCH("Não Pago",L27)))</formula>
    </cfRule>
    <cfRule type="containsText" dxfId="101" priority="4" operator="containsText" text="Pago">
      <formula>NOT(ISERROR(SEARCH("Pago",L27)))</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70"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71" t="s">
        <v>1343</v>
      </c>
      <c r="C1" s="86" t="s">
        <v>292</v>
      </c>
      <c r="D1" s="86"/>
      <c r="E1" s="86"/>
      <c r="F1" s="86"/>
      <c r="G1" s="86"/>
      <c r="H1" s="86"/>
      <c r="I1" s="86"/>
      <c r="J1" s="86"/>
      <c r="K1" s="86"/>
      <c r="L1" s="86"/>
      <c r="M1" s="86"/>
      <c r="N1" s="86"/>
      <c r="O1" s="86"/>
      <c r="P1" s="86"/>
      <c r="S1" s="108"/>
      <c r="T1" s="108"/>
      <c r="U1" s="108"/>
      <c r="V1" s="108"/>
      <c r="W1" s="109"/>
      <c r="X1" s="106"/>
    </row>
    <row r="2" spans="1:24" s="8" customFormat="1" ht="37.5" customHeight="1" thickBot="1" x14ac:dyDescent="0.3">
      <c r="A2" s="171"/>
      <c r="C2" s="105"/>
      <c r="D2" s="105"/>
      <c r="E2" s="105"/>
      <c r="F2" s="105"/>
      <c r="G2" s="105"/>
      <c r="H2" s="105"/>
      <c r="I2" s="105"/>
      <c r="J2" s="105"/>
      <c r="K2" s="105"/>
      <c r="L2" s="105"/>
      <c r="M2" s="105"/>
      <c r="N2" s="105"/>
      <c r="O2" s="105"/>
      <c r="P2" s="105"/>
      <c r="Q2" s="105"/>
      <c r="S2" s="108"/>
      <c r="T2" s="108"/>
      <c r="U2" s="108"/>
      <c r="V2" s="108"/>
      <c r="W2" s="109"/>
      <c r="X2" s="106"/>
    </row>
    <row r="3" spans="1:24" ht="21.75" customHeight="1" thickTop="1" thickBot="1" x14ac:dyDescent="0.3">
      <c r="A3" s="171"/>
      <c r="F3" s="10"/>
      <c r="G3" s="24"/>
      <c r="H3" s="10"/>
      <c r="I3" s="10"/>
    </row>
    <row r="4" spans="1:24" ht="30.75" customHeight="1" thickTop="1" thickBot="1" x14ac:dyDescent="0.3">
      <c r="A4" s="171"/>
      <c r="C4" s="185" t="s">
        <v>13</v>
      </c>
      <c r="D4" s="185" t="s">
        <v>1402</v>
      </c>
      <c r="E4" s="180" t="s">
        <v>16</v>
      </c>
      <c r="F4" s="185" t="s">
        <v>1403</v>
      </c>
      <c r="G4" s="180" t="s">
        <v>15</v>
      </c>
      <c r="H4" s="185" t="s">
        <v>1404</v>
      </c>
      <c r="I4" s="185" t="s">
        <v>1432</v>
      </c>
      <c r="J4" s="185" t="s">
        <v>1405</v>
      </c>
      <c r="K4" s="185" t="s">
        <v>1406</v>
      </c>
      <c r="L4" s="180" t="s">
        <v>17</v>
      </c>
      <c r="M4" s="185" t="s">
        <v>1407</v>
      </c>
      <c r="N4" s="190" t="s">
        <v>18</v>
      </c>
      <c r="P4" s="231" t="s">
        <v>24</v>
      </c>
      <c r="Q4" s="231"/>
      <c r="W4" s="112"/>
    </row>
    <row r="5" spans="1:24" ht="19.5" customHeight="1" thickTop="1" thickBot="1" x14ac:dyDescent="0.3">
      <c r="A5" s="171"/>
      <c r="C5" s="43">
        <v>1</v>
      </c>
      <c r="D5" s="43" t="str">
        <f>IF(C5&lt;&gt;"",TEXT(C5,"00")&amp;"/12/"&amp;'Configurações Básicas'!$E$5,"")</f>
        <v>01/12/2017</v>
      </c>
      <c r="E5" s="43" t="s">
        <v>1339</v>
      </c>
      <c r="F5" s="23"/>
      <c r="G5" s="23" t="s">
        <v>1400</v>
      </c>
      <c r="H5" s="23"/>
      <c r="I5" s="23"/>
      <c r="J5" s="127">
        <v>105</v>
      </c>
      <c r="K5" s="141"/>
      <c r="L5" s="45" t="s">
        <v>1367</v>
      </c>
      <c r="M5" s="141"/>
      <c r="N5" s="41">
        <f>Q5+IF(AND(L5="Pago",OR(E5='PC Receitas'!O4,E5='PC Receitas'!O5,E5='PC Receitas'!O6)),J5,IF(AND(L5="Pago",OR(E5='PC Receitas'!O7,E5='PC Receitas'!O8,E5='PC Receitas'!O9,E5='PC Receitas'!O10,E5='PC Receitas'!O11,E5='PC Receitas'!O12,E5='PC Receitas'!O13,E5='PC Receitas'!O14)),-J5,0))</f>
        <v>8033.07</v>
      </c>
      <c r="P5" s="235" t="s">
        <v>236</v>
      </c>
      <c r="Q5" s="236">
        <f>Nov!Q13</f>
        <v>8033.07</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71"/>
      <c r="C6" s="43">
        <v>1</v>
      </c>
      <c r="D6" s="43" t="str">
        <f>IF(C6&lt;&gt;"",TEXT(C6,"00")&amp;"/12/"&amp;'Configurações Básicas'!$E$5,"")</f>
        <v>01/12/2017</v>
      </c>
      <c r="E6" s="43" t="s">
        <v>1339</v>
      </c>
      <c r="F6" s="23"/>
      <c r="G6" s="23" t="s">
        <v>1345</v>
      </c>
      <c r="H6" s="23"/>
      <c r="I6" s="23"/>
      <c r="J6" s="127">
        <v>85</v>
      </c>
      <c r="K6" s="141"/>
      <c r="L6" s="45" t="s">
        <v>1367</v>
      </c>
      <c r="M6" s="141"/>
      <c r="N6" s="41">
        <f>N5+IF(AND(L6="Pago",OR(E6='PC Receitas'!$O$4,E6='PC Receitas'!$O$5,E6='PC Receitas'!$O$6)),J6,IF(AND(L6="Pago",OR(E6='PC Receitas'!$O$7,E6='PC Receitas'!$O$8,E6='PC Receitas'!$O$9,E6='PC Receitas'!$O$10,E6='PC Receitas'!$O$11,E6='PC Receitas'!$O$12,E6='PC Receitas'!$O$13,E6='PC Receitas'!$O$14)),-J6,0))</f>
        <v>8033.07</v>
      </c>
      <c r="P6" s="235"/>
      <c r="Q6" s="236"/>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71"/>
      <c r="C7" s="43">
        <v>1</v>
      </c>
      <c r="D7" s="43" t="str">
        <f>IF(C7&lt;&gt;"",TEXT(C7,"00")&amp;"/12/"&amp;'Configurações Básicas'!$E$5,"")</f>
        <v>01/12/2017</v>
      </c>
      <c r="E7" s="43" t="s">
        <v>1339</v>
      </c>
      <c r="F7" s="23"/>
      <c r="G7" s="43" t="s">
        <v>1346</v>
      </c>
      <c r="H7" s="43"/>
      <c r="I7" s="43"/>
      <c r="J7" s="127">
        <v>350</v>
      </c>
      <c r="K7" s="141"/>
      <c r="L7" s="45" t="s">
        <v>1367</v>
      </c>
      <c r="M7" s="141"/>
      <c r="N7" s="41">
        <f>N6+IF(AND(L7="Pago",OR(E7='PC Receitas'!$O$4,E7='PC Receitas'!$O$5,E7='PC Receitas'!$O$6)),J7,IF(AND(L7="Pago",OR(E7='PC Receitas'!$O$7,E7='PC Receitas'!$O$8,E7='PC Receitas'!$O$9,E7='PC Receitas'!$O$10,E7='PC Receitas'!$O$11,E7='PC Receitas'!$O$12,E7='PC Receitas'!$O$13,E7='PC Receitas'!$O$14)),-J7,0))</f>
        <v>8033.07</v>
      </c>
      <c r="P7" s="225" t="s">
        <v>25</v>
      </c>
      <c r="Q7" s="228">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71"/>
      <c r="C8" s="43">
        <v>1</v>
      </c>
      <c r="D8" s="43" t="str">
        <f>IF(C8&lt;&gt;"",TEXT(C8,"00")&amp;"/12/"&amp;'Configurações Básicas'!$E$5,"")</f>
        <v>01/12/2017</v>
      </c>
      <c r="E8" s="43" t="s">
        <v>1339</v>
      </c>
      <c r="F8" s="23"/>
      <c r="G8" s="23" t="s">
        <v>1344</v>
      </c>
      <c r="H8" s="23"/>
      <c r="I8" s="23"/>
      <c r="J8" s="127">
        <v>107</v>
      </c>
      <c r="K8" s="141"/>
      <c r="L8" s="45" t="s">
        <v>1367</v>
      </c>
      <c r="M8" s="141"/>
      <c r="N8" s="41">
        <f>N7+IF(AND(L8="Pago",OR(E8='PC Receitas'!$O$4,E8='PC Receitas'!$O$5,E8='PC Receitas'!$O$6)),J8,IF(AND(L8="Pago",OR(E8='PC Receitas'!$O$7,E8='PC Receitas'!$O$8,E8='PC Receitas'!$O$9,E8='PC Receitas'!$O$10,E8='PC Receitas'!$O$11,E8='PC Receitas'!$O$12,E8='PC Receitas'!$O$13,E8='PC Receitas'!$O$14)),-J8,0))</f>
        <v>8033.07</v>
      </c>
      <c r="P8" s="225"/>
      <c r="Q8" s="229"/>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71"/>
      <c r="C9" s="43">
        <v>1</v>
      </c>
      <c r="D9" s="43" t="str">
        <f>IF(C9&lt;&gt;"",TEXT(C9,"00")&amp;"/12/"&amp;'Configurações Básicas'!$E$5,"")</f>
        <v>01/12/2017</v>
      </c>
      <c r="E9" s="43" t="s">
        <v>1339</v>
      </c>
      <c r="F9" s="23"/>
      <c r="G9" s="43" t="s">
        <v>1350</v>
      </c>
      <c r="H9" s="43"/>
      <c r="I9" s="43"/>
      <c r="J9" s="127">
        <v>30</v>
      </c>
      <c r="K9" s="141"/>
      <c r="L9" s="45" t="s">
        <v>1367</v>
      </c>
      <c r="M9" s="141"/>
      <c r="N9" s="41">
        <f>N8+IF(AND(L9="Pago",OR(E9='PC Receitas'!$O$4,E9='PC Receitas'!$O$5,E9='PC Receitas'!$O$6)),J9,IF(AND(L9="Pago",OR(E9='PC Receitas'!$O$7,E9='PC Receitas'!$O$8,E9='PC Receitas'!$O$9,E9='PC Receitas'!$O$10,E9='PC Receitas'!$O$11,E9='PC Receitas'!$O$12,E9='PC Receitas'!$O$13,E9='PC Receitas'!$O$14)),-J9,0))</f>
        <v>8033.07</v>
      </c>
      <c r="P9" s="225" t="s">
        <v>26</v>
      </c>
      <c r="Q9" s="226">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71"/>
      <c r="C10" s="43">
        <v>1</v>
      </c>
      <c r="D10" s="43" t="str">
        <f>IF(C10&lt;&gt;"",TEXT(C10,"00")&amp;"/12/"&amp;'Configurações Básicas'!$E$5,"")</f>
        <v>01/12/2017</v>
      </c>
      <c r="E10" s="43" t="s">
        <v>1339</v>
      </c>
      <c r="F10" s="23"/>
      <c r="G10" s="43" t="s">
        <v>1366</v>
      </c>
      <c r="H10" s="43"/>
      <c r="I10" s="43"/>
      <c r="J10" s="127">
        <v>1500</v>
      </c>
      <c r="K10" s="141"/>
      <c r="L10" s="45" t="s">
        <v>1367</v>
      </c>
      <c r="M10" s="141"/>
      <c r="N10" s="41">
        <f>N9+IF(AND(L10="Pago",OR(E10='PC Receitas'!$O$4,E10='PC Receitas'!$O$5,E10='PC Receitas'!$O$6)),J10,IF(AND(L10="Pago",OR(E10='PC Receitas'!$O$7,E10='PC Receitas'!$O$8,E10='PC Receitas'!$O$9,E10='PC Receitas'!$O$10,E10='PC Receitas'!$O$11,E10='PC Receitas'!$O$12,E10='PC Receitas'!$O$13,E10='PC Receitas'!$O$14)),-J10,0))</f>
        <v>8033.07</v>
      </c>
      <c r="P10" s="225"/>
      <c r="Q10" s="227"/>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71"/>
      <c r="C11" s="43">
        <v>1</v>
      </c>
      <c r="D11" s="43" t="str">
        <f>IF(C11&lt;&gt;"",TEXT(C11,"00")&amp;"/12/"&amp;'Configurações Básicas'!$E$5,"")</f>
        <v>01/12/2017</v>
      </c>
      <c r="E11" s="43" t="s">
        <v>1339</v>
      </c>
      <c r="F11" s="23"/>
      <c r="G11" s="43" t="s">
        <v>1374</v>
      </c>
      <c r="H11" s="43"/>
      <c r="I11" s="43"/>
      <c r="J11" s="127">
        <v>400</v>
      </c>
      <c r="K11" s="141"/>
      <c r="L11" s="45" t="s">
        <v>1367</v>
      </c>
      <c r="M11" s="141"/>
      <c r="N11" s="41">
        <f>N10+IF(AND(L11="Pago",OR(E11='PC Receitas'!$O$4,E11='PC Receitas'!$O$5,E11='PC Receitas'!$O$6)),J11,IF(AND(L11="Pago",OR(E11='PC Receitas'!$O$7,E11='PC Receitas'!$O$8,E11='PC Receitas'!$O$9,E11='PC Receitas'!$O$10,E11='PC Receitas'!$O$11,E11='PC Receitas'!$O$12,E11='PC Receitas'!$O$13,E11='PC Receitas'!$O$14)),-J11,0))</f>
        <v>8033.07</v>
      </c>
      <c r="P11" s="225" t="s">
        <v>28</v>
      </c>
      <c r="Q11" s="226">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71"/>
      <c r="C12" s="43">
        <v>1</v>
      </c>
      <c r="D12" s="43" t="str">
        <f>IF(C12&lt;&gt;"",TEXT(C12,"00")&amp;"/12/"&amp;'Configurações Básicas'!$E$5,"")</f>
        <v>01/12/2017</v>
      </c>
      <c r="E12" s="43" t="s">
        <v>150</v>
      </c>
      <c r="F12" s="23"/>
      <c r="G12" s="23" t="s">
        <v>1356</v>
      </c>
      <c r="H12" s="23"/>
      <c r="I12" s="23"/>
      <c r="J12" s="127">
        <v>230</v>
      </c>
      <c r="K12" s="141"/>
      <c r="L12" s="45" t="s">
        <v>1367</v>
      </c>
      <c r="M12" s="141"/>
      <c r="N12" s="41">
        <f>N11+IF(AND(L12="Pago",OR(E12='PC Receitas'!$O$4,E12='PC Receitas'!$O$5,E12='PC Receitas'!$O$6)),J12,IF(AND(L12="Pago",OR(E12='PC Receitas'!$O$7,E12='PC Receitas'!$O$8,E12='PC Receitas'!$O$9,E12='PC Receitas'!$O$10,E12='PC Receitas'!$O$11,E12='PC Receitas'!$O$12,E12='PC Receitas'!$O$13,E12='PC Receitas'!$O$14)),-J12,0))</f>
        <v>8033.07</v>
      </c>
      <c r="P12" s="225"/>
      <c r="Q12" s="227"/>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71"/>
      <c r="C13" s="43">
        <v>1</v>
      </c>
      <c r="D13" s="43" t="str">
        <f>IF(C13&lt;&gt;"",TEXT(C13,"00")&amp;"/12/"&amp;'Configurações Básicas'!$E$5,"")</f>
        <v>01/12/2017</v>
      </c>
      <c r="E13" s="43" t="s">
        <v>1335</v>
      </c>
      <c r="F13" s="23"/>
      <c r="G13" s="23" t="s">
        <v>1401</v>
      </c>
      <c r="H13" s="23"/>
      <c r="I13" s="23"/>
      <c r="J13" s="127">
        <v>502</v>
      </c>
      <c r="K13" s="141"/>
      <c r="L13" s="45" t="s">
        <v>1367</v>
      </c>
      <c r="M13" s="141"/>
      <c r="N13" s="41">
        <f>N12+IF(AND(L13="Pago",OR(E13='PC Receitas'!$O$4,E13='PC Receitas'!$O$5,E13='PC Receitas'!$O$6)),J13,IF(AND(L13="Pago",OR(E13='PC Receitas'!$O$7,E13='PC Receitas'!$O$8,E13='PC Receitas'!$O$9,E13='PC Receitas'!$O$10,E13='PC Receitas'!$O$11,E13='PC Receitas'!$O$12,E13='PC Receitas'!$O$13,E13='PC Receitas'!$O$14)),-J13,0))</f>
        <v>8033.07</v>
      </c>
      <c r="P13" s="225" t="s">
        <v>64</v>
      </c>
      <c r="Q13" s="226">
        <f>N605</f>
        <v>8033.07</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71"/>
      <c r="C14" s="43">
        <v>1</v>
      </c>
      <c r="D14" s="43" t="str">
        <f>IF(C14&lt;&gt;"",TEXT(C14,"00")&amp;"/12/"&amp;'Configurações Básicas'!$E$5,"")</f>
        <v>01/12/2017</v>
      </c>
      <c r="E14" s="43" t="s">
        <v>150</v>
      </c>
      <c r="F14" s="23"/>
      <c r="G14" s="23" t="s">
        <v>1398</v>
      </c>
      <c r="H14" s="23"/>
      <c r="I14" s="23"/>
      <c r="J14" s="127">
        <v>175</v>
      </c>
      <c r="K14" s="141"/>
      <c r="L14" s="45" t="s">
        <v>1367</v>
      </c>
      <c r="M14" s="141"/>
      <c r="N14" s="41">
        <f>N13+IF(AND(L14="Pago",OR(E14='PC Receitas'!$O$4,E14='PC Receitas'!$O$5,E14='PC Receitas'!$O$6)),J14,IF(AND(L14="Pago",OR(E14='PC Receitas'!$O$7,E14='PC Receitas'!$O$8,E14='PC Receitas'!$O$9,E14='PC Receitas'!$O$10,E14='PC Receitas'!$O$11,E14='PC Receitas'!$O$12,E14='PC Receitas'!$O$13,E14='PC Receitas'!$O$14)),-J14,0))</f>
        <v>8033.07</v>
      </c>
      <c r="P14" s="225"/>
      <c r="Q14" s="230"/>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71"/>
      <c r="C15" s="43">
        <v>1</v>
      </c>
      <c r="D15" s="43" t="str">
        <f>IF(C15&lt;&gt;"",TEXT(C15,"00")&amp;"/12/"&amp;'Configurações Básicas'!$E$5,"")</f>
        <v>01/12/2017</v>
      </c>
      <c r="E15" s="43" t="s">
        <v>1339</v>
      </c>
      <c r="F15" s="23"/>
      <c r="G15" s="23" t="s">
        <v>1375</v>
      </c>
      <c r="H15" s="23"/>
      <c r="I15" s="23"/>
      <c r="J15" s="127">
        <v>108.33</v>
      </c>
      <c r="K15" s="141"/>
      <c r="L15" s="45" t="s">
        <v>1367</v>
      </c>
      <c r="M15" s="141"/>
      <c r="N15" s="41">
        <f>N14+IF(AND(L15="Pago",OR(E15='PC Receitas'!$O$4,E15='PC Receitas'!$O$5,E15='PC Receitas'!$O$6)),J15,IF(AND(L15="Pago",OR(E15='PC Receitas'!$O$7,E15='PC Receitas'!$O$8,E15='PC Receitas'!$O$9,E15='PC Receitas'!$O$10,E15='PC Receitas'!$O$11,E15='PC Receitas'!$O$12,E15='PC Receitas'!$O$13,E15='PC Receitas'!$O$14)),-J15,0))</f>
        <v>8033.07</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71"/>
      <c r="C16" s="43">
        <v>1</v>
      </c>
      <c r="D16" s="43" t="str">
        <f>IF(C16&lt;&gt;"",TEXT(C16,"00")&amp;"/12/"&amp;'Configurações Básicas'!$E$5,"")</f>
        <v>01/12/2017</v>
      </c>
      <c r="E16" s="43" t="s">
        <v>1341</v>
      </c>
      <c r="F16" s="23"/>
      <c r="G16" s="23" t="s">
        <v>1399</v>
      </c>
      <c r="H16" s="23"/>
      <c r="I16" s="23"/>
      <c r="J16" s="127">
        <v>850</v>
      </c>
      <c r="K16" s="141"/>
      <c r="L16" s="45" t="s">
        <v>1367</v>
      </c>
      <c r="M16" s="141"/>
      <c r="N16" s="41">
        <f>N15+IF(AND(L16="Pago",OR(E16='PC Receitas'!$O$4,E16='PC Receitas'!$O$5,E16='PC Receitas'!$O$6)),J16,IF(AND(L16="Pago",OR(E16='PC Receitas'!$O$7,E16='PC Receitas'!$O$8,E16='PC Receitas'!$O$9,E16='PC Receitas'!$O$10,E16='PC Receitas'!$O$11,E16='PC Receitas'!$O$12,E16='PC Receitas'!$O$13,E16='PC Receitas'!$O$14)),-J16,0))</f>
        <v>8033.07</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71"/>
      <c r="C17" s="43"/>
      <c r="D17" s="43" t="str">
        <f>IF(C17&lt;&gt;"",TEXT(C17,"00")&amp;"/12/"&amp;'Configurações Básicas'!$E$5,"")</f>
        <v/>
      </c>
      <c r="E17" s="43"/>
      <c r="F17" s="43"/>
      <c r="G17" s="43"/>
      <c r="H17" s="43"/>
      <c r="I17" s="43"/>
      <c r="J17" s="44"/>
      <c r="K17" s="142"/>
      <c r="L17" s="128"/>
      <c r="M17" s="141"/>
      <c r="N17" s="41">
        <f>N16+IF(AND(L17="Pago",OR(E17='PC Receitas'!$O$4,E17='PC Receitas'!$O$5,E17='PC Receitas'!$O$6)),J17,IF(AND(L17="Pago",OR(E17='PC Receitas'!$O$7,E17='PC Receitas'!$O$8,E17='PC Receitas'!$O$9,E17='PC Receitas'!$O$10,E17='PC Receitas'!$O$11,E17='PC Receitas'!$O$12,E17='PC Receitas'!$O$13,E17='PC Receitas'!$O$14)),-J17,0))</f>
        <v>8033.07</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71"/>
      <c r="C18" s="43"/>
      <c r="D18" s="43" t="str">
        <f>IF(C18&lt;&gt;"",TEXT(C18,"00")&amp;"/12/"&amp;'Configurações Básicas'!$E$5,"")</f>
        <v/>
      </c>
      <c r="E18" s="43"/>
      <c r="F18" s="43"/>
      <c r="G18" s="43"/>
      <c r="H18" s="43"/>
      <c r="I18" s="43"/>
      <c r="J18" s="44"/>
      <c r="K18" s="142"/>
      <c r="L18" s="128"/>
      <c r="M18" s="141"/>
      <c r="N18" s="41">
        <f>N17+IF(AND(L18="Pago",OR(E18='PC Receitas'!$O$4,E18='PC Receitas'!$O$5,E18='PC Receitas'!$O$6)),J18,IF(AND(L18="Pago",OR(E18='PC Receitas'!$O$7,E18='PC Receitas'!$O$8,E18='PC Receitas'!$O$9,E18='PC Receitas'!$O$10,E18='PC Receitas'!$O$11,E18='PC Receitas'!$O$12,E18='PC Receitas'!$O$13,E18='PC Receitas'!$O$14)),-J18,0))</f>
        <v>8033.07</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71"/>
      <c r="C19" s="43"/>
      <c r="D19" s="43" t="str">
        <f>IF(C19&lt;&gt;"",TEXT(C19,"00")&amp;"/12/"&amp;'Configurações Básicas'!$E$5,"")</f>
        <v/>
      </c>
      <c r="E19" s="43"/>
      <c r="F19" s="43"/>
      <c r="G19" s="43"/>
      <c r="H19" s="43"/>
      <c r="I19" s="43"/>
      <c r="J19" s="44"/>
      <c r="K19" s="142"/>
      <c r="L19" s="128"/>
      <c r="M19" s="141"/>
      <c r="N19" s="41">
        <f>N18+IF(AND(L19="Pago",OR(E19='PC Receitas'!$O$4,E19='PC Receitas'!$O$5,E19='PC Receitas'!$O$6)),J19,IF(AND(L19="Pago",OR(E19='PC Receitas'!$O$7,E19='PC Receitas'!$O$8,E19='PC Receitas'!$O$9,E19='PC Receitas'!$O$10,E19='PC Receitas'!$O$11,E19='PC Receitas'!$O$12,E19='PC Receitas'!$O$13,E19='PC Receitas'!$O$14)),-J19,0))</f>
        <v>8033.07</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71"/>
      <c r="C20" s="43"/>
      <c r="D20" s="43" t="str">
        <f>IF(C20&lt;&gt;"",TEXT(C20,"00")&amp;"/12/"&amp;'Configurações Básicas'!$E$5,"")</f>
        <v/>
      </c>
      <c r="E20" s="43"/>
      <c r="F20" s="43"/>
      <c r="G20" s="43"/>
      <c r="H20" s="43"/>
      <c r="I20" s="43"/>
      <c r="J20" s="44"/>
      <c r="K20" s="142"/>
      <c r="L20" s="128"/>
      <c r="M20" s="141"/>
      <c r="N20" s="41">
        <f>N19+IF(AND(L20="Pago",OR(E20='PC Receitas'!$O$4,E20='PC Receitas'!$O$5,E20='PC Receitas'!$O$6)),J20,IF(AND(L20="Pago",OR(E20='PC Receitas'!$O$7,E20='PC Receitas'!$O$8,E20='PC Receitas'!$O$9,E20='PC Receitas'!$O$10,E20='PC Receitas'!$O$11,E20='PC Receitas'!$O$12,E20='PC Receitas'!$O$13,E20='PC Receitas'!$O$14)),-J20,0))</f>
        <v>8033.07</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71"/>
      <c r="C21" s="43"/>
      <c r="D21" s="43" t="str">
        <f>IF(C21&lt;&gt;"",TEXT(C21,"00")&amp;"/12/"&amp;'Configurações Básicas'!$E$5,"")</f>
        <v/>
      </c>
      <c r="E21" s="43"/>
      <c r="F21" s="43"/>
      <c r="G21" s="43"/>
      <c r="H21" s="43"/>
      <c r="I21" s="43"/>
      <c r="J21" s="44"/>
      <c r="K21" s="142"/>
      <c r="L21" s="128"/>
      <c r="M21" s="141"/>
      <c r="N21" s="41">
        <f>N20+IF(AND(L21="Pago",OR(E21='PC Receitas'!$O$4,E21='PC Receitas'!$O$5,E21='PC Receitas'!$O$6)),J21,IF(AND(L21="Pago",OR(E21='PC Receitas'!$O$7,E21='PC Receitas'!$O$8,E21='PC Receitas'!$O$9,E21='PC Receitas'!$O$10,E21='PC Receitas'!$O$11,E21='PC Receitas'!$O$12,E21='PC Receitas'!$O$13,E21='PC Receitas'!$O$14)),-J21,0))</f>
        <v>8033.07</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71"/>
      <c r="C22" s="43"/>
      <c r="D22" s="43" t="str">
        <f>IF(C22&lt;&gt;"",TEXT(C22,"00")&amp;"/12/"&amp;'Configurações Básicas'!$E$5,"")</f>
        <v/>
      </c>
      <c r="E22" s="43"/>
      <c r="F22" s="43"/>
      <c r="G22" s="43"/>
      <c r="H22" s="43"/>
      <c r="I22" s="43"/>
      <c r="J22" s="44"/>
      <c r="K22" s="142"/>
      <c r="L22" s="45"/>
      <c r="M22" s="141"/>
      <c r="N22" s="41">
        <f>N21+IF(AND(L22="Pago",OR(E22='PC Receitas'!$O$4,E22='PC Receitas'!$O$5,E22='PC Receitas'!$O$6)),J22,IF(AND(L22="Pago",OR(E22='PC Receitas'!$O$7,E22='PC Receitas'!$O$8,E22='PC Receitas'!$O$9,E22='PC Receitas'!$O$10,E22='PC Receitas'!$O$11,E22='PC Receitas'!$O$12,E22='PC Receitas'!$O$13,E22='PC Receitas'!$O$14)),-J22,0))</f>
        <v>8033.07</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71"/>
      <c r="C23" s="43"/>
      <c r="D23" s="43" t="str">
        <f>IF(C23&lt;&gt;"",TEXT(C23,"00")&amp;"/12/"&amp;'Configurações Básicas'!$E$5,"")</f>
        <v/>
      </c>
      <c r="E23" s="43"/>
      <c r="F23" s="43"/>
      <c r="G23" s="43"/>
      <c r="H23" s="43"/>
      <c r="I23" s="43"/>
      <c r="J23" s="44"/>
      <c r="K23" s="142"/>
      <c r="L23" s="128"/>
      <c r="M23" s="141"/>
      <c r="N23" s="41">
        <f>N22+IF(AND(L23="Pago",OR(E23='PC Receitas'!$O$4,E23='PC Receitas'!$O$5,E23='PC Receitas'!$O$6)),J23,IF(AND(L23="Pago",OR(E23='PC Receitas'!$O$7,E23='PC Receitas'!$O$8,E23='PC Receitas'!$O$9,E23='PC Receitas'!$O$10,E23='PC Receitas'!$O$11,E23='PC Receitas'!$O$12,E23='PC Receitas'!$O$13,E23='PC Receitas'!$O$14)),-J23,0))</f>
        <v>8033.07</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71"/>
      <c r="C24" s="43"/>
      <c r="D24" s="43" t="str">
        <f>IF(C24&lt;&gt;"",TEXT(C24,"00")&amp;"/12/"&amp;'Configurações Básicas'!$E$5,"")</f>
        <v/>
      </c>
      <c r="E24" s="43"/>
      <c r="F24" s="43"/>
      <c r="G24" s="43"/>
      <c r="H24" s="43"/>
      <c r="I24" s="43"/>
      <c r="J24" s="44"/>
      <c r="K24" s="142"/>
      <c r="L24" s="128"/>
      <c r="M24" s="141"/>
      <c r="N24" s="41">
        <f>N23+IF(AND(L24="Pago",OR(E24='PC Receitas'!$O$4,E24='PC Receitas'!$O$5,E24='PC Receitas'!$O$6)),J24,IF(AND(L24="Pago",OR(E24='PC Receitas'!$O$7,E24='PC Receitas'!$O$8,E24='PC Receitas'!$O$9,E24='PC Receitas'!$O$10,E24='PC Receitas'!$O$11,E24='PC Receitas'!$O$12,E24='PC Receitas'!$O$13,E24='PC Receitas'!$O$14)),-J24,0))</f>
        <v>8033.07</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71"/>
      <c r="C25" s="43"/>
      <c r="D25" s="43" t="str">
        <f>IF(C25&lt;&gt;"",TEXT(C25,"00")&amp;"/12/"&amp;'Configurações Básicas'!$E$5,"")</f>
        <v/>
      </c>
      <c r="E25" s="43"/>
      <c r="F25" s="43"/>
      <c r="G25" s="43"/>
      <c r="H25" s="43"/>
      <c r="I25" s="43"/>
      <c r="J25" s="44"/>
      <c r="K25" s="142"/>
      <c r="L25" s="128"/>
      <c r="M25" s="141"/>
      <c r="N25" s="41">
        <f>N24+IF(AND(L25="Pago",OR(E25='PC Receitas'!$O$4,E25='PC Receitas'!$O$5,E25='PC Receitas'!$O$6)),J25,IF(AND(L25="Pago",OR(E25='PC Receitas'!$O$7,E25='PC Receitas'!$O$8,E25='PC Receitas'!$O$9,E25='PC Receitas'!$O$10,E25='PC Receitas'!$O$11,E25='PC Receitas'!$O$12,E25='PC Receitas'!$O$13,E25='PC Receitas'!$O$14)),-J25,0))</f>
        <v>8033.07</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71"/>
      <c r="C26" s="43"/>
      <c r="D26" s="43" t="str">
        <f>IF(C26&lt;&gt;"",TEXT(C26,"00")&amp;"/12/"&amp;'Configurações Básicas'!$E$5,"")</f>
        <v/>
      </c>
      <c r="E26" s="43"/>
      <c r="F26" s="43"/>
      <c r="G26" s="43"/>
      <c r="H26" s="43"/>
      <c r="I26" s="43"/>
      <c r="J26" s="44"/>
      <c r="K26" s="142"/>
      <c r="L26" s="128"/>
      <c r="M26" s="141"/>
      <c r="N26" s="41">
        <f>N25+IF(AND(L26="Pago",OR(E26='PC Receitas'!$O$4,E26='PC Receitas'!$O$5,E26='PC Receitas'!$O$6)),J26,IF(AND(L26="Pago",OR(E26='PC Receitas'!$O$7,E26='PC Receitas'!$O$8,E26='PC Receitas'!$O$9,E26='PC Receitas'!$O$10,E26='PC Receitas'!$O$11,E26='PC Receitas'!$O$12,E26='PC Receitas'!$O$13,E26='PC Receitas'!$O$14)),-J26,0))</f>
        <v>8033.07</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71"/>
      <c r="C27" s="43"/>
      <c r="D27" s="43" t="str">
        <f>IF(C27&lt;&gt;"",TEXT(C27,"00")&amp;"/12/"&amp;'Configurações Básicas'!$E$5,"")</f>
        <v/>
      </c>
      <c r="E27" s="43"/>
      <c r="F27" s="43"/>
      <c r="G27" s="43"/>
      <c r="H27" s="43"/>
      <c r="I27" s="43"/>
      <c r="J27" s="44"/>
      <c r="K27" s="142"/>
      <c r="L27" s="45"/>
      <c r="M27" s="141"/>
      <c r="N27" s="41">
        <f>N26+IF(AND(L27="Pago",OR(E27='PC Receitas'!$O$4,E27='PC Receitas'!$O$5,E27='PC Receitas'!$O$6)),J27,IF(AND(L27="Pago",OR(E27='PC Receitas'!$O$7,E27='PC Receitas'!$O$8,E27='PC Receitas'!$O$9,E27='PC Receitas'!$O$10,E27='PC Receitas'!$O$11,E27='PC Receitas'!$O$12,E27='PC Receitas'!$O$13,E27='PC Receitas'!$O$14)),-J27,0))</f>
        <v>8033.07</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71"/>
      <c r="C28" s="43"/>
      <c r="D28" s="43" t="str">
        <f>IF(C28&lt;&gt;"",TEXT(C28,"00")&amp;"/12/"&amp;'Configurações Básicas'!$E$5,"")</f>
        <v/>
      </c>
      <c r="E28" s="43"/>
      <c r="F28" s="43"/>
      <c r="G28" s="43"/>
      <c r="H28" s="43"/>
      <c r="I28" s="43"/>
      <c r="J28" s="44"/>
      <c r="K28" s="142"/>
      <c r="L28" s="128"/>
      <c r="M28" s="141"/>
      <c r="N28" s="41">
        <f>N27+IF(AND(L28="Pago",OR(E28='PC Receitas'!$O$4,E28='PC Receitas'!$O$5,E28='PC Receitas'!$O$6)),J28,IF(AND(L28="Pago",OR(E28='PC Receitas'!$O$7,E28='PC Receitas'!$O$8,E28='PC Receitas'!$O$9,E28='PC Receitas'!$O$10,E28='PC Receitas'!$O$11,E28='PC Receitas'!$O$12,E28='PC Receitas'!$O$13,E28='PC Receitas'!$O$14)),-J28,0))</f>
        <v>8033.07</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71"/>
      <c r="C29" s="43"/>
      <c r="D29" s="43" t="str">
        <f>IF(C29&lt;&gt;"",TEXT(C29,"00")&amp;"/12/"&amp;'Configurações Básicas'!$E$5,"")</f>
        <v/>
      </c>
      <c r="E29" s="43"/>
      <c r="F29" s="43"/>
      <c r="G29" s="43"/>
      <c r="H29" s="43"/>
      <c r="I29" s="43"/>
      <c r="J29" s="44"/>
      <c r="K29" s="142"/>
      <c r="L29" s="128"/>
      <c r="M29" s="141"/>
      <c r="N29" s="41">
        <f>N28+IF(AND(L29="Pago",OR(E29='PC Receitas'!$O$4,E29='PC Receitas'!$O$5,E29='PC Receitas'!$O$6)),J29,IF(AND(L29="Pago",OR(E29='PC Receitas'!$O$7,E29='PC Receitas'!$O$8,E29='PC Receitas'!$O$9,E29='PC Receitas'!$O$10,E29='PC Receitas'!$O$11,E29='PC Receitas'!$O$12,E29='PC Receitas'!$O$13,E29='PC Receitas'!$O$14)),-J29,0))</f>
        <v>8033.07</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71"/>
      <c r="C30" s="43"/>
      <c r="D30" s="43" t="str">
        <f>IF(C30&lt;&gt;"",TEXT(C30,"00")&amp;"/12/"&amp;'Configurações Básicas'!$E$5,"")</f>
        <v/>
      </c>
      <c r="E30" s="43"/>
      <c r="F30" s="43"/>
      <c r="G30" s="43"/>
      <c r="H30" s="43"/>
      <c r="I30" s="43"/>
      <c r="J30" s="44"/>
      <c r="K30" s="142"/>
      <c r="L30" s="128"/>
      <c r="M30" s="141"/>
      <c r="N30" s="41">
        <f>N29+IF(AND(L30="Pago",OR(E30='PC Receitas'!$O$4,E30='PC Receitas'!$O$5,E30='PC Receitas'!$O$6)),J30,IF(AND(L30="Pago",OR(E30='PC Receitas'!$O$7,E30='PC Receitas'!$O$8,E30='PC Receitas'!$O$9,E30='PC Receitas'!$O$10,E30='PC Receitas'!$O$11,E30='PC Receitas'!$O$12,E30='PC Receitas'!$O$13,E30='PC Receitas'!$O$14)),-J30,0))</f>
        <v>8033.07</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71"/>
      <c r="C31" s="43"/>
      <c r="D31" s="43" t="str">
        <f>IF(C31&lt;&gt;"",TEXT(C31,"00")&amp;"/12/"&amp;'Configurações Básicas'!$E$5,"")</f>
        <v/>
      </c>
      <c r="E31" s="43"/>
      <c r="F31" s="43"/>
      <c r="G31" s="43"/>
      <c r="H31" s="43"/>
      <c r="I31" s="43"/>
      <c r="J31" s="44"/>
      <c r="K31" s="142"/>
      <c r="L31" s="128"/>
      <c r="M31" s="141"/>
      <c r="N31" s="41">
        <f>N30+IF(AND(L31="Pago",OR(E31='PC Receitas'!$O$4,E31='PC Receitas'!$O$5,E31='PC Receitas'!$O$6)),J31,IF(AND(L31="Pago",OR(E31='PC Receitas'!$O$7,E31='PC Receitas'!$O$8,E31='PC Receitas'!$O$9,E31='PC Receitas'!$O$10,E31='PC Receitas'!$O$11,E31='PC Receitas'!$O$12,E31='PC Receitas'!$O$13,E31='PC Receitas'!$O$14)),-J31,0))</f>
        <v>8033.07</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71"/>
      <c r="C32" s="43"/>
      <c r="D32" s="43" t="str">
        <f>IF(C32&lt;&gt;"",TEXT(C32,"00")&amp;"/12/"&amp;'Configurações Básicas'!$E$5,"")</f>
        <v/>
      </c>
      <c r="E32" s="43"/>
      <c r="F32" s="43"/>
      <c r="G32" s="43"/>
      <c r="H32" s="43"/>
      <c r="I32" s="43"/>
      <c r="J32" s="44"/>
      <c r="K32" s="142"/>
      <c r="L32" s="128"/>
      <c r="M32" s="141"/>
      <c r="N32" s="41">
        <f>N31+IF(AND(L32="Pago",OR(E32='PC Receitas'!$O$4,E32='PC Receitas'!$O$5,E32='PC Receitas'!$O$6)),J32,IF(AND(L32="Pago",OR(E32='PC Receitas'!$O$7,E32='PC Receitas'!$O$8,E32='PC Receitas'!$O$9,E32='PC Receitas'!$O$10,E32='PC Receitas'!$O$11,E32='PC Receitas'!$O$12,E32='PC Receitas'!$O$13,E32='PC Receitas'!$O$14)),-J32,0))</f>
        <v>8033.07</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71"/>
      <c r="C33" s="43"/>
      <c r="D33" s="43" t="str">
        <f>IF(C33&lt;&gt;"",TEXT(C33,"00")&amp;"/12/"&amp;'Configurações Básicas'!$E$5,"")</f>
        <v/>
      </c>
      <c r="E33" s="43"/>
      <c r="F33" s="43"/>
      <c r="G33" s="43"/>
      <c r="H33" s="43"/>
      <c r="I33" s="43"/>
      <c r="J33" s="44"/>
      <c r="K33" s="142"/>
      <c r="L33" s="128"/>
      <c r="M33" s="141"/>
      <c r="N33" s="41">
        <f>N32+IF(AND(L33="Pago",OR(E33='PC Receitas'!$O$4,E33='PC Receitas'!$O$5,E33='PC Receitas'!$O$6)),J33,IF(AND(L33="Pago",OR(E33='PC Receitas'!$O$7,E33='PC Receitas'!$O$8,E33='PC Receitas'!$O$9,E33='PC Receitas'!$O$10,E33='PC Receitas'!$O$11,E33='PC Receitas'!$O$12,E33='PC Receitas'!$O$13,E33='PC Receitas'!$O$14)),-J33,0))</f>
        <v>8033.07</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71"/>
      <c r="C34" s="43"/>
      <c r="D34" s="43" t="str">
        <f>IF(C34&lt;&gt;"",TEXT(C34,"00")&amp;"/12/"&amp;'Configurações Básicas'!$E$5,"")</f>
        <v/>
      </c>
      <c r="E34" s="43"/>
      <c r="F34" s="43"/>
      <c r="G34" s="43"/>
      <c r="H34" s="43"/>
      <c r="I34" s="43"/>
      <c r="J34" s="44"/>
      <c r="K34" s="142"/>
      <c r="L34" s="45"/>
      <c r="M34" s="141"/>
      <c r="N34" s="41">
        <f>N33+IF(AND(L34="Pago",OR(E34='PC Receitas'!$O$4,E34='PC Receitas'!$O$5,E34='PC Receitas'!$O$6)),J34,IF(AND(L34="Pago",OR(E34='PC Receitas'!$O$7,E34='PC Receitas'!$O$8,E34='PC Receitas'!$O$9,E34='PC Receitas'!$O$10,E34='PC Receitas'!$O$11,E34='PC Receitas'!$O$12,E34='PC Receitas'!$O$13,E34='PC Receitas'!$O$14)),-J34,0))</f>
        <v>8033.07</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71"/>
      <c r="C35" s="43"/>
      <c r="D35" s="43" t="str">
        <f>IF(C35&lt;&gt;"",TEXT(C35,"00")&amp;"/12/"&amp;'Configurações Básicas'!$E$5,"")</f>
        <v/>
      </c>
      <c r="E35" s="43"/>
      <c r="F35" s="43"/>
      <c r="G35" s="43"/>
      <c r="H35" s="43"/>
      <c r="I35" s="43"/>
      <c r="J35" s="44"/>
      <c r="K35" s="142"/>
      <c r="L35" s="128"/>
      <c r="M35" s="141"/>
      <c r="N35" s="41">
        <f>N34+IF(AND(L35="Pago",OR(E35='PC Receitas'!$O$4,E35='PC Receitas'!$O$5,E35='PC Receitas'!$O$6)),J35,IF(AND(L35="Pago",OR(E35='PC Receitas'!$O$7,E35='PC Receitas'!$O$8,E35='PC Receitas'!$O$9,E35='PC Receitas'!$O$10,E35='PC Receitas'!$O$11,E35='PC Receitas'!$O$12,E35='PC Receitas'!$O$13,E35='PC Receitas'!$O$14)),-J35,0))</f>
        <v>8033.07</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71"/>
      <c r="C36" s="43"/>
      <c r="D36" s="43" t="str">
        <f>IF(C36&lt;&gt;"",TEXT(C36,"00")&amp;"/12/"&amp;'Configurações Básicas'!$E$5,"")</f>
        <v/>
      </c>
      <c r="E36" s="43"/>
      <c r="F36" s="43"/>
      <c r="G36" s="43"/>
      <c r="H36" s="43"/>
      <c r="I36" s="43"/>
      <c r="J36" s="44"/>
      <c r="K36" s="142"/>
      <c r="L36" s="128"/>
      <c r="M36" s="141"/>
      <c r="N36" s="41">
        <f>N35+IF(AND(L36="Pago",OR(E36='PC Receitas'!$O$4,E36='PC Receitas'!$O$5,E36='PC Receitas'!$O$6)),J36,IF(AND(L36="Pago",OR(E36='PC Receitas'!$O$7,E36='PC Receitas'!$O$8,E36='PC Receitas'!$O$9,E36='PC Receitas'!$O$10,E36='PC Receitas'!$O$11,E36='PC Receitas'!$O$12,E36='PC Receitas'!$O$13,E36='PC Receitas'!$O$14)),-J36,0))</f>
        <v>8033.07</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71"/>
      <c r="C37" s="43"/>
      <c r="D37" s="43" t="str">
        <f>IF(C37&lt;&gt;"",TEXT(C37,"00")&amp;"/12/"&amp;'Configurações Básicas'!$E$5,"")</f>
        <v/>
      </c>
      <c r="E37" s="43"/>
      <c r="F37" s="43"/>
      <c r="G37" s="43"/>
      <c r="H37" s="43"/>
      <c r="I37" s="43"/>
      <c r="J37" s="44"/>
      <c r="K37" s="142"/>
      <c r="L37" s="128"/>
      <c r="M37" s="141"/>
      <c r="N37" s="41">
        <f>N36+IF(AND(L37="Pago",OR(E37='PC Receitas'!$O$4,E37='PC Receitas'!$O$5,E37='PC Receitas'!$O$6)),J37,IF(AND(L37="Pago",OR(E37='PC Receitas'!$O$7,E37='PC Receitas'!$O$8,E37='PC Receitas'!$O$9,E37='PC Receitas'!$O$10,E37='PC Receitas'!$O$11,E37='PC Receitas'!$O$12,E37='PC Receitas'!$O$13,E37='PC Receitas'!$O$14)),-J37,0))</f>
        <v>8033.07</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71"/>
      <c r="C38" s="43"/>
      <c r="D38" s="43" t="str">
        <f>IF(C38&lt;&gt;"",TEXT(C38,"00")&amp;"/12/"&amp;'Configurações Básicas'!$E$5,"")</f>
        <v/>
      </c>
      <c r="E38" s="43"/>
      <c r="F38" s="43"/>
      <c r="G38" s="43"/>
      <c r="H38" s="43"/>
      <c r="I38" s="43"/>
      <c r="J38" s="44"/>
      <c r="K38" s="142"/>
      <c r="L38" s="128"/>
      <c r="M38" s="141"/>
      <c r="N38" s="41">
        <f>N37+IF(AND(L38="Pago",OR(E38='PC Receitas'!$O$4,E38='PC Receitas'!$O$5,E38='PC Receitas'!$O$6)),J38,IF(AND(L38="Pago",OR(E38='PC Receitas'!$O$7,E38='PC Receitas'!$O$8,E38='PC Receitas'!$O$9,E38='PC Receitas'!$O$10,E38='PC Receitas'!$O$11,E38='PC Receitas'!$O$12,E38='PC Receitas'!$O$13,E38='PC Receitas'!$O$14)),-J38,0))</f>
        <v>8033.07</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71"/>
      <c r="C39" s="43"/>
      <c r="D39" s="43" t="str">
        <f>IF(C39&lt;&gt;"",TEXT(C39,"00")&amp;"/12/"&amp;'Configurações Básicas'!$E$5,"")</f>
        <v/>
      </c>
      <c r="E39" s="43"/>
      <c r="F39" s="43"/>
      <c r="G39" s="43"/>
      <c r="H39" s="43"/>
      <c r="I39" s="43"/>
      <c r="J39" s="44"/>
      <c r="K39" s="142"/>
      <c r="L39" s="128"/>
      <c r="M39" s="141"/>
      <c r="N39" s="41">
        <f>N38+IF(AND(L39="Pago",OR(E39='PC Receitas'!$O$4,E39='PC Receitas'!$O$5,E39='PC Receitas'!$O$6)),J39,IF(AND(L39="Pago",OR(E39='PC Receitas'!$O$7,E39='PC Receitas'!$O$8,E39='PC Receitas'!$O$9,E39='PC Receitas'!$O$10,E39='PC Receitas'!$O$11,E39='PC Receitas'!$O$12,E39='PC Receitas'!$O$13,E39='PC Receitas'!$O$14)),-J39,0))</f>
        <v>8033.07</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71"/>
      <c r="C40" s="43"/>
      <c r="D40" s="43" t="str">
        <f>IF(C40&lt;&gt;"",TEXT(C40,"00")&amp;"/12/"&amp;'Configurações Básicas'!$E$5,"")</f>
        <v/>
      </c>
      <c r="E40" s="43"/>
      <c r="F40" s="43"/>
      <c r="G40" s="43"/>
      <c r="H40" s="43"/>
      <c r="I40" s="43"/>
      <c r="J40" s="44"/>
      <c r="K40" s="142"/>
      <c r="L40" s="128"/>
      <c r="M40" s="141"/>
      <c r="N40" s="41">
        <f>N39+IF(AND(L40="Pago",OR(E40='PC Receitas'!$O$4,E40='PC Receitas'!$O$5,E40='PC Receitas'!$O$6)),J40,IF(AND(L40="Pago",OR(E40='PC Receitas'!$O$7,E40='PC Receitas'!$O$8,E40='PC Receitas'!$O$9,E40='PC Receitas'!$O$10,E40='PC Receitas'!$O$11,E40='PC Receitas'!$O$12,E40='PC Receitas'!$O$13,E40='PC Receitas'!$O$14)),-J40,0))</f>
        <v>8033.07</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71"/>
      <c r="C41" s="43"/>
      <c r="D41" s="43" t="str">
        <f>IF(C41&lt;&gt;"",TEXT(C41,"00")&amp;"/12/"&amp;'Configurações Básicas'!$E$5,"")</f>
        <v/>
      </c>
      <c r="E41" s="43"/>
      <c r="F41" s="43"/>
      <c r="G41" s="43"/>
      <c r="H41" s="43"/>
      <c r="I41" s="43"/>
      <c r="J41" s="44"/>
      <c r="K41" s="142"/>
      <c r="L41" s="128"/>
      <c r="M41" s="141"/>
      <c r="N41" s="41">
        <f>N40+IF(AND(L41="Pago",OR(E41='PC Receitas'!$O$4,E41='PC Receitas'!$O$5,E41='PC Receitas'!$O$6)),J41,IF(AND(L41="Pago",OR(E41='PC Receitas'!$O$7,E41='PC Receitas'!$O$8,E41='PC Receitas'!$O$9,E41='PC Receitas'!$O$10,E41='PC Receitas'!$O$11,E41='PC Receitas'!$O$12,E41='PC Receitas'!$O$13,E41='PC Receitas'!$O$14)),-J41,0))</f>
        <v>8033.07</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71"/>
      <c r="C42" s="43"/>
      <c r="D42" s="43" t="str">
        <f>IF(C42&lt;&gt;"",TEXT(C42,"00")&amp;"/12/"&amp;'Configurações Básicas'!$E$5,"")</f>
        <v/>
      </c>
      <c r="E42" s="43"/>
      <c r="F42" s="43"/>
      <c r="G42" s="43"/>
      <c r="H42" s="43"/>
      <c r="I42" s="43"/>
      <c r="J42" s="44"/>
      <c r="K42" s="142"/>
      <c r="L42" s="128"/>
      <c r="M42" s="141"/>
      <c r="N42" s="41">
        <f>N41+IF(AND(L42="Pago",OR(E42='PC Receitas'!$O$4,E42='PC Receitas'!$O$5,E42='PC Receitas'!$O$6)),J42,IF(AND(L42="Pago",OR(E42='PC Receitas'!$O$7,E42='PC Receitas'!$O$8,E42='PC Receitas'!$O$9,E42='PC Receitas'!$O$10,E42='PC Receitas'!$O$11,E42='PC Receitas'!$O$12,E42='PC Receitas'!$O$13,E42='PC Receitas'!$O$14)),-J42,0))</f>
        <v>8033.07</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71"/>
      <c r="C43" s="43"/>
      <c r="D43" s="43" t="str">
        <f>IF(C43&lt;&gt;"",TEXT(C43,"00")&amp;"/12/"&amp;'Configurações Básicas'!$E$5,"")</f>
        <v/>
      </c>
      <c r="E43" s="43"/>
      <c r="F43" s="43"/>
      <c r="G43" s="43"/>
      <c r="H43" s="43"/>
      <c r="I43" s="43"/>
      <c r="J43" s="44"/>
      <c r="K43" s="142"/>
      <c r="L43" s="128"/>
      <c r="M43" s="141"/>
      <c r="N43" s="41">
        <f>N42+IF(AND(L43="Pago",OR(E43='PC Receitas'!$O$4,E43='PC Receitas'!$O$5,E43='PC Receitas'!$O$6)),J43,IF(AND(L43="Pago",OR(E43='PC Receitas'!$O$7,E43='PC Receitas'!$O$8,E43='PC Receitas'!$O$9,E43='PC Receitas'!$O$10,E43='PC Receitas'!$O$11,E43='PC Receitas'!$O$12,E43='PC Receitas'!$O$13,E43='PC Receitas'!$O$14)),-J43,0))</f>
        <v>8033.07</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71"/>
      <c r="C44" s="43"/>
      <c r="D44" s="43" t="str">
        <f>IF(C44&lt;&gt;"",TEXT(C44,"00")&amp;"/12/"&amp;'Configurações Básicas'!$E$5,"")</f>
        <v/>
      </c>
      <c r="E44" s="43"/>
      <c r="F44" s="43"/>
      <c r="G44" s="43"/>
      <c r="H44" s="43"/>
      <c r="I44" s="43"/>
      <c r="J44" s="44"/>
      <c r="K44" s="142"/>
      <c r="L44" s="128"/>
      <c r="M44" s="141"/>
      <c r="N44" s="41">
        <f>N43+IF(AND(L44="Pago",OR(E44='PC Receitas'!$O$4,E44='PC Receitas'!$O$5,E44='PC Receitas'!$O$6)),J44,IF(AND(L44="Pago",OR(E44='PC Receitas'!$O$7,E44='PC Receitas'!$O$8,E44='PC Receitas'!$O$9,E44='PC Receitas'!$O$10,E44='PC Receitas'!$O$11,E44='PC Receitas'!$O$12,E44='PC Receitas'!$O$13,E44='PC Receitas'!$O$14)),-J44,0))</f>
        <v>8033.07</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71"/>
      <c r="C45" s="43"/>
      <c r="D45" s="43" t="str">
        <f>IF(C45&lt;&gt;"",TEXT(C45,"00")&amp;"/12/"&amp;'Configurações Básicas'!$E$5,"")</f>
        <v/>
      </c>
      <c r="E45" s="43"/>
      <c r="F45" s="43"/>
      <c r="G45" s="43"/>
      <c r="H45" s="43"/>
      <c r="I45" s="43"/>
      <c r="J45" s="44"/>
      <c r="K45" s="142"/>
      <c r="L45" s="128"/>
      <c r="M45" s="141"/>
      <c r="N45" s="41">
        <f>N44+IF(AND(L45="Pago",OR(E45='PC Receitas'!$O$4,E45='PC Receitas'!$O$5,E45='PC Receitas'!$O$6)),J45,IF(AND(L45="Pago",OR(E45='PC Receitas'!$O$7,E45='PC Receitas'!$O$8,E45='PC Receitas'!$O$9,E45='PC Receitas'!$O$10,E45='PC Receitas'!$O$11,E45='PC Receitas'!$O$12,E45='PC Receitas'!$O$13,E45='PC Receitas'!$O$14)),-J45,0))</f>
        <v>8033.07</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71"/>
      <c r="C46" s="43"/>
      <c r="D46" s="43" t="str">
        <f>IF(C46&lt;&gt;"",TEXT(C46,"00")&amp;"/12/"&amp;'Configurações Básicas'!$E$5,"")</f>
        <v/>
      </c>
      <c r="E46" s="43"/>
      <c r="F46" s="43"/>
      <c r="G46" s="43"/>
      <c r="H46" s="43"/>
      <c r="I46" s="43"/>
      <c r="J46" s="44"/>
      <c r="K46" s="142"/>
      <c r="L46" s="128"/>
      <c r="M46" s="141"/>
      <c r="N46" s="41">
        <f>N45+IF(AND(L46="Pago",OR(E46='PC Receitas'!$O$4,E46='PC Receitas'!$O$5,E46='PC Receitas'!$O$6)),J46,IF(AND(L46="Pago",OR(E46='PC Receitas'!$O$7,E46='PC Receitas'!$O$8,E46='PC Receitas'!$O$9,E46='PC Receitas'!$O$10,E46='PC Receitas'!$O$11,E46='PC Receitas'!$O$12,E46='PC Receitas'!$O$13,E46='PC Receitas'!$O$14)),-J46,0))</f>
        <v>8033.07</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71"/>
      <c r="C47" s="43"/>
      <c r="D47" s="43" t="str">
        <f>IF(C47&lt;&gt;"",TEXT(C47,"00")&amp;"/12/"&amp;'Configurações Básicas'!$E$5,"")</f>
        <v/>
      </c>
      <c r="E47" s="43"/>
      <c r="F47" s="43"/>
      <c r="G47" s="43"/>
      <c r="H47" s="43"/>
      <c r="I47" s="43"/>
      <c r="J47" s="44"/>
      <c r="K47" s="142"/>
      <c r="L47" s="128"/>
      <c r="M47" s="141"/>
      <c r="N47" s="41">
        <f>N46+IF(AND(L47="Pago",OR(E47='PC Receitas'!$O$4,E47='PC Receitas'!$O$5,E47='PC Receitas'!$O$6)),J47,IF(AND(L47="Pago",OR(E47='PC Receitas'!$O$7,E47='PC Receitas'!$O$8,E47='PC Receitas'!$O$9,E47='PC Receitas'!$O$10,E47='PC Receitas'!$O$11,E47='PC Receitas'!$O$12,E47='PC Receitas'!$O$13,E47='PC Receitas'!$O$14)),-J47,0))</f>
        <v>8033.07</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71"/>
      <c r="C48" s="43"/>
      <c r="D48" s="43" t="str">
        <f>IF(C48&lt;&gt;"",TEXT(C48,"00")&amp;"/12/"&amp;'Configurações Básicas'!$E$5,"")</f>
        <v/>
      </c>
      <c r="E48" s="43"/>
      <c r="F48" s="43"/>
      <c r="G48" s="43"/>
      <c r="H48" s="43"/>
      <c r="I48" s="43"/>
      <c r="J48" s="44"/>
      <c r="K48" s="142"/>
      <c r="L48" s="128"/>
      <c r="M48" s="141"/>
      <c r="N48" s="41">
        <f>N47+IF(AND(L48="Pago",OR(E48='PC Receitas'!$O$4,E48='PC Receitas'!$O$5,E48='PC Receitas'!$O$6)),J48,IF(AND(L48="Pago",OR(E48='PC Receitas'!$O$7,E48='PC Receitas'!$O$8,E48='PC Receitas'!$O$9,E48='PC Receitas'!$O$10,E48='PC Receitas'!$O$11,E48='PC Receitas'!$O$12,E48='PC Receitas'!$O$13,E48='PC Receitas'!$O$14)),-J48,0))</f>
        <v>8033.07</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71"/>
      <c r="C49" s="43"/>
      <c r="D49" s="43" t="str">
        <f>IF(C49&lt;&gt;"",TEXT(C49,"00")&amp;"/12/"&amp;'Configurações Básicas'!$E$5,"")</f>
        <v/>
      </c>
      <c r="E49" s="43"/>
      <c r="F49" s="43"/>
      <c r="G49" s="43"/>
      <c r="H49" s="43"/>
      <c r="I49" s="43"/>
      <c r="J49" s="44"/>
      <c r="K49" s="142"/>
      <c r="L49" s="128"/>
      <c r="M49" s="141"/>
      <c r="N49" s="41">
        <f>N48+IF(AND(L49="Pago",OR(E49='PC Receitas'!$O$4,E49='PC Receitas'!$O$5,E49='PC Receitas'!$O$6)),J49,IF(AND(L49="Pago",OR(E49='PC Receitas'!$O$7,E49='PC Receitas'!$O$8,E49='PC Receitas'!$O$9,E49='PC Receitas'!$O$10,E49='PC Receitas'!$O$11,E49='PC Receitas'!$O$12,E49='PC Receitas'!$O$13,E49='PC Receitas'!$O$14)),-J49,0))</f>
        <v>8033.07</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71"/>
      <c r="C50" s="43"/>
      <c r="D50" s="43" t="str">
        <f>IF(C50&lt;&gt;"",TEXT(C50,"00")&amp;"/12/"&amp;'Configurações Básicas'!$E$5,"")</f>
        <v/>
      </c>
      <c r="E50" s="43"/>
      <c r="F50" s="43"/>
      <c r="G50" s="43"/>
      <c r="H50" s="43"/>
      <c r="I50" s="43"/>
      <c r="J50" s="44"/>
      <c r="K50" s="142"/>
      <c r="L50" s="128"/>
      <c r="M50" s="141"/>
      <c r="N50" s="41">
        <f>N49+IF(AND(L50="Pago",OR(E50='PC Receitas'!$O$4,E50='PC Receitas'!$O$5,E50='PC Receitas'!$O$6)),J50,IF(AND(L50="Pago",OR(E50='PC Receitas'!$O$7,E50='PC Receitas'!$O$8,E50='PC Receitas'!$O$9,E50='PC Receitas'!$O$10,E50='PC Receitas'!$O$11,E50='PC Receitas'!$O$12,E50='PC Receitas'!$O$13,E50='PC Receitas'!$O$14)),-J50,0))</f>
        <v>8033.07</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71"/>
      <c r="C51" s="43"/>
      <c r="D51" s="43" t="str">
        <f>IF(C51&lt;&gt;"",TEXT(C51,"00")&amp;"/12/"&amp;'Configurações Básicas'!$E$5,"")</f>
        <v/>
      </c>
      <c r="E51" s="43"/>
      <c r="F51" s="43"/>
      <c r="G51" s="43"/>
      <c r="H51" s="43"/>
      <c r="I51" s="43"/>
      <c r="J51" s="44"/>
      <c r="K51" s="142"/>
      <c r="L51" s="128"/>
      <c r="M51" s="141"/>
      <c r="N51" s="41">
        <f>N50+IF(AND(L51="Pago",OR(E51='PC Receitas'!$O$4,E51='PC Receitas'!$O$5,E51='PC Receitas'!$O$6)),J51,IF(AND(L51="Pago",OR(E51='PC Receitas'!$O$7,E51='PC Receitas'!$O$8,E51='PC Receitas'!$O$9,E51='PC Receitas'!$O$10,E51='PC Receitas'!$O$11,E51='PC Receitas'!$O$12,E51='PC Receitas'!$O$13,E51='PC Receitas'!$O$14)),-J51,0))</f>
        <v>8033.07</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71"/>
      <c r="C52" s="43"/>
      <c r="D52" s="43" t="str">
        <f>IF(C52&lt;&gt;"",TEXT(C52,"00")&amp;"/12/"&amp;'Configurações Básicas'!$E$5,"")</f>
        <v/>
      </c>
      <c r="E52" s="43"/>
      <c r="F52" s="43"/>
      <c r="G52" s="43"/>
      <c r="H52" s="43"/>
      <c r="I52" s="43"/>
      <c r="J52" s="44"/>
      <c r="K52" s="142"/>
      <c r="L52" s="128"/>
      <c r="M52" s="141"/>
      <c r="N52" s="41">
        <f>N51+IF(AND(L52="Pago",OR(E52='PC Receitas'!$O$4,E52='PC Receitas'!$O$5,E52='PC Receitas'!$O$6)),J52,IF(AND(L52="Pago",OR(E52='PC Receitas'!$O$7,E52='PC Receitas'!$O$8,E52='PC Receitas'!$O$9,E52='PC Receitas'!$O$10,E52='PC Receitas'!$O$11,E52='PC Receitas'!$O$12,E52='PC Receitas'!$O$13,E52='PC Receitas'!$O$14)),-J52,0))</f>
        <v>8033.07</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71"/>
      <c r="C53" s="43"/>
      <c r="D53" s="43" t="str">
        <f>IF(C53&lt;&gt;"",TEXT(C53,"00")&amp;"/12/"&amp;'Configurações Básicas'!$E$5,"")</f>
        <v/>
      </c>
      <c r="E53" s="43"/>
      <c r="F53" s="43"/>
      <c r="G53" s="43"/>
      <c r="H53" s="43"/>
      <c r="I53" s="43"/>
      <c r="J53" s="44"/>
      <c r="K53" s="142"/>
      <c r="L53" s="128"/>
      <c r="M53" s="141"/>
      <c r="N53" s="41">
        <f>N52+IF(AND(L53="Pago",OR(E53='PC Receitas'!$O$4,E53='PC Receitas'!$O$5,E53='PC Receitas'!$O$6)),J53,IF(AND(L53="Pago",OR(E53='PC Receitas'!$O$7,E53='PC Receitas'!$O$8,E53='PC Receitas'!$O$9,E53='PC Receitas'!$O$10,E53='PC Receitas'!$O$11,E53='PC Receitas'!$O$12,E53='PC Receitas'!$O$13,E53='PC Receitas'!$O$14)),-J53,0))</f>
        <v>8033.07</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71"/>
      <c r="C54" s="43"/>
      <c r="D54" s="43" t="str">
        <f>IF(C54&lt;&gt;"",TEXT(C54,"00")&amp;"/12/"&amp;'Configurações Básicas'!$E$5,"")</f>
        <v/>
      </c>
      <c r="E54" s="43"/>
      <c r="F54" s="43"/>
      <c r="G54" s="43"/>
      <c r="H54" s="43"/>
      <c r="I54" s="43"/>
      <c r="J54" s="44"/>
      <c r="K54" s="142"/>
      <c r="L54" s="128"/>
      <c r="M54" s="141"/>
      <c r="N54" s="41">
        <f>N53+IF(AND(L54="Pago",OR(E54='PC Receitas'!$O$4,E54='PC Receitas'!$O$5,E54='PC Receitas'!$O$6)),J54,IF(AND(L54="Pago",OR(E54='PC Receitas'!$O$7,E54='PC Receitas'!$O$8,E54='PC Receitas'!$O$9,E54='PC Receitas'!$O$10,E54='PC Receitas'!$O$11,E54='PC Receitas'!$O$12,E54='PC Receitas'!$O$13,E54='PC Receitas'!$O$14)),-J54,0))</f>
        <v>8033.07</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71"/>
      <c r="C55" s="43"/>
      <c r="D55" s="43" t="str">
        <f>IF(C55&lt;&gt;"",TEXT(C55,"00")&amp;"/12/"&amp;'Configurações Básicas'!$E$5,"")</f>
        <v/>
      </c>
      <c r="E55" s="43"/>
      <c r="F55" s="43"/>
      <c r="G55" s="43"/>
      <c r="H55" s="43"/>
      <c r="I55" s="43"/>
      <c r="J55" s="44"/>
      <c r="K55" s="142"/>
      <c r="L55" s="128"/>
      <c r="M55" s="141"/>
      <c r="N55" s="41">
        <f>N54+IF(AND(L55="Pago",OR(E55='PC Receitas'!$O$4,E55='PC Receitas'!$O$5,E55='PC Receitas'!$O$6)),J55,IF(AND(L55="Pago",OR(E55='PC Receitas'!$O$7,E55='PC Receitas'!$O$8,E55='PC Receitas'!$O$9,E55='PC Receitas'!$O$10,E55='PC Receitas'!$O$11,E55='PC Receitas'!$O$12,E55='PC Receitas'!$O$13,E55='PC Receitas'!$O$14)),-J55,0))</f>
        <v>8033.07</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71"/>
      <c r="C56" s="43"/>
      <c r="D56" s="43" t="str">
        <f>IF(C56&lt;&gt;"",TEXT(C56,"00")&amp;"/12/"&amp;'Configurações Básicas'!$E$5,"")</f>
        <v/>
      </c>
      <c r="E56" s="43"/>
      <c r="F56" s="43"/>
      <c r="G56" s="43"/>
      <c r="H56" s="43"/>
      <c r="I56" s="43"/>
      <c r="J56" s="44"/>
      <c r="K56" s="142"/>
      <c r="L56" s="128"/>
      <c r="M56" s="141"/>
      <c r="N56" s="41">
        <f>N55+IF(AND(L56="Pago",OR(E56='PC Receitas'!$O$4,E56='PC Receitas'!$O$5,E56='PC Receitas'!$O$6)),J56,IF(AND(L56="Pago",OR(E56='PC Receitas'!$O$7,E56='PC Receitas'!$O$8,E56='PC Receitas'!$O$9,E56='PC Receitas'!$O$10,E56='PC Receitas'!$O$11,E56='PC Receitas'!$O$12,E56='PC Receitas'!$O$13,E56='PC Receitas'!$O$14)),-J56,0))</f>
        <v>8033.07</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71"/>
      <c r="C57" s="43"/>
      <c r="D57" s="43" t="str">
        <f>IF(C57&lt;&gt;"",TEXT(C57,"00")&amp;"/12/"&amp;'Configurações Básicas'!$E$5,"")</f>
        <v/>
      </c>
      <c r="E57" s="43"/>
      <c r="F57" s="43"/>
      <c r="G57" s="43"/>
      <c r="H57" s="43"/>
      <c r="I57" s="43"/>
      <c r="J57" s="44"/>
      <c r="K57" s="142"/>
      <c r="L57" s="128"/>
      <c r="M57" s="141"/>
      <c r="N57" s="41">
        <f>N56+IF(AND(L57="Pago",OR(E57='PC Receitas'!$O$4,E57='PC Receitas'!$O$5,E57='PC Receitas'!$O$6)),J57,IF(AND(L57="Pago",OR(E57='PC Receitas'!$O$7,E57='PC Receitas'!$O$8,E57='PC Receitas'!$O$9,E57='PC Receitas'!$O$10,E57='PC Receitas'!$O$11,E57='PC Receitas'!$O$12,E57='PC Receitas'!$O$13,E57='PC Receitas'!$O$14)),-J57,0))</f>
        <v>8033.07</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71"/>
      <c r="C58" s="43"/>
      <c r="D58" s="43" t="str">
        <f>IF(C58&lt;&gt;"",TEXT(C58,"00")&amp;"/12/"&amp;'Configurações Básicas'!$E$5,"")</f>
        <v/>
      </c>
      <c r="E58" s="43"/>
      <c r="F58" s="43"/>
      <c r="G58" s="43"/>
      <c r="H58" s="43"/>
      <c r="I58" s="43"/>
      <c r="J58" s="44"/>
      <c r="K58" s="142"/>
      <c r="L58" s="128"/>
      <c r="M58" s="141"/>
      <c r="N58" s="41">
        <f>N57+IF(AND(L58="Pago",OR(E58='PC Receitas'!$O$4,E58='PC Receitas'!$O$5,E58='PC Receitas'!$O$6)),J58,IF(AND(L58="Pago",OR(E58='PC Receitas'!$O$7,E58='PC Receitas'!$O$8,E58='PC Receitas'!$O$9,E58='PC Receitas'!$O$10,E58='PC Receitas'!$O$11,E58='PC Receitas'!$O$12,E58='PC Receitas'!$O$13,E58='PC Receitas'!$O$14)),-J58,0))</f>
        <v>8033.07</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71"/>
      <c r="C59" s="43"/>
      <c r="D59" s="43" t="str">
        <f>IF(C59&lt;&gt;"",TEXT(C59,"00")&amp;"/12/"&amp;'Configurações Básicas'!$E$5,"")</f>
        <v/>
      </c>
      <c r="E59" s="43"/>
      <c r="F59" s="43"/>
      <c r="G59" s="43"/>
      <c r="H59" s="43"/>
      <c r="I59" s="43"/>
      <c r="J59" s="44"/>
      <c r="K59" s="142"/>
      <c r="L59" s="128"/>
      <c r="M59" s="141"/>
      <c r="N59" s="41">
        <f>N58+IF(AND(L59="Pago",OR(E59='PC Receitas'!$O$4,E59='PC Receitas'!$O$5,E59='PC Receitas'!$O$6)),J59,IF(AND(L59="Pago",OR(E59='PC Receitas'!$O$7,E59='PC Receitas'!$O$8,E59='PC Receitas'!$O$9,E59='PC Receitas'!$O$10,E59='PC Receitas'!$O$11,E59='PC Receitas'!$O$12,E59='PC Receitas'!$O$13,E59='PC Receitas'!$O$14)),-J59,0))</f>
        <v>8033.07</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71"/>
      <c r="C60" s="43"/>
      <c r="D60" s="43" t="str">
        <f>IF(C60&lt;&gt;"",TEXT(C60,"00")&amp;"/12/"&amp;'Configurações Básicas'!$E$5,"")</f>
        <v/>
      </c>
      <c r="E60" s="43"/>
      <c r="F60" s="43"/>
      <c r="G60" s="43"/>
      <c r="H60" s="43"/>
      <c r="I60" s="43"/>
      <c r="J60" s="44"/>
      <c r="K60" s="142"/>
      <c r="L60" s="128"/>
      <c r="M60" s="141"/>
      <c r="N60" s="41">
        <f>N59+IF(AND(L60="Pago",OR(E60='PC Receitas'!$O$4,E60='PC Receitas'!$O$5,E60='PC Receitas'!$O$6)),J60,IF(AND(L60="Pago",OR(E60='PC Receitas'!$O$7,E60='PC Receitas'!$O$8,E60='PC Receitas'!$O$9,E60='PC Receitas'!$O$10,E60='PC Receitas'!$O$11,E60='PC Receitas'!$O$12,E60='PC Receitas'!$O$13,E60='PC Receitas'!$O$14)),-J60,0))</f>
        <v>8033.07</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71"/>
      <c r="C61" s="43"/>
      <c r="D61" s="43" t="str">
        <f>IF(C61&lt;&gt;"",TEXT(C61,"00")&amp;"/12/"&amp;'Configurações Básicas'!$E$5,"")</f>
        <v/>
      </c>
      <c r="E61" s="43"/>
      <c r="F61" s="43"/>
      <c r="G61" s="43"/>
      <c r="H61" s="43"/>
      <c r="I61" s="43"/>
      <c r="J61" s="44"/>
      <c r="K61" s="142"/>
      <c r="L61" s="128"/>
      <c r="M61" s="141"/>
      <c r="N61" s="41">
        <f>N60+IF(AND(L61="Pago",OR(E61='PC Receitas'!$O$4,E61='PC Receitas'!$O$5,E61='PC Receitas'!$O$6)),J61,IF(AND(L61="Pago",OR(E61='PC Receitas'!$O$7,E61='PC Receitas'!$O$8,E61='PC Receitas'!$O$9,E61='PC Receitas'!$O$10,E61='PC Receitas'!$O$11,E61='PC Receitas'!$O$12,E61='PC Receitas'!$O$13,E61='PC Receitas'!$O$14)),-J61,0))</f>
        <v>8033.07</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71"/>
      <c r="C62" s="43"/>
      <c r="D62" s="43" t="str">
        <f>IF(C62&lt;&gt;"",TEXT(C62,"00")&amp;"/12/"&amp;'Configurações Básicas'!$E$5,"")</f>
        <v/>
      </c>
      <c r="E62" s="43"/>
      <c r="F62" s="43"/>
      <c r="G62" s="43"/>
      <c r="H62" s="43"/>
      <c r="I62" s="43"/>
      <c r="J62" s="44"/>
      <c r="K62" s="142"/>
      <c r="L62" s="128"/>
      <c r="M62" s="141"/>
      <c r="N62" s="41">
        <f>N61+IF(AND(L62="Pago",OR(E62='PC Receitas'!$O$4,E62='PC Receitas'!$O$5,E62='PC Receitas'!$O$6)),J62,IF(AND(L62="Pago",OR(E62='PC Receitas'!$O$7,E62='PC Receitas'!$O$8,E62='PC Receitas'!$O$9,E62='PC Receitas'!$O$10,E62='PC Receitas'!$O$11,E62='PC Receitas'!$O$12,E62='PC Receitas'!$O$13,E62='PC Receitas'!$O$14)),-J62,0))</f>
        <v>8033.07</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71"/>
      <c r="C63" s="43"/>
      <c r="D63" s="43" t="str">
        <f>IF(C63&lt;&gt;"",TEXT(C63,"00")&amp;"/12/"&amp;'Configurações Básicas'!$E$5,"")</f>
        <v/>
      </c>
      <c r="E63" s="43"/>
      <c r="F63" s="43"/>
      <c r="G63" s="43"/>
      <c r="H63" s="43"/>
      <c r="I63" s="43"/>
      <c r="J63" s="44"/>
      <c r="K63" s="142"/>
      <c r="L63" s="128"/>
      <c r="M63" s="141"/>
      <c r="N63" s="41">
        <f>N62+IF(AND(L63="Pago",OR(E63='PC Receitas'!$O$4,E63='PC Receitas'!$O$5,E63='PC Receitas'!$O$6)),J63,IF(AND(L63="Pago",OR(E63='PC Receitas'!$O$7,E63='PC Receitas'!$O$8,E63='PC Receitas'!$O$9,E63='PC Receitas'!$O$10,E63='PC Receitas'!$O$11,E63='PC Receitas'!$O$12,E63='PC Receitas'!$O$13,E63='PC Receitas'!$O$14)),-J63,0))</f>
        <v>8033.07</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71"/>
      <c r="C64" s="43"/>
      <c r="D64" s="43" t="str">
        <f>IF(C64&lt;&gt;"",TEXT(C64,"00")&amp;"/12/"&amp;'Configurações Básicas'!$E$5,"")</f>
        <v/>
      </c>
      <c r="E64" s="43"/>
      <c r="F64" s="43"/>
      <c r="G64" s="43"/>
      <c r="H64" s="43"/>
      <c r="I64" s="43"/>
      <c r="J64" s="44"/>
      <c r="K64" s="142"/>
      <c r="L64" s="128"/>
      <c r="M64" s="141"/>
      <c r="N64" s="41">
        <f>N63+IF(AND(L64="Pago",OR(E64='PC Receitas'!$O$4,E64='PC Receitas'!$O$5,E64='PC Receitas'!$O$6)),J64,IF(AND(L64="Pago",OR(E64='PC Receitas'!$O$7,E64='PC Receitas'!$O$8,E64='PC Receitas'!$O$9,E64='PC Receitas'!$O$10,E64='PC Receitas'!$O$11,E64='PC Receitas'!$O$12,E64='PC Receitas'!$O$13,E64='PC Receitas'!$O$14)),-J64,0))</f>
        <v>8033.07</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71"/>
      <c r="C65" s="43"/>
      <c r="D65" s="43" t="str">
        <f>IF(C65&lt;&gt;"",TEXT(C65,"00")&amp;"/12/"&amp;'Configurações Básicas'!$E$5,"")</f>
        <v/>
      </c>
      <c r="E65" s="43"/>
      <c r="F65" s="43"/>
      <c r="G65" s="43"/>
      <c r="H65" s="43"/>
      <c r="I65" s="43"/>
      <c r="J65" s="44"/>
      <c r="K65" s="142"/>
      <c r="L65" s="128"/>
      <c r="M65" s="141"/>
      <c r="N65" s="41">
        <f>N64+IF(AND(L65="Pago",OR(E65='PC Receitas'!$O$4,E65='PC Receitas'!$O$5,E65='PC Receitas'!$O$6)),J65,IF(AND(L65="Pago",OR(E65='PC Receitas'!$O$7,E65='PC Receitas'!$O$8,E65='PC Receitas'!$O$9,E65='PC Receitas'!$O$10,E65='PC Receitas'!$O$11,E65='PC Receitas'!$O$12,E65='PC Receitas'!$O$13,E65='PC Receitas'!$O$14)),-J65,0))</f>
        <v>8033.07</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71"/>
      <c r="C66" s="43"/>
      <c r="D66" s="43" t="str">
        <f>IF(C66&lt;&gt;"",TEXT(C66,"00")&amp;"/12/"&amp;'Configurações Básicas'!$E$5,"")</f>
        <v/>
      </c>
      <c r="E66" s="43"/>
      <c r="F66" s="43"/>
      <c r="G66" s="43"/>
      <c r="H66" s="43"/>
      <c r="I66" s="43"/>
      <c r="J66" s="44"/>
      <c r="K66" s="142"/>
      <c r="L66" s="128"/>
      <c r="M66" s="141"/>
      <c r="N66" s="41">
        <f>N65+IF(AND(L66="Pago",OR(E66='PC Receitas'!$O$4,E66='PC Receitas'!$O$5,E66='PC Receitas'!$O$6)),J66,IF(AND(L66="Pago",OR(E66='PC Receitas'!$O$7,E66='PC Receitas'!$O$8,E66='PC Receitas'!$O$9,E66='PC Receitas'!$O$10,E66='PC Receitas'!$O$11,E66='PC Receitas'!$O$12,E66='PC Receitas'!$O$13,E66='PC Receitas'!$O$14)),-J66,0))</f>
        <v>8033.07</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71"/>
      <c r="C67" s="43"/>
      <c r="D67" s="43" t="str">
        <f>IF(C67&lt;&gt;"",TEXT(C67,"00")&amp;"/12/"&amp;'Configurações Básicas'!$E$5,"")</f>
        <v/>
      </c>
      <c r="E67" s="43"/>
      <c r="F67" s="43"/>
      <c r="G67" s="43"/>
      <c r="H67" s="43"/>
      <c r="I67" s="43"/>
      <c r="J67" s="44"/>
      <c r="K67" s="142"/>
      <c r="L67" s="128"/>
      <c r="M67" s="141"/>
      <c r="N67" s="41">
        <f>N66+IF(AND(L67="Pago",OR(E67='PC Receitas'!$O$4,E67='PC Receitas'!$O$5,E67='PC Receitas'!$O$6)),J67,IF(AND(L67="Pago",OR(E67='PC Receitas'!$O$7,E67='PC Receitas'!$O$8,E67='PC Receitas'!$O$9,E67='PC Receitas'!$O$10,E67='PC Receitas'!$O$11,E67='PC Receitas'!$O$12,E67='PC Receitas'!$O$13,E67='PC Receitas'!$O$14)),-J67,0))</f>
        <v>8033.07</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71"/>
      <c r="C68" s="43"/>
      <c r="D68" s="43" t="str">
        <f>IF(C68&lt;&gt;"",TEXT(C68,"00")&amp;"/12/"&amp;'Configurações Básicas'!$E$5,"")</f>
        <v/>
      </c>
      <c r="E68" s="43"/>
      <c r="F68" s="43"/>
      <c r="G68" s="43"/>
      <c r="H68" s="43"/>
      <c r="I68" s="43"/>
      <c r="J68" s="44"/>
      <c r="K68" s="142"/>
      <c r="L68" s="128"/>
      <c r="M68" s="141"/>
      <c r="N68" s="41">
        <f>N67+IF(AND(L68="Pago",OR(E68='PC Receitas'!$O$4,E68='PC Receitas'!$O$5,E68='PC Receitas'!$O$6)),J68,IF(AND(L68="Pago",OR(E68='PC Receitas'!$O$7,E68='PC Receitas'!$O$8,E68='PC Receitas'!$O$9,E68='PC Receitas'!$O$10,E68='PC Receitas'!$O$11,E68='PC Receitas'!$O$12,E68='PC Receitas'!$O$13,E68='PC Receitas'!$O$14)),-J68,0))</f>
        <v>8033.07</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71"/>
      <c r="C69" s="43"/>
      <c r="D69" s="43" t="str">
        <f>IF(C69&lt;&gt;"",TEXT(C69,"00")&amp;"/12/"&amp;'Configurações Básicas'!$E$5,"")</f>
        <v/>
      </c>
      <c r="E69" s="43"/>
      <c r="F69" s="43"/>
      <c r="G69" s="43"/>
      <c r="H69" s="43"/>
      <c r="I69" s="43"/>
      <c r="J69" s="44"/>
      <c r="K69" s="142"/>
      <c r="L69" s="128"/>
      <c r="M69" s="141"/>
      <c r="N69" s="41">
        <f>N68+IF(AND(L69="Pago",OR(E69='PC Receitas'!$O$4,E69='PC Receitas'!$O$5,E69='PC Receitas'!$O$6)),J69,IF(AND(L69="Pago",OR(E69='PC Receitas'!$O$7,E69='PC Receitas'!$O$8,E69='PC Receitas'!$O$9,E69='PC Receitas'!$O$10,E69='PC Receitas'!$O$11,E69='PC Receitas'!$O$12,E69='PC Receitas'!$O$13,E69='PC Receitas'!$O$14)),-J69,0))</f>
        <v>8033.07</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71"/>
      <c r="C70" s="43"/>
      <c r="D70" s="43" t="str">
        <f>IF(C70&lt;&gt;"",TEXT(C70,"00")&amp;"/12/"&amp;'Configurações Básicas'!$E$5,"")</f>
        <v/>
      </c>
      <c r="E70" s="43"/>
      <c r="F70" s="43"/>
      <c r="G70" s="43"/>
      <c r="H70" s="43"/>
      <c r="I70" s="43"/>
      <c r="J70" s="44"/>
      <c r="K70" s="142"/>
      <c r="L70" s="128"/>
      <c r="M70" s="141"/>
      <c r="N70" s="41">
        <f>N69+IF(AND(L70="Pago",OR(E70='PC Receitas'!$O$4,E70='PC Receitas'!$O$5,E70='PC Receitas'!$O$6)),J70,IF(AND(L70="Pago",OR(E70='PC Receitas'!$O$7,E70='PC Receitas'!$O$8,E70='PC Receitas'!$O$9,E70='PC Receitas'!$O$10,E70='PC Receitas'!$O$11,E70='PC Receitas'!$O$12,E70='PC Receitas'!$O$13,E70='PC Receitas'!$O$14)),-J70,0))</f>
        <v>8033.07</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71"/>
      <c r="C71" s="43"/>
      <c r="D71" s="43" t="str">
        <f>IF(C71&lt;&gt;"",TEXT(C71,"00")&amp;"/12/"&amp;'Configurações Básicas'!$E$5,"")</f>
        <v/>
      </c>
      <c r="E71" s="43"/>
      <c r="F71" s="43"/>
      <c r="G71" s="43"/>
      <c r="H71" s="43"/>
      <c r="I71" s="43"/>
      <c r="J71" s="44"/>
      <c r="K71" s="142"/>
      <c r="L71" s="128"/>
      <c r="M71" s="141"/>
      <c r="N71" s="41">
        <f>N70+IF(AND(L71="Pago",OR(E71='PC Receitas'!$O$4,E71='PC Receitas'!$O$5,E71='PC Receitas'!$O$6)),J71,IF(AND(L71="Pago",OR(E71='PC Receitas'!$O$7,E71='PC Receitas'!$O$8,E71='PC Receitas'!$O$9,E71='PC Receitas'!$O$10,E71='PC Receitas'!$O$11,E71='PC Receitas'!$O$12,E71='PC Receitas'!$O$13,E71='PC Receitas'!$O$14)),-J71,0))</f>
        <v>8033.07</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71"/>
      <c r="C72" s="43"/>
      <c r="D72" s="43" t="str">
        <f>IF(C72&lt;&gt;"",TEXT(C72,"00")&amp;"/12/"&amp;'Configurações Básicas'!$E$5,"")</f>
        <v/>
      </c>
      <c r="E72" s="43"/>
      <c r="F72" s="43"/>
      <c r="G72" s="43"/>
      <c r="H72" s="43"/>
      <c r="I72" s="43"/>
      <c r="J72" s="44"/>
      <c r="K72" s="142"/>
      <c r="L72" s="128"/>
      <c r="M72" s="141"/>
      <c r="N72" s="41">
        <f>N71+IF(AND(L72="Pago",OR(E72='PC Receitas'!$O$4,E72='PC Receitas'!$O$5,E72='PC Receitas'!$O$6)),J72,IF(AND(L72="Pago",OR(E72='PC Receitas'!$O$7,E72='PC Receitas'!$O$8,E72='PC Receitas'!$O$9,E72='PC Receitas'!$O$10,E72='PC Receitas'!$O$11,E72='PC Receitas'!$O$12,E72='PC Receitas'!$O$13,E72='PC Receitas'!$O$14)),-J72,0))</f>
        <v>8033.07</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71"/>
      <c r="C73" s="43"/>
      <c r="D73" s="43" t="str">
        <f>IF(C73&lt;&gt;"",TEXT(C73,"00")&amp;"/12/"&amp;'Configurações Básicas'!$E$5,"")</f>
        <v/>
      </c>
      <c r="E73" s="43"/>
      <c r="F73" s="43"/>
      <c r="G73" s="43"/>
      <c r="H73" s="43"/>
      <c r="I73" s="43"/>
      <c r="J73" s="44"/>
      <c r="K73" s="142"/>
      <c r="L73" s="128"/>
      <c r="M73" s="141"/>
      <c r="N73" s="41">
        <f>N72+IF(AND(L73="Pago",OR(E73='PC Receitas'!$O$4,E73='PC Receitas'!$O$5,E73='PC Receitas'!$O$6)),J73,IF(AND(L73="Pago",OR(E73='PC Receitas'!$O$7,E73='PC Receitas'!$O$8,E73='PC Receitas'!$O$9,E73='PC Receitas'!$O$10,E73='PC Receitas'!$O$11,E73='PC Receitas'!$O$12,E73='PC Receitas'!$O$13,E73='PC Receitas'!$O$14)),-J73,0))</f>
        <v>8033.07</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71"/>
      <c r="C74" s="43"/>
      <c r="D74" s="43" t="str">
        <f>IF(C74&lt;&gt;"",TEXT(C74,"00")&amp;"/12/"&amp;'Configurações Básicas'!$E$5,"")</f>
        <v/>
      </c>
      <c r="E74" s="43"/>
      <c r="F74" s="43"/>
      <c r="G74" s="43"/>
      <c r="H74" s="43"/>
      <c r="I74" s="43"/>
      <c r="J74" s="44"/>
      <c r="K74" s="142"/>
      <c r="L74" s="128"/>
      <c r="M74" s="141"/>
      <c r="N74" s="41">
        <f>N73+IF(AND(L74="Pago",OR(E74='PC Receitas'!$O$4,E74='PC Receitas'!$O$5,E74='PC Receitas'!$O$6)),J74,IF(AND(L74="Pago",OR(E74='PC Receitas'!$O$7,E74='PC Receitas'!$O$8,E74='PC Receitas'!$O$9,E74='PC Receitas'!$O$10,E74='PC Receitas'!$O$11,E74='PC Receitas'!$O$12,E74='PC Receitas'!$O$13,E74='PC Receitas'!$O$14)),-J74,0))</f>
        <v>8033.07</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71"/>
      <c r="C75" s="43"/>
      <c r="D75" s="43" t="str">
        <f>IF(C75&lt;&gt;"",TEXT(C75,"00")&amp;"/12/"&amp;'Configurações Básicas'!$E$5,"")</f>
        <v/>
      </c>
      <c r="E75" s="43"/>
      <c r="F75" s="43"/>
      <c r="G75" s="43"/>
      <c r="H75" s="43"/>
      <c r="I75" s="43"/>
      <c r="J75" s="44"/>
      <c r="K75" s="142"/>
      <c r="L75" s="128"/>
      <c r="M75" s="141"/>
      <c r="N75" s="41">
        <f>N74+IF(AND(L75="Pago",OR(E75='PC Receitas'!$O$4,E75='PC Receitas'!$O$5,E75='PC Receitas'!$O$6)),J75,IF(AND(L75="Pago",OR(E75='PC Receitas'!$O$7,E75='PC Receitas'!$O$8,E75='PC Receitas'!$O$9,E75='PC Receitas'!$O$10,E75='PC Receitas'!$O$11,E75='PC Receitas'!$O$12,E75='PC Receitas'!$O$13,E75='PC Receitas'!$O$14)),-J75,0))</f>
        <v>8033.07</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71"/>
      <c r="C76" s="43"/>
      <c r="D76" s="43" t="str">
        <f>IF(C76&lt;&gt;"",TEXT(C76,"00")&amp;"/12/"&amp;'Configurações Básicas'!$E$5,"")</f>
        <v/>
      </c>
      <c r="E76" s="43"/>
      <c r="F76" s="43"/>
      <c r="G76" s="43"/>
      <c r="H76" s="43"/>
      <c r="I76" s="43"/>
      <c r="J76" s="44"/>
      <c r="K76" s="142"/>
      <c r="L76" s="128"/>
      <c r="M76" s="141"/>
      <c r="N76" s="41">
        <f>N75+IF(AND(L76="Pago",OR(E76='PC Receitas'!$O$4,E76='PC Receitas'!$O$5,E76='PC Receitas'!$O$6)),J76,IF(AND(L76="Pago",OR(E76='PC Receitas'!$O$7,E76='PC Receitas'!$O$8,E76='PC Receitas'!$O$9,E76='PC Receitas'!$O$10,E76='PC Receitas'!$O$11,E76='PC Receitas'!$O$12,E76='PC Receitas'!$O$13,E76='PC Receitas'!$O$14)),-J76,0))</f>
        <v>8033.07</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71"/>
      <c r="C77" s="43"/>
      <c r="D77" s="43" t="str">
        <f>IF(C77&lt;&gt;"",TEXT(C77,"00")&amp;"/12/"&amp;'Configurações Básicas'!$E$5,"")</f>
        <v/>
      </c>
      <c r="E77" s="43"/>
      <c r="F77" s="43"/>
      <c r="G77" s="43"/>
      <c r="H77" s="43"/>
      <c r="I77" s="43"/>
      <c r="J77" s="44"/>
      <c r="K77" s="142"/>
      <c r="L77" s="128"/>
      <c r="M77" s="141"/>
      <c r="N77" s="41">
        <f>N76+IF(AND(L77="Pago",OR(E77='PC Receitas'!$O$4,E77='PC Receitas'!$O$5,E77='PC Receitas'!$O$6)),J77,IF(AND(L77="Pago",OR(E77='PC Receitas'!$O$7,E77='PC Receitas'!$O$8,E77='PC Receitas'!$O$9,E77='PC Receitas'!$O$10,E77='PC Receitas'!$O$11,E77='PC Receitas'!$O$12,E77='PC Receitas'!$O$13,E77='PC Receitas'!$O$14)),-J77,0))</f>
        <v>8033.07</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71"/>
      <c r="C78" s="43"/>
      <c r="D78" s="43" t="str">
        <f>IF(C78&lt;&gt;"",TEXT(C78,"00")&amp;"/12/"&amp;'Configurações Básicas'!$E$5,"")</f>
        <v/>
      </c>
      <c r="E78" s="43"/>
      <c r="F78" s="43"/>
      <c r="G78" s="43"/>
      <c r="H78" s="43"/>
      <c r="I78" s="43"/>
      <c r="J78" s="44"/>
      <c r="K78" s="142"/>
      <c r="L78" s="128"/>
      <c r="M78" s="141"/>
      <c r="N78" s="41">
        <f>N77+IF(AND(L78="Pago",OR(E78='PC Receitas'!$O$4,E78='PC Receitas'!$O$5,E78='PC Receitas'!$O$6)),J78,IF(AND(L78="Pago",OR(E78='PC Receitas'!$O$7,E78='PC Receitas'!$O$8,E78='PC Receitas'!$O$9,E78='PC Receitas'!$O$10,E78='PC Receitas'!$O$11,E78='PC Receitas'!$O$12,E78='PC Receitas'!$O$13,E78='PC Receitas'!$O$14)),-J78,0))</f>
        <v>8033.07</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71"/>
      <c r="C79" s="43"/>
      <c r="D79" s="43" t="str">
        <f>IF(C79&lt;&gt;"",TEXT(C79,"00")&amp;"/12/"&amp;'Configurações Básicas'!$E$5,"")</f>
        <v/>
      </c>
      <c r="E79" s="43"/>
      <c r="F79" s="43"/>
      <c r="G79" s="43"/>
      <c r="H79" s="43"/>
      <c r="I79" s="43"/>
      <c r="J79" s="44"/>
      <c r="K79" s="142"/>
      <c r="L79" s="128"/>
      <c r="M79" s="141"/>
      <c r="N79" s="41">
        <f>N78+IF(AND(L79="Pago",OR(E79='PC Receitas'!$O$4,E79='PC Receitas'!$O$5,E79='PC Receitas'!$O$6)),J79,IF(AND(L79="Pago",OR(E79='PC Receitas'!$O$7,E79='PC Receitas'!$O$8,E79='PC Receitas'!$O$9,E79='PC Receitas'!$O$10,E79='PC Receitas'!$O$11,E79='PC Receitas'!$O$12,E79='PC Receitas'!$O$13,E79='PC Receitas'!$O$14)),-J79,0))</f>
        <v>8033.07</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71"/>
      <c r="C80" s="43"/>
      <c r="D80" s="43" t="str">
        <f>IF(C80&lt;&gt;"",TEXT(C80,"00")&amp;"/12/"&amp;'Configurações Básicas'!$E$5,"")</f>
        <v/>
      </c>
      <c r="E80" s="43"/>
      <c r="F80" s="43"/>
      <c r="G80" s="43"/>
      <c r="H80" s="43"/>
      <c r="I80" s="43"/>
      <c r="J80" s="44"/>
      <c r="K80" s="142"/>
      <c r="L80" s="128"/>
      <c r="M80" s="141"/>
      <c r="N80" s="41">
        <f>N79+IF(AND(L80="Pago",OR(E80='PC Receitas'!$O$4,E80='PC Receitas'!$O$5,E80='PC Receitas'!$O$6)),J80,IF(AND(L80="Pago",OR(E80='PC Receitas'!$O$7,E80='PC Receitas'!$O$8,E80='PC Receitas'!$O$9,E80='PC Receitas'!$O$10,E80='PC Receitas'!$O$11,E80='PC Receitas'!$O$12,E80='PC Receitas'!$O$13,E80='PC Receitas'!$O$14)),-J80,0))</f>
        <v>8033.07</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71"/>
      <c r="C81" s="43"/>
      <c r="D81" s="43" t="str">
        <f>IF(C81&lt;&gt;"",TEXT(C81,"00")&amp;"/12/"&amp;'Configurações Básicas'!$E$5,"")</f>
        <v/>
      </c>
      <c r="E81" s="43"/>
      <c r="F81" s="43"/>
      <c r="G81" s="43"/>
      <c r="H81" s="43"/>
      <c r="I81" s="43"/>
      <c r="J81" s="44"/>
      <c r="K81" s="142"/>
      <c r="L81" s="128"/>
      <c r="M81" s="141"/>
      <c r="N81" s="41">
        <f>N80+IF(AND(L81="Pago",OR(E81='PC Receitas'!$O$4,E81='PC Receitas'!$O$5,E81='PC Receitas'!$O$6)),J81,IF(AND(L81="Pago",OR(E81='PC Receitas'!$O$7,E81='PC Receitas'!$O$8,E81='PC Receitas'!$O$9,E81='PC Receitas'!$O$10,E81='PC Receitas'!$O$11,E81='PC Receitas'!$O$12,E81='PC Receitas'!$O$13,E81='PC Receitas'!$O$14)),-J81,0))</f>
        <v>8033.07</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71"/>
      <c r="C82" s="43"/>
      <c r="D82" s="43" t="str">
        <f>IF(C82&lt;&gt;"",TEXT(C82,"00")&amp;"/12/"&amp;'Configurações Básicas'!$E$5,"")</f>
        <v/>
      </c>
      <c r="E82" s="43"/>
      <c r="F82" s="43"/>
      <c r="G82" s="43"/>
      <c r="H82" s="43"/>
      <c r="I82" s="43"/>
      <c r="J82" s="44"/>
      <c r="K82" s="142"/>
      <c r="L82" s="128"/>
      <c r="M82" s="141"/>
      <c r="N82" s="41">
        <f>N81+IF(AND(L82="Pago",OR(E82='PC Receitas'!$O$4,E82='PC Receitas'!$O$5,E82='PC Receitas'!$O$6)),J82,IF(AND(L82="Pago",OR(E82='PC Receitas'!$O$7,E82='PC Receitas'!$O$8,E82='PC Receitas'!$O$9,E82='PC Receitas'!$O$10,E82='PC Receitas'!$O$11,E82='PC Receitas'!$O$12,E82='PC Receitas'!$O$13,E82='PC Receitas'!$O$14)),-J82,0))</f>
        <v>8033.07</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71"/>
      <c r="C83" s="43"/>
      <c r="D83" s="43" t="str">
        <f>IF(C83&lt;&gt;"",TEXT(C83,"00")&amp;"/12/"&amp;'Configurações Básicas'!$E$5,"")</f>
        <v/>
      </c>
      <c r="E83" s="43"/>
      <c r="F83" s="43"/>
      <c r="G83" s="43"/>
      <c r="H83" s="43"/>
      <c r="I83" s="43"/>
      <c r="J83" s="44"/>
      <c r="K83" s="142"/>
      <c r="L83" s="128"/>
      <c r="M83" s="141"/>
      <c r="N83" s="41">
        <f>N82+IF(AND(L83="Pago",OR(E83='PC Receitas'!$O$4,E83='PC Receitas'!$O$5,E83='PC Receitas'!$O$6)),J83,IF(AND(L83="Pago",OR(E83='PC Receitas'!$O$7,E83='PC Receitas'!$O$8,E83='PC Receitas'!$O$9,E83='PC Receitas'!$O$10,E83='PC Receitas'!$O$11,E83='PC Receitas'!$O$12,E83='PC Receitas'!$O$13,E83='PC Receitas'!$O$14)),-J83,0))</f>
        <v>8033.07</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71"/>
      <c r="C84" s="43"/>
      <c r="D84" s="43" t="str">
        <f>IF(C84&lt;&gt;"",TEXT(C84,"00")&amp;"/12/"&amp;'Configurações Básicas'!$E$5,"")</f>
        <v/>
      </c>
      <c r="E84" s="43"/>
      <c r="F84" s="43"/>
      <c r="G84" s="43"/>
      <c r="H84" s="43"/>
      <c r="I84" s="43"/>
      <c r="J84" s="44"/>
      <c r="K84" s="142"/>
      <c r="L84" s="128"/>
      <c r="M84" s="141"/>
      <c r="N84" s="41">
        <f>N83+IF(AND(L84="Pago",OR(E84='PC Receitas'!$O$4,E84='PC Receitas'!$O$5,E84='PC Receitas'!$O$6)),J84,IF(AND(L84="Pago",OR(E84='PC Receitas'!$O$7,E84='PC Receitas'!$O$8,E84='PC Receitas'!$O$9,E84='PC Receitas'!$O$10,E84='PC Receitas'!$O$11,E84='PC Receitas'!$O$12,E84='PC Receitas'!$O$13,E84='PC Receitas'!$O$14)),-J84,0))</f>
        <v>8033.07</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71"/>
      <c r="C85" s="43"/>
      <c r="D85" s="43" t="str">
        <f>IF(C85&lt;&gt;"",TEXT(C85,"00")&amp;"/12/"&amp;'Configurações Básicas'!$E$5,"")</f>
        <v/>
      </c>
      <c r="E85" s="43"/>
      <c r="F85" s="43"/>
      <c r="G85" s="43"/>
      <c r="H85" s="43"/>
      <c r="I85" s="43"/>
      <c r="J85" s="44"/>
      <c r="K85" s="142"/>
      <c r="L85" s="128"/>
      <c r="M85" s="141"/>
      <c r="N85" s="41">
        <f>N84+IF(AND(L85="Pago",OR(E85='PC Receitas'!$O$4,E85='PC Receitas'!$O$5,E85='PC Receitas'!$O$6)),J85,IF(AND(L85="Pago",OR(E85='PC Receitas'!$O$7,E85='PC Receitas'!$O$8,E85='PC Receitas'!$O$9,E85='PC Receitas'!$O$10,E85='PC Receitas'!$O$11,E85='PC Receitas'!$O$12,E85='PC Receitas'!$O$13,E85='PC Receitas'!$O$14)),-J85,0))</f>
        <v>8033.07</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71"/>
      <c r="C86" s="43"/>
      <c r="D86" s="43" t="str">
        <f>IF(C86&lt;&gt;"",TEXT(C86,"00")&amp;"/12/"&amp;'Configurações Básicas'!$E$5,"")</f>
        <v/>
      </c>
      <c r="E86" s="43"/>
      <c r="F86" s="43"/>
      <c r="G86" s="43"/>
      <c r="H86" s="43"/>
      <c r="I86" s="43"/>
      <c r="J86" s="44"/>
      <c r="K86" s="142"/>
      <c r="L86" s="128"/>
      <c r="M86" s="141"/>
      <c r="N86" s="41">
        <f>N85+IF(AND(L86="Pago",OR(E86='PC Receitas'!$O$4,E86='PC Receitas'!$O$5,E86='PC Receitas'!$O$6)),J86,IF(AND(L86="Pago",OR(E86='PC Receitas'!$O$7,E86='PC Receitas'!$O$8,E86='PC Receitas'!$O$9,E86='PC Receitas'!$O$10,E86='PC Receitas'!$O$11,E86='PC Receitas'!$O$12,E86='PC Receitas'!$O$13,E86='PC Receitas'!$O$14)),-J86,0))</f>
        <v>8033.07</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71"/>
      <c r="C87" s="43"/>
      <c r="D87" s="43" t="str">
        <f>IF(C87&lt;&gt;"",TEXT(C87,"00")&amp;"/12/"&amp;'Configurações Básicas'!$E$5,"")</f>
        <v/>
      </c>
      <c r="E87" s="43"/>
      <c r="F87" s="43"/>
      <c r="G87" s="43"/>
      <c r="H87" s="43"/>
      <c r="I87" s="43"/>
      <c r="J87" s="44"/>
      <c r="K87" s="142"/>
      <c r="L87" s="128"/>
      <c r="M87" s="141"/>
      <c r="N87" s="41">
        <f>N86+IF(AND(L87="Pago",OR(E87='PC Receitas'!$O$4,E87='PC Receitas'!$O$5,E87='PC Receitas'!$O$6)),J87,IF(AND(L87="Pago",OR(E87='PC Receitas'!$O$7,E87='PC Receitas'!$O$8,E87='PC Receitas'!$O$9,E87='PC Receitas'!$O$10,E87='PC Receitas'!$O$11,E87='PC Receitas'!$O$12,E87='PC Receitas'!$O$13,E87='PC Receitas'!$O$14)),-J87,0))</f>
        <v>8033.07</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71"/>
      <c r="C88" s="43"/>
      <c r="D88" s="43" t="str">
        <f>IF(C88&lt;&gt;"",TEXT(C88,"00")&amp;"/12/"&amp;'Configurações Básicas'!$E$5,"")</f>
        <v/>
      </c>
      <c r="E88" s="43"/>
      <c r="F88" s="43"/>
      <c r="G88" s="43"/>
      <c r="H88" s="43"/>
      <c r="I88" s="43"/>
      <c r="J88" s="44"/>
      <c r="K88" s="142"/>
      <c r="L88" s="128"/>
      <c r="M88" s="141"/>
      <c r="N88" s="41">
        <f>N87+IF(AND(L88="Pago",OR(E88='PC Receitas'!$O$4,E88='PC Receitas'!$O$5,E88='PC Receitas'!$O$6)),J88,IF(AND(L88="Pago",OR(E88='PC Receitas'!$O$7,E88='PC Receitas'!$O$8,E88='PC Receitas'!$O$9,E88='PC Receitas'!$O$10,E88='PC Receitas'!$O$11,E88='PC Receitas'!$O$12,E88='PC Receitas'!$O$13,E88='PC Receitas'!$O$14)),-J88,0))</f>
        <v>8033.07</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71"/>
      <c r="C89" s="43"/>
      <c r="D89" s="43" t="str">
        <f>IF(C89&lt;&gt;"",TEXT(C89,"00")&amp;"/12/"&amp;'Configurações Básicas'!$E$5,"")</f>
        <v/>
      </c>
      <c r="E89" s="43"/>
      <c r="F89" s="43"/>
      <c r="G89" s="43"/>
      <c r="H89" s="43"/>
      <c r="I89" s="43"/>
      <c r="J89" s="44"/>
      <c r="K89" s="142"/>
      <c r="L89" s="128"/>
      <c r="M89" s="141"/>
      <c r="N89" s="41">
        <f>N88+IF(AND(L89="Pago",OR(E89='PC Receitas'!$O$4,E89='PC Receitas'!$O$5,E89='PC Receitas'!$O$6)),J89,IF(AND(L89="Pago",OR(E89='PC Receitas'!$O$7,E89='PC Receitas'!$O$8,E89='PC Receitas'!$O$9,E89='PC Receitas'!$O$10,E89='PC Receitas'!$O$11,E89='PC Receitas'!$O$12,E89='PC Receitas'!$O$13,E89='PC Receitas'!$O$14)),-J89,0))</f>
        <v>8033.07</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71"/>
      <c r="C90" s="43"/>
      <c r="D90" s="43" t="str">
        <f>IF(C90&lt;&gt;"",TEXT(C90,"00")&amp;"/12/"&amp;'Configurações Básicas'!$E$5,"")</f>
        <v/>
      </c>
      <c r="E90" s="43"/>
      <c r="F90" s="43"/>
      <c r="G90" s="43"/>
      <c r="H90" s="43"/>
      <c r="I90" s="43"/>
      <c r="J90" s="44"/>
      <c r="K90" s="142"/>
      <c r="L90" s="128"/>
      <c r="M90" s="141"/>
      <c r="N90" s="41">
        <f>N89+IF(AND(L90="Pago",OR(E90='PC Receitas'!$O$4,E90='PC Receitas'!$O$5,E90='PC Receitas'!$O$6)),J90,IF(AND(L90="Pago",OR(E90='PC Receitas'!$O$7,E90='PC Receitas'!$O$8,E90='PC Receitas'!$O$9,E90='PC Receitas'!$O$10,E90='PC Receitas'!$O$11,E90='PC Receitas'!$O$12,E90='PC Receitas'!$O$13,E90='PC Receitas'!$O$14)),-J90,0))</f>
        <v>8033.07</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71"/>
      <c r="C91" s="43"/>
      <c r="D91" s="43" t="str">
        <f>IF(C91&lt;&gt;"",TEXT(C91,"00")&amp;"/12/"&amp;'Configurações Básicas'!$E$5,"")</f>
        <v/>
      </c>
      <c r="E91" s="43"/>
      <c r="F91" s="43"/>
      <c r="G91" s="43"/>
      <c r="H91" s="43"/>
      <c r="I91" s="43"/>
      <c r="J91" s="44"/>
      <c r="K91" s="142"/>
      <c r="L91" s="128"/>
      <c r="M91" s="141"/>
      <c r="N91" s="41">
        <f>N90+IF(AND(L91="Pago",OR(E91='PC Receitas'!$O$4,E91='PC Receitas'!$O$5,E91='PC Receitas'!$O$6)),J91,IF(AND(L91="Pago",OR(E91='PC Receitas'!$O$7,E91='PC Receitas'!$O$8,E91='PC Receitas'!$O$9,E91='PC Receitas'!$O$10,E91='PC Receitas'!$O$11,E91='PC Receitas'!$O$12,E91='PC Receitas'!$O$13,E91='PC Receitas'!$O$14)),-J91,0))</f>
        <v>8033.07</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71"/>
      <c r="C92" s="43"/>
      <c r="D92" s="43" t="str">
        <f>IF(C92&lt;&gt;"",TEXT(C92,"00")&amp;"/12/"&amp;'Configurações Básicas'!$E$5,"")</f>
        <v/>
      </c>
      <c r="E92" s="43"/>
      <c r="F92" s="43"/>
      <c r="G92" s="43"/>
      <c r="H92" s="43"/>
      <c r="I92" s="43"/>
      <c r="J92" s="44"/>
      <c r="K92" s="142"/>
      <c r="L92" s="128"/>
      <c r="M92" s="141"/>
      <c r="N92" s="41">
        <f>N91+IF(AND(L92="Pago",OR(E92='PC Receitas'!$O$4,E92='PC Receitas'!$O$5,E92='PC Receitas'!$O$6)),J92,IF(AND(L92="Pago",OR(E92='PC Receitas'!$O$7,E92='PC Receitas'!$O$8,E92='PC Receitas'!$O$9,E92='PC Receitas'!$O$10,E92='PC Receitas'!$O$11,E92='PC Receitas'!$O$12,E92='PC Receitas'!$O$13,E92='PC Receitas'!$O$14)),-J92,0))</f>
        <v>8033.07</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71"/>
      <c r="C93" s="43"/>
      <c r="D93" s="43" t="str">
        <f>IF(C93&lt;&gt;"",TEXT(C93,"00")&amp;"/12/"&amp;'Configurações Básicas'!$E$5,"")</f>
        <v/>
      </c>
      <c r="E93" s="43"/>
      <c r="F93" s="43"/>
      <c r="G93" s="43"/>
      <c r="H93" s="43"/>
      <c r="I93" s="43"/>
      <c r="J93" s="44"/>
      <c r="K93" s="142"/>
      <c r="L93" s="128"/>
      <c r="M93" s="141"/>
      <c r="N93" s="41">
        <f>N92+IF(AND(L93="Pago",OR(E93='PC Receitas'!$O$4,E93='PC Receitas'!$O$5,E93='PC Receitas'!$O$6)),J93,IF(AND(L93="Pago",OR(E93='PC Receitas'!$O$7,E93='PC Receitas'!$O$8,E93='PC Receitas'!$O$9,E93='PC Receitas'!$O$10,E93='PC Receitas'!$O$11,E93='PC Receitas'!$O$12,E93='PC Receitas'!$O$13,E93='PC Receitas'!$O$14)),-J93,0))</f>
        <v>8033.07</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71"/>
      <c r="C94" s="43"/>
      <c r="D94" s="43" t="str">
        <f>IF(C94&lt;&gt;"",TEXT(C94,"00")&amp;"/12/"&amp;'Configurações Básicas'!$E$5,"")</f>
        <v/>
      </c>
      <c r="E94" s="43"/>
      <c r="F94" s="43"/>
      <c r="G94" s="43"/>
      <c r="H94" s="43"/>
      <c r="I94" s="43"/>
      <c r="J94" s="44"/>
      <c r="K94" s="142"/>
      <c r="L94" s="128"/>
      <c r="M94" s="141"/>
      <c r="N94" s="41">
        <f>N93+IF(AND(L94="Pago",OR(E94='PC Receitas'!$O$4,E94='PC Receitas'!$O$5,E94='PC Receitas'!$O$6)),J94,IF(AND(L94="Pago",OR(E94='PC Receitas'!$O$7,E94='PC Receitas'!$O$8,E94='PC Receitas'!$O$9,E94='PC Receitas'!$O$10,E94='PC Receitas'!$O$11,E94='PC Receitas'!$O$12,E94='PC Receitas'!$O$13,E94='PC Receitas'!$O$14)),-J94,0))</f>
        <v>8033.07</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71"/>
      <c r="C95" s="43"/>
      <c r="D95" s="43" t="str">
        <f>IF(C95&lt;&gt;"",TEXT(C95,"00")&amp;"/12/"&amp;'Configurações Básicas'!$E$5,"")</f>
        <v/>
      </c>
      <c r="E95" s="43"/>
      <c r="F95" s="43"/>
      <c r="G95" s="43"/>
      <c r="H95" s="43"/>
      <c r="I95" s="43"/>
      <c r="J95" s="44"/>
      <c r="K95" s="142"/>
      <c r="L95" s="128"/>
      <c r="M95" s="141"/>
      <c r="N95" s="41">
        <f>N94+IF(AND(L95="Pago",OR(E95='PC Receitas'!$O$4,E95='PC Receitas'!$O$5,E95='PC Receitas'!$O$6)),J95,IF(AND(L95="Pago",OR(E95='PC Receitas'!$O$7,E95='PC Receitas'!$O$8,E95='PC Receitas'!$O$9,E95='PC Receitas'!$O$10,E95='PC Receitas'!$O$11,E95='PC Receitas'!$O$12,E95='PC Receitas'!$O$13,E95='PC Receitas'!$O$14)),-J95,0))</f>
        <v>8033.07</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71"/>
      <c r="C96" s="43"/>
      <c r="D96" s="43" t="str">
        <f>IF(C96&lt;&gt;"",TEXT(C96,"00")&amp;"/12/"&amp;'Configurações Básicas'!$E$5,"")</f>
        <v/>
      </c>
      <c r="E96" s="43"/>
      <c r="F96" s="43"/>
      <c r="G96" s="43"/>
      <c r="H96" s="43"/>
      <c r="I96" s="43"/>
      <c r="J96" s="44"/>
      <c r="K96" s="142"/>
      <c r="L96" s="128"/>
      <c r="M96" s="141"/>
      <c r="N96" s="41">
        <f>N95+IF(AND(L96="Pago",OR(E96='PC Receitas'!$O$4,E96='PC Receitas'!$O$5,E96='PC Receitas'!$O$6)),J96,IF(AND(L96="Pago",OR(E96='PC Receitas'!$O$7,E96='PC Receitas'!$O$8,E96='PC Receitas'!$O$9,E96='PC Receitas'!$O$10,E96='PC Receitas'!$O$11,E96='PC Receitas'!$O$12,E96='PC Receitas'!$O$13,E96='PC Receitas'!$O$14)),-J96,0))</f>
        <v>8033.07</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71"/>
      <c r="C97" s="43"/>
      <c r="D97" s="43" t="str">
        <f>IF(C97&lt;&gt;"",TEXT(C97,"00")&amp;"/12/"&amp;'Configurações Básicas'!$E$5,"")</f>
        <v/>
      </c>
      <c r="E97" s="43"/>
      <c r="F97" s="43"/>
      <c r="G97" s="43"/>
      <c r="H97" s="43"/>
      <c r="I97" s="43"/>
      <c r="J97" s="44"/>
      <c r="K97" s="142"/>
      <c r="L97" s="128"/>
      <c r="M97" s="141"/>
      <c r="N97" s="41">
        <f>N96+IF(AND(L97="Pago",OR(E97='PC Receitas'!$O$4,E97='PC Receitas'!$O$5,E97='PC Receitas'!$O$6)),J97,IF(AND(L97="Pago",OR(E97='PC Receitas'!$O$7,E97='PC Receitas'!$O$8,E97='PC Receitas'!$O$9,E97='PC Receitas'!$O$10,E97='PC Receitas'!$O$11,E97='PC Receitas'!$O$12,E97='PC Receitas'!$O$13,E97='PC Receitas'!$O$14)),-J97,0))</f>
        <v>8033.07</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71"/>
      <c r="C98" s="43"/>
      <c r="D98" s="43" t="str">
        <f>IF(C98&lt;&gt;"",TEXT(C98,"00")&amp;"/12/"&amp;'Configurações Básicas'!$E$5,"")</f>
        <v/>
      </c>
      <c r="E98" s="43"/>
      <c r="F98" s="43"/>
      <c r="G98" s="43"/>
      <c r="H98" s="43"/>
      <c r="I98" s="43"/>
      <c r="J98" s="44"/>
      <c r="K98" s="142"/>
      <c r="L98" s="128"/>
      <c r="M98" s="141"/>
      <c r="N98" s="41">
        <f>N97+IF(AND(L98="Pago",OR(E98='PC Receitas'!$O$4,E98='PC Receitas'!$O$5,E98='PC Receitas'!$O$6)),J98,IF(AND(L98="Pago",OR(E98='PC Receitas'!$O$7,E98='PC Receitas'!$O$8,E98='PC Receitas'!$O$9,E98='PC Receitas'!$O$10,E98='PC Receitas'!$O$11,E98='PC Receitas'!$O$12,E98='PC Receitas'!$O$13,E98='PC Receitas'!$O$14)),-J98,0))</f>
        <v>8033.07</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71"/>
      <c r="C99" s="43"/>
      <c r="D99" s="43" t="str">
        <f>IF(C99&lt;&gt;"",TEXT(C99,"00")&amp;"/12/"&amp;'Configurações Básicas'!$E$5,"")</f>
        <v/>
      </c>
      <c r="E99" s="43"/>
      <c r="F99" s="43"/>
      <c r="G99" s="43"/>
      <c r="H99" s="43"/>
      <c r="I99" s="43"/>
      <c r="J99" s="44"/>
      <c r="K99" s="142"/>
      <c r="L99" s="128"/>
      <c r="M99" s="141"/>
      <c r="N99" s="41">
        <f>N98+IF(AND(L99="Pago",OR(E99='PC Receitas'!$O$4,E99='PC Receitas'!$O$5,E99='PC Receitas'!$O$6)),J99,IF(AND(L99="Pago",OR(E99='PC Receitas'!$O$7,E99='PC Receitas'!$O$8,E99='PC Receitas'!$O$9,E99='PC Receitas'!$O$10,E99='PC Receitas'!$O$11,E99='PC Receitas'!$O$12,E99='PC Receitas'!$O$13,E99='PC Receitas'!$O$14)),-J99,0))</f>
        <v>8033.07</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71"/>
      <c r="C100" s="43"/>
      <c r="D100" s="43" t="str">
        <f>IF(C100&lt;&gt;"",TEXT(C100,"00")&amp;"/12/"&amp;'Configurações Básicas'!$E$5,"")</f>
        <v/>
      </c>
      <c r="E100" s="43"/>
      <c r="F100" s="43"/>
      <c r="G100" s="43"/>
      <c r="H100" s="43"/>
      <c r="I100" s="43"/>
      <c r="J100" s="44"/>
      <c r="K100" s="142"/>
      <c r="L100" s="128"/>
      <c r="M100" s="141"/>
      <c r="N100" s="41">
        <f>N99+IF(AND(L100="Pago",OR(E100='PC Receitas'!$O$4,E100='PC Receitas'!$O$5,E100='PC Receitas'!$O$6)),J100,IF(AND(L100="Pago",OR(E100='PC Receitas'!$O$7,E100='PC Receitas'!$O$8,E100='PC Receitas'!$O$9,E100='PC Receitas'!$O$10,E100='PC Receitas'!$O$11,E100='PC Receitas'!$O$12,E100='PC Receitas'!$O$13,E100='PC Receitas'!$O$14)),-J100,0))</f>
        <v>8033.07</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71"/>
      <c r="C101" s="43"/>
      <c r="D101" s="43" t="str">
        <f>IF(C101&lt;&gt;"",TEXT(C101,"00")&amp;"/12/"&amp;'Configurações Básicas'!$E$5,"")</f>
        <v/>
      </c>
      <c r="E101" s="43"/>
      <c r="F101" s="43"/>
      <c r="G101" s="43"/>
      <c r="H101" s="43"/>
      <c r="I101" s="43"/>
      <c r="J101" s="44"/>
      <c r="K101" s="142"/>
      <c r="L101" s="128"/>
      <c r="M101" s="141"/>
      <c r="N101" s="41">
        <f>N100+IF(AND(L101="Pago",OR(E101='PC Receitas'!$O$4,E101='PC Receitas'!$O$5,E101='PC Receitas'!$O$6)),J101,IF(AND(L101="Pago",OR(E101='PC Receitas'!$O$7,E101='PC Receitas'!$O$8,E101='PC Receitas'!$O$9,E101='PC Receitas'!$O$10,E101='PC Receitas'!$O$11,E101='PC Receitas'!$O$12,E101='PC Receitas'!$O$13,E101='PC Receitas'!$O$14)),-J101,0))</f>
        <v>8033.07</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71"/>
      <c r="C102" s="43"/>
      <c r="D102" s="43" t="str">
        <f>IF(C102&lt;&gt;"",TEXT(C102,"00")&amp;"/12/"&amp;'Configurações Básicas'!$E$5,"")</f>
        <v/>
      </c>
      <c r="E102" s="43"/>
      <c r="F102" s="43"/>
      <c r="G102" s="43"/>
      <c r="H102" s="43"/>
      <c r="I102" s="43"/>
      <c r="J102" s="44"/>
      <c r="K102" s="142"/>
      <c r="L102" s="128"/>
      <c r="M102" s="141"/>
      <c r="N102" s="41">
        <f>N101+IF(AND(L102="Pago",OR(E102='PC Receitas'!$O$4,E102='PC Receitas'!$O$5,E102='PC Receitas'!$O$6)),J102,IF(AND(L102="Pago",OR(E102='PC Receitas'!$O$7,E102='PC Receitas'!$O$8,E102='PC Receitas'!$O$9,E102='PC Receitas'!$O$10,E102='PC Receitas'!$O$11,E102='PC Receitas'!$O$12,E102='PC Receitas'!$O$13,E102='PC Receitas'!$O$14)),-J102,0))</f>
        <v>8033.07</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71"/>
      <c r="C103" s="43"/>
      <c r="D103" s="43" t="str">
        <f>IF(C103&lt;&gt;"",TEXT(C103,"00")&amp;"/12/"&amp;'Configurações Básicas'!$E$5,"")</f>
        <v/>
      </c>
      <c r="E103" s="43"/>
      <c r="F103" s="43"/>
      <c r="G103" s="43"/>
      <c r="H103" s="43"/>
      <c r="I103" s="43"/>
      <c r="J103" s="44"/>
      <c r="K103" s="142"/>
      <c r="L103" s="128"/>
      <c r="M103" s="141"/>
      <c r="N103" s="41">
        <f>N102+IF(AND(L103="Pago",OR(E103='PC Receitas'!$O$4,E103='PC Receitas'!$O$5,E103='PC Receitas'!$O$6)),J103,IF(AND(L103="Pago",OR(E103='PC Receitas'!$O$7,E103='PC Receitas'!$O$8,E103='PC Receitas'!$O$9,E103='PC Receitas'!$O$10,E103='PC Receitas'!$O$11,E103='PC Receitas'!$O$12,E103='PC Receitas'!$O$13,E103='PC Receitas'!$O$14)),-J103,0))</f>
        <v>8033.07</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71"/>
      <c r="C104" s="43"/>
      <c r="D104" s="43" t="str">
        <f>IF(C104&lt;&gt;"",TEXT(C104,"00")&amp;"/12/"&amp;'Configurações Básicas'!$E$5,"")</f>
        <v/>
      </c>
      <c r="E104" s="43"/>
      <c r="F104" s="43"/>
      <c r="G104" s="43"/>
      <c r="H104" s="43"/>
      <c r="I104" s="43"/>
      <c r="J104" s="44"/>
      <c r="K104" s="142"/>
      <c r="L104" s="128"/>
      <c r="M104" s="141"/>
      <c r="N104" s="41">
        <f>N103+IF(AND(L104="Pago",OR(E104='PC Receitas'!$O$4,E104='PC Receitas'!$O$5,E104='PC Receitas'!$O$6)),J104,IF(AND(L104="Pago",OR(E104='PC Receitas'!$O$7,E104='PC Receitas'!$O$8,E104='PC Receitas'!$O$9,E104='PC Receitas'!$O$10,E104='PC Receitas'!$O$11,E104='PC Receitas'!$O$12,E104='PC Receitas'!$O$13,E104='PC Receitas'!$O$14)),-J104,0))</f>
        <v>8033.07</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71"/>
      <c r="C105" s="43"/>
      <c r="D105" s="43" t="str">
        <f>IF(C105&lt;&gt;"",TEXT(C105,"00")&amp;"/12/"&amp;'Configurações Básicas'!$E$5,"")</f>
        <v/>
      </c>
      <c r="E105" s="43"/>
      <c r="F105" s="43"/>
      <c r="G105" s="43"/>
      <c r="H105" s="43"/>
      <c r="I105" s="43"/>
      <c r="J105" s="44"/>
      <c r="K105" s="142"/>
      <c r="L105" s="128"/>
      <c r="M105" s="141"/>
      <c r="N105" s="41">
        <f>N104+IF(AND(L105="Pago",OR(E105='PC Receitas'!$O$4,E105='PC Receitas'!$O$5,E105='PC Receitas'!$O$6)),J105,IF(AND(L105="Pago",OR(E105='PC Receitas'!$O$7,E105='PC Receitas'!$O$8,E105='PC Receitas'!$O$9,E105='PC Receitas'!$O$10,E105='PC Receitas'!$O$11,E105='PC Receitas'!$O$12,E105='PC Receitas'!$O$13,E105='PC Receitas'!$O$14)),-J105,0))</f>
        <v>8033.07</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71"/>
      <c r="C106" s="43"/>
      <c r="D106" s="43" t="str">
        <f>IF(C106&lt;&gt;"",TEXT(C106,"00")&amp;"/12/"&amp;'Configurações Básicas'!$E$5,"")</f>
        <v/>
      </c>
      <c r="E106" s="43"/>
      <c r="F106" s="43"/>
      <c r="G106" s="43"/>
      <c r="H106" s="43"/>
      <c r="I106" s="43"/>
      <c r="J106" s="44"/>
      <c r="K106" s="142"/>
      <c r="L106" s="128"/>
      <c r="M106" s="141"/>
      <c r="N106" s="41">
        <f>N105+IF(AND(L106="Pago",OR(E106='PC Receitas'!$O$4,E106='PC Receitas'!$O$5,E106='PC Receitas'!$O$6)),J106,IF(AND(L106="Pago",OR(E106='PC Receitas'!$O$7,E106='PC Receitas'!$O$8,E106='PC Receitas'!$O$9,E106='PC Receitas'!$O$10,E106='PC Receitas'!$O$11,E106='PC Receitas'!$O$12,E106='PC Receitas'!$O$13,E106='PC Receitas'!$O$14)),-J106,0))</f>
        <v>8033.07</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71"/>
      <c r="C107" s="43"/>
      <c r="D107" s="43" t="str">
        <f>IF(C107&lt;&gt;"",TEXT(C107,"00")&amp;"/12/"&amp;'Configurações Básicas'!$E$5,"")</f>
        <v/>
      </c>
      <c r="E107" s="43"/>
      <c r="F107" s="43"/>
      <c r="G107" s="43"/>
      <c r="H107" s="43"/>
      <c r="I107" s="43"/>
      <c r="J107" s="44"/>
      <c r="K107" s="142"/>
      <c r="L107" s="128"/>
      <c r="M107" s="141"/>
      <c r="N107" s="41">
        <f>N106+IF(AND(L107="Pago",OR(E107='PC Receitas'!$O$4,E107='PC Receitas'!$O$5,E107='PC Receitas'!$O$6)),J107,IF(AND(L107="Pago",OR(E107='PC Receitas'!$O$7,E107='PC Receitas'!$O$8,E107='PC Receitas'!$O$9,E107='PC Receitas'!$O$10,E107='PC Receitas'!$O$11,E107='PC Receitas'!$O$12,E107='PC Receitas'!$O$13,E107='PC Receitas'!$O$14)),-J107,0))</f>
        <v>8033.07</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71"/>
      <c r="C108" s="43"/>
      <c r="D108" s="43" t="str">
        <f>IF(C108&lt;&gt;"",TEXT(C108,"00")&amp;"/12/"&amp;'Configurações Básicas'!$E$5,"")</f>
        <v/>
      </c>
      <c r="E108" s="43"/>
      <c r="F108" s="43"/>
      <c r="G108" s="43"/>
      <c r="H108" s="43"/>
      <c r="I108" s="43"/>
      <c r="J108" s="44"/>
      <c r="K108" s="142"/>
      <c r="L108" s="128"/>
      <c r="M108" s="141"/>
      <c r="N108" s="41">
        <f>N107+IF(AND(L108="Pago",OR(E108='PC Receitas'!$O$4,E108='PC Receitas'!$O$5,E108='PC Receitas'!$O$6)),J108,IF(AND(L108="Pago",OR(E108='PC Receitas'!$O$7,E108='PC Receitas'!$O$8,E108='PC Receitas'!$O$9,E108='PC Receitas'!$O$10,E108='PC Receitas'!$O$11,E108='PC Receitas'!$O$12,E108='PC Receitas'!$O$13,E108='PC Receitas'!$O$14)),-J108,0))</f>
        <v>8033.07</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71"/>
      <c r="C109" s="43"/>
      <c r="D109" s="43" t="str">
        <f>IF(C109&lt;&gt;"",TEXT(C109,"00")&amp;"/12/"&amp;'Configurações Básicas'!$E$5,"")</f>
        <v/>
      </c>
      <c r="E109" s="43"/>
      <c r="F109" s="43"/>
      <c r="G109" s="43"/>
      <c r="H109" s="43"/>
      <c r="I109" s="43"/>
      <c r="J109" s="44"/>
      <c r="K109" s="142"/>
      <c r="L109" s="128"/>
      <c r="M109" s="141"/>
      <c r="N109" s="41">
        <f>N108+IF(AND(L109="Pago",OR(E109='PC Receitas'!$O$4,E109='PC Receitas'!$O$5,E109='PC Receitas'!$O$6)),J109,IF(AND(L109="Pago",OR(E109='PC Receitas'!$O$7,E109='PC Receitas'!$O$8,E109='PC Receitas'!$O$9,E109='PC Receitas'!$O$10,E109='PC Receitas'!$O$11,E109='PC Receitas'!$O$12,E109='PC Receitas'!$O$13,E109='PC Receitas'!$O$14)),-J109,0))</f>
        <v>8033.07</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71"/>
      <c r="C110" s="43"/>
      <c r="D110" s="43" t="str">
        <f>IF(C110&lt;&gt;"",TEXT(C110,"00")&amp;"/12/"&amp;'Configurações Básicas'!$E$5,"")</f>
        <v/>
      </c>
      <c r="E110" s="43"/>
      <c r="F110" s="43"/>
      <c r="G110" s="43"/>
      <c r="H110" s="43"/>
      <c r="I110" s="43"/>
      <c r="J110" s="44"/>
      <c r="K110" s="142"/>
      <c r="L110" s="128"/>
      <c r="M110" s="141"/>
      <c r="N110" s="41">
        <f>N109+IF(AND(L110="Pago",OR(E110='PC Receitas'!$O$4,E110='PC Receitas'!$O$5,E110='PC Receitas'!$O$6)),J110,IF(AND(L110="Pago",OR(E110='PC Receitas'!$O$7,E110='PC Receitas'!$O$8,E110='PC Receitas'!$O$9,E110='PC Receitas'!$O$10,E110='PC Receitas'!$O$11,E110='PC Receitas'!$O$12,E110='PC Receitas'!$O$13,E110='PC Receitas'!$O$14)),-J110,0))</f>
        <v>8033.07</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71"/>
      <c r="C111" s="43"/>
      <c r="D111" s="43" t="str">
        <f>IF(C111&lt;&gt;"",TEXT(C111,"00")&amp;"/12/"&amp;'Configurações Básicas'!$E$5,"")</f>
        <v/>
      </c>
      <c r="E111" s="43"/>
      <c r="F111" s="43"/>
      <c r="G111" s="43"/>
      <c r="H111" s="43"/>
      <c r="I111" s="43"/>
      <c r="J111" s="44"/>
      <c r="K111" s="142"/>
      <c r="L111" s="128"/>
      <c r="M111" s="141"/>
      <c r="N111" s="41">
        <f>N110+IF(AND(L111="Pago",OR(E111='PC Receitas'!$O$4,E111='PC Receitas'!$O$5,E111='PC Receitas'!$O$6)),J111,IF(AND(L111="Pago",OR(E111='PC Receitas'!$O$7,E111='PC Receitas'!$O$8,E111='PC Receitas'!$O$9,E111='PC Receitas'!$O$10,E111='PC Receitas'!$O$11,E111='PC Receitas'!$O$12,E111='PC Receitas'!$O$13,E111='PC Receitas'!$O$14)),-J111,0))</f>
        <v>8033.07</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71"/>
      <c r="C112" s="43"/>
      <c r="D112" s="43" t="str">
        <f>IF(C112&lt;&gt;"",TEXT(C112,"00")&amp;"/12/"&amp;'Configurações Básicas'!$E$5,"")</f>
        <v/>
      </c>
      <c r="E112" s="43"/>
      <c r="F112" s="43"/>
      <c r="G112" s="43"/>
      <c r="H112" s="43"/>
      <c r="I112" s="43"/>
      <c r="J112" s="44"/>
      <c r="K112" s="142"/>
      <c r="L112" s="128"/>
      <c r="M112" s="141"/>
      <c r="N112" s="41">
        <f>N111+IF(AND(L112="Pago",OR(E112='PC Receitas'!$O$4,E112='PC Receitas'!$O$5,E112='PC Receitas'!$O$6)),J112,IF(AND(L112="Pago",OR(E112='PC Receitas'!$O$7,E112='PC Receitas'!$O$8,E112='PC Receitas'!$O$9,E112='PC Receitas'!$O$10,E112='PC Receitas'!$O$11,E112='PC Receitas'!$O$12,E112='PC Receitas'!$O$13,E112='PC Receitas'!$O$14)),-J112,0))</f>
        <v>8033.07</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71"/>
      <c r="C113" s="43"/>
      <c r="D113" s="43" t="str">
        <f>IF(C113&lt;&gt;"",TEXT(C113,"00")&amp;"/12/"&amp;'Configurações Básicas'!$E$5,"")</f>
        <v/>
      </c>
      <c r="E113" s="43"/>
      <c r="F113" s="43"/>
      <c r="G113" s="43"/>
      <c r="H113" s="43"/>
      <c r="I113" s="43"/>
      <c r="J113" s="44"/>
      <c r="K113" s="142"/>
      <c r="L113" s="128"/>
      <c r="M113" s="141"/>
      <c r="N113" s="41">
        <f>N112+IF(AND(L113="Pago",OR(E113='PC Receitas'!$O$4,E113='PC Receitas'!$O$5,E113='PC Receitas'!$O$6)),J113,IF(AND(L113="Pago",OR(E113='PC Receitas'!$O$7,E113='PC Receitas'!$O$8,E113='PC Receitas'!$O$9,E113='PC Receitas'!$O$10,E113='PC Receitas'!$O$11,E113='PC Receitas'!$O$12,E113='PC Receitas'!$O$13,E113='PC Receitas'!$O$14)),-J113,0))</f>
        <v>8033.07</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71"/>
      <c r="C114" s="43"/>
      <c r="D114" s="43" t="str">
        <f>IF(C114&lt;&gt;"",TEXT(C114,"00")&amp;"/12/"&amp;'Configurações Básicas'!$E$5,"")</f>
        <v/>
      </c>
      <c r="E114" s="43"/>
      <c r="F114" s="43"/>
      <c r="G114" s="43"/>
      <c r="H114" s="43"/>
      <c r="I114" s="43"/>
      <c r="J114" s="44"/>
      <c r="K114" s="142"/>
      <c r="L114" s="128"/>
      <c r="M114" s="141"/>
      <c r="N114" s="41">
        <f>N113+IF(AND(L114="Pago",OR(E114='PC Receitas'!$O$4,E114='PC Receitas'!$O$5,E114='PC Receitas'!$O$6)),J114,IF(AND(L114="Pago",OR(E114='PC Receitas'!$O$7,E114='PC Receitas'!$O$8,E114='PC Receitas'!$O$9,E114='PC Receitas'!$O$10,E114='PC Receitas'!$O$11,E114='PC Receitas'!$O$12,E114='PC Receitas'!$O$13,E114='PC Receitas'!$O$14)),-J114,0))</f>
        <v>8033.07</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71"/>
      <c r="C115" s="43"/>
      <c r="D115" s="43" t="str">
        <f>IF(C115&lt;&gt;"",TEXT(C115,"00")&amp;"/12/"&amp;'Configurações Básicas'!$E$5,"")</f>
        <v/>
      </c>
      <c r="E115" s="43"/>
      <c r="F115" s="43"/>
      <c r="G115" s="43"/>
      <c r="H115" s="43"/>
      <c r="I115" s="43"/>
      <c r="J115" s="44"/>
      <c r="K115" s="142"/>
      <c r="L115" s="128"/>
      <c r="M115" s="141"/>
      <c r="N115" s="41">
        <f>N114+IF(AND(L115="Pago",OR(E115='PC Receitas'!$O$4,E115='PC Receitas'!$O$5,E115='PC Receitas'!$O$6)),J115,IF(AND(L115="Pago",OR(E115='PC Receitas'!$O$7,E115='PC Receitas'!$O$8,E115='PC Receitas'!$O$9,E115='PC Receitas'!$O$10,E115='PC Receitas'!$O$11,E115='PC Receitas'!$O$12,E115='PC Receitas'!$O$13,E115='PC Receitas'!$O$14)),-J115,0))</f>
        <v>8033.07</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71"/>
      <c r="C116" s="43"/>
      <c r="D116" s="43" t="str">
        <f>IF(C116&lt;&gt;"",TEXT(C116,"00")&amp;"/12/"&amp;'Configurações Básicas'!$E$5,"")</f>
        <v/>
      </c>
      <c r="E116" s="43"/>
      <c r="F116" s="43"/>
      <c r="G116" s="43"/>
      <c r="H116" s="43"/>
      <c r="I116" s="43"/>
      <c r="J116" s="44"/>
      <c r="K116" s="142"/>
      <c r="L116" s="128"/>
      <c r="M116" s="141"/>
      <c r="N116" s="41">
        <f>N115+IF(AND(L116="Pago",OR(E116='PC Receitas'!$O$4,E116='PC Receitas'!$O$5,E116='PC Receitas'!$O$6)),J116,IF(AND(L116="Pago",OR(E116='PC Receitas'!$O$7,E116='PC Receitas'!$O$8,E116='PC Receitas'!$O$9,E116='PC Receitas'!$O$10,E116='PC Receitas'!$O$11,E116='PC Receitas'!$O$12,E116='PC Receitas'!$O$13,E116='PC Receitas'!$O$14)),-J116,0))</f>
        <v>8033.07</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71"/>
      <c r="C117" s="43"/>
      <c r="D117" s="43" t="str">
        <f>IF(C117&lt;&gt;"",TEXT(C117,"00")&amp;"/12/"&amp;'Configurações Básicas'!$E$5,"")</f>
        <v/>
      </c>
      <c r="E117" s="43"/>
      <c r="F117" s="43"/>
      <c r="G117" s="43"/>
      <c r="H117" s="43"/>
      <c r="I117" s="43"/>
      <c r="J117" s="44"/>
      <c r="K117" s="142"/>
      <c r="L117" s="128"/>
      <c r="M117" s="141"/>
      <c r="N117" s="41">
        <f>N116+IF(AND(L117="Pago",OR(E117='PC Receitas'!$O$4,E117='PC Receitas'!$O$5,E117='PC Receitas'!$O$6)),J117,IF(AND(L117="Pago",OR(E117='PC Receitas'!$O$7,E117='PC Receitas'!$O$8,E117='PC Receitas'!$O$9,E117='PC Receitas'!$O$10,E117='PC Receitas'!$O$11,E117='PC Receitas'!$O$12,E117='PC Receitas'!$O$13,E117='PC Receitas'!$O$14)),-J117,0))</f>
        <v>8033.07</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71"/>
      <c r="C118" s="43"/>
      <c r="D118" s="43" t="str">
        <f>IF(C118&lt;&gt;"",TEXT(C118,"00")&amp;"/12/"&amp;'Configurações Básicas'!$E$5,"")</f>
        <v/>
      </c>
      <c r="E118" s="43"/>
      <c r="F118" s="43"/>
      <c r="G118" s="43"/>
      <c r="H118" s="43"/>
      <c r="I118" s="43"/>
      <c r="J118" s="44"/>
      <c r="K118" s="142"/>
      <c r="L118" s="128"/>
      <c r="M118" s="141"/>
      <c r="N118" s="41">
        <f>N117+IF(AND(L118="Pago",OR(E118='PC Receitas'!$O$4,E118='PC Receitas'!$O$5,E118='PC Receitas'!$O$6)),J118,IF(AND(L118="Pago",OR(E118='PC Receitas'!$O$7,E118='PC Receitas'!$O$8,E118='PC Receitas'!$O$9,E118='PC Receitas'!$O$10,E118='PC Receitas'!$O$11,E118='PC Receitas'!$O$12,E118='PC Receitas'!$O$13,E118='PC Receitas'!$O$14)),-J118,0))</f>
        <v>8033.07</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71"/>
      <c r="C119" s="43"/>
      <c r="D119" s="43" t="str">
        <f>IF(C119&lt;&gt;"",TEXT(C119,"00")&amp;"/12/"&amp;'Configurações Básicas'!$E$5,"")</f>
        <v/>
      </c>
      <c r="E119" s="43"/>
      <c r="F119" s="43"/>
      <c r="G119" s="43"/>
      <c r="H119" s="43"/>
      <c r="I119" s="43"/>
      <c r="J119" s="44"/>
      <c r="K119" s="142"/>
      <c r="L119" s="128"/>
      <c r="M119" s="141"/>
      <c r="N119" s="41">
        <f>N118+IF(AND(L119="Pago",OR(E119='PC Receitas'!$O$4,E119='PC Receitas'!$O$5,E119='PC Receitas'!$O$6)),J119,IF(AND(L119="Pago",OR(E119='PC Receitas'!$O$7,E119='PC Receitas'!$O$8,E119='PC Receitas'!$O$9,E119='PC Receitas'!$O$10,E119='PC Receitas'!$O$11,E119='PC Receitas'!$O$12,E119='PC Receitas'!$O$13,E119='PC Receitas'!$O$14)),-J119,0))</f>
        <v>8033.07</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71"/>
      <c r="C120" s="43"/>
      <c r="D120" s="43" t="str">
        <f>IF(C120&lt;&gt;"",TEXT(C120,"00")&amp;"/12/"&amp;'Configurações Básicas'!$E$5,"")</f>
        <v/>
      </c>
      <c r="E120" s="43"/>
      <c r="F120" s="43"/>
      <c r="G120" s="43"/>
      <c r="H120" s="43"/>
      <c r="I120" s="43"/>
      <c r="J120" s="44"/>
      <c r="K120" s="142"/>
      <c r="L120" s="128"/>
      <c r="M120" s="141"/>
      <c r="N120" s="41">
        <f>N119+IF(AND(L120="Pago",OR(E120='PC Receitas'!$O$4,E120='PC Receitas'!$O$5,E120='PC Receitas'!$O$6)),J120,IF(AND(L120="Pago",OR(E120='PC Receitas'!$O$7,E120='PC Receitas'!$O$8,E120='PC Receitas'!$O$9,E120='PC Receitas'!$O$10,E120='PC Receitas'!$O$11,E120='PC Receitas'!$O$12,E120='PC Receitas'!$O$13,E120='PC Receitas'!$O$14)),-J120,0))</f>
        <v>8033.07</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71"/>
      <c r="C121" s="43"/>
      <c r="D121" s="43" t="str">
        <f>IF(C121&lt;&gt;"",TEXT(C121,"00")&amp;"/12/"&amp;'Configurações Básicas'!$E$5,"")</f>
        <v/>
      </c>
      <c r="E121" s="43"/>
      <c r="F121" s="43"/>
      <c r="G121" s="43"/>
      <c r="H121" s="43"/>
      <c r="I121" s="43"/>
      <c r="J121" s="44"/>
      <c r="K121" s="142"/>
      <c r="L121" s="128"/>
      <c r="M121" s="141"/>
      <c r="N121" s="41">
        <f>N120+IF(AND(L121="Pago",OR(E121='PC Receitas'!$O$4,E121='PC Receitas'!$O$5,E121='PC Receitas'!$O$6)),J121,IF(AND(L121="Pago",OR(E121='PC Receitas'!$O$7,E121='PC Receitas'!$O$8,E121='PC Receitas'!$O$9,E121='PC Receitas'!$O$10,E121='PC Receitas'!$O$11,E121='PC Receitas'!$O$12,E121='PC Receitas'!$O$13,E121='PC Receitas'!$O$14)),-J121,0))</f>
        <v>8033.07</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71"/>
      <c r="C122" s="43"/>
      <c r="D122" s="43" t="str">
        <f>IF(C122&lt;&gt;"",TEXT(C122,"00")&amp;"/12/"&amp;'Configurações Básicas'!$E$5,"")</f>
        <v/>
      </c>
      <c r="E122" s="43"/>
      <c r="F122" s="43"/>
      <c r="G122" s="43"/>
      <c r="H122" s="43"/>
      <c r="I122" s="43"/>
      <c r="J122" s="44"/>
      <c r="K122" s="142"/>
      <c r="L122" s="45"/>
      <c r="M122" s="141"/>
      <c r="N122" s="41">
        <f>N121+IF(AND(L122="Pago",OR(E122='PC Receitas'!$O$4,E122='PC Receitas'!$O$5,E122='PC Receitas'!$O$6)),J122,IF(AND(L122="Pago",OR(E122='PC Receitas'!$O$7,E122='PC Receitas'!$O$8,E122='PC Receitas'!$O$9,E122='PC Receitas'!$O$10,E122='PC Receitas'!$O$11,E122='PC Receitas'!$O$12,E122='PC Receitas'!$O$13,E122='PC Receitas'!$O$14)),-J122,0))</f>
        <v>8033.07</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71"/>
      <c r="C123" s="43"/>
      <c r="D123" s="43" t="str">
        <f>IF(C123&lt;&gt;"",TEXT(C123,"00")&amp;"/12/"&amp;'Configurações Básicas'!$E$5,"")</f>
        <v/>
      </c>
      <c r="E123" s="43"/>
      <c r="F123" s="43"/>
      <c r="G123" s="43"/>
      <c r="H123" s="43"/>
      <c r="I123" s="43"/>
      <c r="J123" s="44"/>
      <c r="K123" s="142"/>
      <c r="L123" s="45"/>
      <c r="M123" s="141"/>
      <c r="N123" s="41">
        <f>N122+IF(AND(L123="Pago",OR(E123='PC Receitas'!$O$4,E123='PC Receitas'!$O$5,E123='PC Receitas'!$O$6)),J123,IF(AND(L123="Pago",OR(E123='PC Receitas'!$O$7,E123='PC Receitas'!$O$8,E123='PC Receitas'!$O$9,E123='PC Receitas'!$O$10,E123='PC Receitas'!$O$11,E123='PC Receitas'!$O$12,E123='PC Receitas'!$O$13,E123='PC Receitas'!$O$14)),-J123,0))</f>
        <v>8033.07</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71"/>
      <c r="C124" s="43"/>
      <c r="D124" s="43" t="str">
        <f>IF(C124&lt;&gt;"",TEXT(C124,"00")&amp;"/12/"&amp;'Configurações Básicas'!$E$5,"")</f>
        <v/>
      </c>
      <c r="E124" s="43"/>
      <c r="F124" s="43"/>
      <c r="G124" s="43"/>
      <c r="H124" s="43"/>
      <c r="I124" s="43"/>
      <c r="J124" s="44"/>
      <c r="K124" s="142"/>
      <c r="L124" s="45"/>
      <c r="M124" s="141"/>
      <c r="N124" s="41">
        <f>N123+IF(AND(L124="Pago",OR(E124='PC Receitas'!$O$4,E124='PC Receitas'!$O$5,E124='PC Receitas'!$O$6)),J124,IF(AND(L124="Pago",OR(E124='PC Receitas'!$O$7,E124='PC Receitas'!$O$8,E124='PC Receitas'!$O$9,E124='PC Receitas'!$O$10,E124='PC Receitas'!$O$11,E124='PC Receitas'!$O$12,E124='PC Receitas'!$O$13,E124='PC Receitas'!$O$14)),-J124,0))</f>
        <v>8033.07</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71"/>
      <c r="C125" s="43"/>
      <c r="D125" s="43" t="str">
        <f>IF(C125&lt;&gt;"",TEXT(C125,"00")&amp;"/12/"&amp;'Configurações Básicas'!$E$5,"")</f>
        <v/>
      </c>
      <c r="E125" s="43"/>
      <c r="F125" s="43"/>
      <c r="G125" s="43"/>
      <c r="H125" s="43"/>
      <c r="I125" s="43"/>
      <c r="J125" s="44"/>
      <c r="K125" s="142"/>
      <c r="L125" s="45"/>
      <c r="M125" s="141"/>
      <c r="N125" s="41">
        <f>N124+IF(AND(L125="Pago",OR(E125='PC Receitas'!$O$4,E125='PC Receitas'!$O$5,E125='PC Receitas'!$O$6)),J125,IF(AND(L125="Pago",OR(E125='PC Receitas'!$O$7,E125='PC Receitas'!$O$8,E125='PC Receitas'!$O$9,E125='PC Receitas'!$O$10,E125='PC Receitas'!$O$11,E125='PC Receitas'!$O$12,E125='PC Receitas'!$O$13,E125='PC Receitas'!$O$14)),-J125,0))</f>
        <v>8033.07</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71"/>
      <c r="C126" s="43"/>
      <c r="D126" s="43" t="str">
        <f>IF(C126&lt;&gt;"",TEXT(C126,"00")&amp;"/12/"&amp;'Configurações Básicas'!$E$5,"")</f>
        <v/>
      </c>
      <c r="E126" s="43"/>
      <c r="F126" s="43"/>
      <c r="G126" s="43"/>
      <c r="H126" s="43"/>
      <c r="I126" s="43"/>
      <c r="J126" s="44"/>
      <c r="K126" s="142"/>
      <c r="L126" s="45"/>
      <c r="M126" s="141"/>
      <c r="N126" s="41">
        <f>N125+IF(AND(L126="Pago",OR(E126='PC Receitas'!$O$4,E126='PC Receitas'!$O$5,E126='PC Receitas'!$O$6)),J126,IF(AND(L126="Pago",OR(E126='PC Receitas'!$O$7,E126='PC Receitas'!$O$8,E126='PC Receitas'!$O$9,E126='PC Receitas'!$O$10,E126='PC Receitas'!$O$11,E126='PC Receitas'!$O$12,E126='PC Receitas'!$O$13,E126='PC Receitas'!$O$14)),-J126,0))</f>
        <v>8033.07</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71"/>
      <c r="C127" s="43"/>
      <c r="D127" s="43" t="str">
        <f>IF(C127&lt;&gt;"",TEXT(C127,"00")&amp;"/12/"&amp;'Configurações Básicas'!$E$5,"")</f>
        <v/>
      </c>
      <c r="E127" s="43"/>
      <c r="F127" s="43"/>
      <c r="G127" s="43"/>
      <c r="H127" s="43"/>
      <c r="I127" s="43"/>
      <c r="J127" s="44"/>
      <c r="K127" s="142"/>
      <c r="L127" s="45"/>
      <c r="M127" s="141"/>
      <c r="N127" s="41">
        <f>N126+IF(AND(L127="Pago",OR(E127='PC Receitas'!$O$4,E127='PC Receitas'!$O$5,E127='PC Receitas'!$O$6)),J127,IF(AND(L127="Pago",OR(E127='PC Receitas'!$O$7,E127='PC Receitas'!$O$8,E127='PC Receitas'!$O$9,E127='PC Receitas'!$O$10,E127='PC Receitas'!$O$11,E127='PC Receitas'!$O$12,E127='PC Receitas'!$O$13,E127='PC Receitas'!$O$14)),-J127,0))</f>
        <v>8033.07</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71"/>
      <c r="C128" s="43"/>
      <c r="D128" s="43" t="str">
        <f>IF(C128&lt;&gt;"",TEXT(C128,"00")&amp;"/12/"&amp;'Configurações Básicas'!$E$5,"")</f>
        <v/>
      </c>
      <c r="E128" s="43"/>
      <c r="F128" s="43"/>
      <c r="G128" s="43"/>
      <c r="H128" s="43"/>
      <c r="I128" s="43"/>
      <c r="J128" s="44"/>
      <c r="K128" s="142"/>
      <c r="L128" s="45"/>
      <c r="M128" s="141"/>
      <c r="N128" s="41">
        <f>N127+IF(AND(L128="Pago",OR(E128='PC Receitas'!$O$4,E128='PC Receitas'!$O$5,E128='PC Receitas'!$O$6)),J128,IF(AND(L128="Pago",OR(E128='PC Receitas'!$O$7,E128='PC Receitas'!$O$8,E128='PC Receitas'!$O$9,E128='PC Receitas'!$O$10,E128='PC Receitas'!$O$11,E128='PC Receitas'!$O$12,E128='PC Receitas'!$O$13,E128='PC Receitas'!$O$14)),-J128,0))</f>
        <v>8033.07</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71"/>
      <c r="C129" s="43"/>
      <c r="D129" s="43" t="str">
        <f>IF(C129&lt;&gt;"",TEXT(C129,"00")&amp;"/12/"&amp;'Configurações Básicas'!$E$5,"")</f>
        <v/>
      </c>
      <c r="E129" s="43"/>
      <c r="F129" s="43"/>
      <c r="G129" s="43"/>
      <c r="H129" s="43"/>
      <c r="I129" s="43"/>
      <c r="J129" s="44"/>
      <c r="K129" s="142"/>
      <c r="L129" s="45"/>
      <c r="M129" s="141"/>
      <c r="N129" s="41">
        <f>N128+IF(AND(L129="Pago",OR(E129='PC Receitas'!$O$4,E129='PC Receitas'!$O$5,E129='PC Receitas'!$O$6)),J129,IF(AND(L129="Pago",OR(E129='PC Receitas'!$O$7,E129='PC Receitas'!$O$8,E129='PC Receitas'!$O$9,E129='PC Receitas'!$O$10,E129='PC Receitas'!$O$11,E129='PC Receitas'!$O$12,E129='PC Receitas'!$O$13,E129='PC Receitas'!$O$14)),-J129,0))</f>
        <v>8033.07</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71"/>
      <c r="C130" s="43"/>
      <c r="D130" s="43" t="str">
        <f>IF(C130&lt;&gt;"",TEXT(C130,"00")&amp;"/12/"&amp;'Configurações Básicas'!$E$5,"")</f>
        <v/>
      </c>
      <c r="E130" s="43"/>
      <c r="F130" s="43"/>
      <c r="G130" s="43"/>
      <c r="H130" s="43"/>
      <c r="I130" s="43"/>
      <c r="J130" s="44"/>
      <c r="K130" s="142"/>
      <c r="L130" s="45"/>
      <c r="M130" s="141"/>
      <c r="N130" s="41">
        <f>N129+IF(AND(L130="Pago",OR(E130='PC Receitas'!$O$4,E130='PC Receitas'!$O$5,E130='PC Receitas'!$O$6)),J130,IF(AND(L130="Pago",OR(E130='PC Receitas'!$O$7,E130='PC Receitas'!$O$8,E130='PC Receitas'!$O$9,E130='PC Receitas'!$O$10,E130='PC Receitas'!$O$11,E130='PC Receitas'!$O$12,E130='PC Receitas'!$O$13,E130='PC Receitas'!$O$14)),-J130,0))</f>
        <v>8033.07</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71"/>
      <c r="C131" s="43"/>
      <c r="D131" s="43" t="str">
        <f>IF(C131&lt;&gt;"",TEXT(C131,"00")&amp;"/12/"&amp;'Configurações Básicas'!$E$5,"")</f>
        <v/>
      </c>
      <c r="E131" s="43"/>
      <c r="F131" s="43"/>
      <c r="G131" s="43"/>
      <c r="H131" s="43"/>
      <c r="I131" s="43"/>
      <c r="J131" s="44"/>
      <c r="K131" s="142"/>
      <c r="L131" s="45"/>
      <c r="M131" s="141"/>
      <c r="N131" s="41">
        <f>N130+IF(AND(L131="Pago",OR(E131='PC Receitas'!$O$4,E131='PC Receitas'!$O$5,E131='PC Receitas'!$O$6)),J131,IF(AND(L131="Pago",OR(E131='PC Receitas'!$O$7,E131='PC Receitas'!$O$8,E131='PC Receitas'!$O$9,E131='PC Receitas'!$O$10,E131='PC Receitas'!$O$11,E131='PC Receitas'!$O$12,E131='PC Receitas'!$O$13,E131='PC Receitas'!$O$14)),-J131,0))</f>
        <v>8033.07</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71"/>
      <c r="C132" s="43"/>
      <c r="D132" s="43" t="str">
        <f>IF(C132&lt;&gt;"",TEXT(C132,"00")&amp;"/12/"&amp;'Configurações Básicas'!$E$5,"")</f>
        <v/>
      </c>
      <c r="E132" s="43"/>
      <c r="F132" s="43"/>
      <c r="G132" s="43"/>
      <c r="H132" s="43"/>
      <c r="I132" s="43"/>
      <c r="J132" s="44"/>
      <c r="K132" s="142"/>
      <c r="L132" s="45"/>
      <c r="M132" s="141"/>
      <c r="N132" s="41">
        <f>N131+IF(AND(L132="Pago",OR(E132='PC Receitas'!$O$4,E132='PC Receitas'!$O$5,E132='PC Receitas'!$O$6)),J132,IF(AND(L132="Pago",OR(E132='PC Receitas'!$O$7,E132='PC Receitas'!$O$8,E132='PC Receitas'!$O$9,E132='PC Receitas'!$O$10,E132='PC Receitas'!$O$11,E132='PC Receitas'!$O$12,E132='PC Receitas'!$O$13,E132='PC Receitas'!$O$14)),-J132,0))</f>
        <v>8033.07</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71"/>
      <c r="C133" s="43"/>
      <c r="D133" s="43" t="str">
        <f>IF(C133&lt;&gt;"",TEXT(C133,"00")&amp;"/12/"&amp;'Configurações Básicas'!$E$5,"")</f>
        <v/>
      </c>
      <c r="E133" s="43"/>
      <c r="F133" s="43"/>
      <c r="G133" s="43"/>
      <c r="H133" s="43"/>
      <c r="I133" s="43"/>
      <c r="J133" s="44"/>
      <c r="K133" s="142"/>
      <c r="L133" s="45"/>
      <c r="M133" s="141"/>
      <c r="N133" s="41">
        <f>N132+IF(AND(L133="Pago",OR(E133='PC Receitas'!$O$4,E133='PC Receitas'!$O$5,E133='PC Receitas'!$O$6)),J133,IF(AND(L133="Pago",OR(E133='PC Receitas'!$O$7,E133='PC Receitas'!$O$8,E133='PC Receitas'!$O$9,E133='PC Receitas'!$O$10,E133='PC Receitas'!$O$11,E133='PC Receitas'!$O$12,E133='PC Receitas'!$O$13,E133='PC Receitas'!$O$14)),-J133,0))</f>
        <v>8033.07</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71"/>
      <c r="C134" s="43"/>
      <c r="D134" s="43" t="str">
        <f>IF(C134&lt;&gt;"",TEXT(C134,"00")&amp;"/12/"&amp;'Configurações Básicas'!$E$5,"")</f>
        <v/>
      </c>
      <c r="E134" s="43"/>
      <c r="F134" s="43"/>
      <c r="G134" s="43"/>
      <c r="H134" s="43"/>
      <c r="I134" s="43"/>
      <c r="J134" s="44"/>
      <c r="K134" s="142"/>
      <c r="L134" s="45"/>
      <c r="M134" s="141"/>
      <c r="N134" s="41">
        <f>N133+IF(AND(L134="Pago",OR(E134='PC Receitas'!$O$4,E134='PC Receitas'!$O$5,E134='PC Receitas'!$O$6)),J134,IF(AND(L134="Pago",OR(E134='PC Receitas'!$O$7,E134='PC Receitas'!$O$8,E134='PC Receitas'!$O$9,E134='PC Receitas'!$O$10,E134='PC Receitas'!$O$11,E134='PC Receitas'!$O$12,E134='PC Receitas'!$O$13,E134='PC Receitas'!$O$14)),-J134,0))</f>
        <v>8033.07</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71"/>
      <c r="C135" s="43"/>
      <c r="D135" s="43" t="str">
        <f>IF(C135&lt;&gt;"",TEXT(C135,"00")&amp;"/12/"&amp;'Configurações Básicas'!$E$5,"")</f>
        <v/>
      </c>
      <c r="E135" s="43"/>
      <c r="F135" s="43"/>
      <c r="G135" s="43"/>
      <c r="H135" s="43"/>
      <c r="I135" s="43"/>
      <c r="J135" s="44"/>
      <c r="K135" s="142"/>
      <c r="L135" s="45"/>
      <c r="M135" s="141"/>
      <c r="N135" s="41">
        <f>N134+IF(AND(L135="Pago",OR(E135='PC Receitas'!$O$4,E135='PC Receitas'!$O$5,E135='PC Receitas'!$O$6)),J135,IF(AND(L135="Pago",OR(E135='PC Receitas'!$O$7,E135='PC Receitas'!$O$8,E135='PC Receitas'!$O$9,E135='PC Receitas'!$O$10,E135='PC Receitas'!$O$11,E135='PC Receitas'!$O$12,E135='PC Receitas'!$O$13,E135='PC Receitas'!$O$14)),-J135,0))</f>
        <v>8033.07</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71"/>
      <c r="C136" s="43"/>
      <c r="D136" s="43" t="str">
        <f>IF(C136&lt;&gt;"",TEXT(C136,"00")&amp;"/12/"&amp;'Configurações Básicas'!$E$5,"")</f>
        <v/>
      </c>
      <c r="E136" s="43"/>
      <c r="F136" s="43"/>
      <c r="G136" s="43"/>
      <c r="H136" s="43"/>
      <c r="I136" s="43"/>
      <c r="J136" s="44"/>
      <c r="K136" s="142"/>
      <c r="L136" s="45"/>
      <c r="M136" s="141"/>
      <c r="N136" s="41">
        <f>N135+IF(AND(L136="Pago",OR(E136='PC Receitas'!$O$4,E136='PC Receitas'!$O$5,E136='PC Receitas'!$O$6)),J136,IF(AND(L136="Pago",OR(E136='PC Receitas'!$O$7,E136='PC Receitas'!$O$8,E136='PC Receitas'!$O$9,E136='PC Receitas'!$O$10,E136='PC Receitas'!$O$11,E136='PC Receitas'!$O$12,E136='PC Receitas'!$O$13,E136='PC Receitas'!$O$14)),-J136,0))</f>
        <v>8033.07</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71"/>
      <c r="C137" s="43"/>
      <c r="D137" s="43" t="str">
        <f>IF(C137&lt;&gt;"",TEXT(C137,"00")&amp;"/12/"&amp;'Configurações Básicas'!$E$5,"")</f>
        <v/>
      </c>
      <c r="E137" s="43"/>
      <c r="F137" s="43"/>
      <c r="G137" s="43"/>
      <c r="H137" s="43"/>
      <c r="I137" s="43"/>
      <c r="J137" s="44"/>
      <c r="K137" s="142"/>
      <c r="L137" s="45"/>
      <c r="M137" s="141"/>
      <c r="N137" s="41">
        <f>N136+IF(AND(L137="Pago",OR(E137='PC Receitas'!$O$4,E137='PC Receitas'!$O$5,E137='PC Receitas'!$O$6)),J137,IF(AND(L137="Pago",OR(E137='PC Receitas'!$O$7,E137='PC Receitas'!$O$8,E137='PC Receitas'!$O$9,E137='PC Receitas'!$O$10,E137='PC Receitas'!$O$11,E137='PC Receitas'!$O$12,E137='PC Receitas'!$O$13,E137='PC Receitas'!$O$14)),-J137,0))</f>
        <v>8033.07</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71"/>
      <c r="C138" s="43"/>
      <c r="D138" s="43" t="str">
        <f>IF(C138&lt;&gt;"",TEXT(C138,"00")&amp;"/12/"&amp;'Configurações Básicas'!$E$5,"")</f>
        <v/>
      </c>
      <c r="E138" s="43"/>
      <c r="F138" s="43"/>
      <c r="G138" s="43"/>
      <c r="H138" s="43"/>
      <c r="I138" s="43"/>
      <c r="J138" s="44"/>
      <c r="K138" s="142"/>
      <c r="L138" s="45"/>
      <c r="M138" s="141"/>
      <c r="N138" s="41">
        <f>N137+IF(AND(L138="Pago",OR(E138='PC Receitas'!$O$4,E138='PC Receitas'!$O$5,E138='PC Receitas'!$O$6)),J138,IF(AND(L138="Pago",OR(E138='PC Receitas'!$O$7,E138='PC Receitas'!$O$8,E138='PC Receitas'!$O$9,E138='PC Receitas'!$O$10,E138='PC Receitas'!$O$11,E138='PC Receitas'!$O$12,E138='PC Receitas'!$O$13,E138='PC Receitas'!$O$14)),-J138,0))</f>
        <v>8033.07</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71"/>
      <c r="C139" s="43"/>
      <c r="D139" s="43" t="str">
        <f>IF(C139&lt;&gt;"",TEXT(C139,"00")&amp;"/12/"&amp;'Configurações Básicas'!$E$5,"")</f>
        <v/>
      </c>
      <c r="E139" s="43"/>
      <c r="F139" s="43"/>
      <c r="G139" s="43"/>
      <c r="H139" s="43"/>
      <c r="I139" s="43"/>
      <c r="J139" s="44"/>
      <c r="K139" s="142"/>
      <c r="L139" s="45"/>
      <c r="M139" s="141"/>
      <c r="N139" s="41">
        <f>N138+IF(AND(L139="Pago",OR(E139='PC Receitas'!$O$4,E139='PC Receitas'!$O$5,E139='PC Receitas'!$O$6)),J139,IF(AND(L139="Pago",OR(E139='PC Receitas'!$O$7,E139='PC Receitas'!$O$8,E139='PC Receitas'!$O$9,E139='PC Receitas'!$O$10,E139='PC Receitas'!$O$11,E139='PC Receitas'!$O$12,E139='PC Receitas'!$O$13,E139='PC Receitas'!$O$14)),-J139,0))</f>
        <v>8033.07</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71"/>
      <c r="C140" s="43"/>
      <c r="D140" s="43" t="str">
        <f>IF(C140&lt;&gt;"",TEXT(C140,"00")&amp;"/12/"&amp;'Configurações Básicas'!$E$5,"")</f>
        <v/>
      </c>
      <c r="E140" s="43"/>
      <c r="F140" s="43"/>
      <c r="G140" s="43"/>
      <c r="H140" s="43"/>
      <c r="I140" s="43"/>
      <c r="J140" s="44"/>
      <c r="K140" s="142"/>
      <c r="L140" s="45"/>
      <c r="M140" s="141"/>
      <c r="N140" s="41">
        <f>N139+IF(AND(L140="Pago",OR(E140='PC Receitas'!$O$4,E140='PC Receitas'!$O$5,E140='PC Receitas'!$O$6)),J140,IF(AND(L140="Pago",OR(E140='PC Receitas'!$O$7,E140='PC Receitas'!$O$8,E140='PC Receitas'!$O$9,E140='PC Receitas'!$O$10,E140='PC Receitas'!$O$11,E140='PC Receitas'!$O$12,E140='PC Receitas'!$O$13,E140='PC Receitas'!$O$14)),-J140,0))</f>
        <v>8033.07</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71"/>
      <c r="C141" s="43"/>
      <c r="D141" s="43" t="str">
        <f>IF(C141&lt;&gt;"",TEXT(C141,"00")&amp;"/12/"&amp;'Configurações Básicas'!$E$5,"")</f>
        <v/>
      </c>
      <c r="E141" s="43"/>
      <c r="F141" s="43"/>
      <c r="G141" s="43"/>
      <c r="H141" s="43"/>
      <c r="I141" s="43"/>
      <c r="J141" s="44"/>
      <c r="K141" s="142"/>
      <c r="L141" s="45"/>
      <c r="M141" s="141"/>
      <c r="N141" s="41">
        <f>N140+IF(AND(L141="Pago",OR(E141='PC Receitas'!$O$4,E141='PC Receitas'!$O$5,E141='PC Receitas'!$O$6)),J141,IF(AND(L141="Pago",OR(E141='PC Receitas'!$O$7,E141='PC Receitas'!$O$8,E141='PC Receitas'!$O$9,E141='PC Receitas'!$O$10,E141='PC Receitas'!$O$11,E141='PC Receitas'!$O$12,E141='PC Receitas'!$O$13,E141='PC Receitas'!$O$14)),-J141,0))</f>
        <v>8033.07</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71"/>
      <c r="C142" s="43"/>
      <c r="D142" s="43" t="str">
        <f>IF(C142&lt;&gt;"",TEXT(C142,"00")&amp;"/12/"&amp;'Configurações Básicas'!$E$5,"")</f>
        <v/>
      </c>
      <c r="E142" s="43"/>
      <c r="F142" s="43"/>
      <c r="G142" s="43"/>
      <c r="H142" s="43"/>
      <c r="I142" s="43"/>
      <c r="J142" s="44"/>
      <c r="K142" s="142"/>
      <c r="L142" s="45"/>
      <c r="M142" s="141"/>
      <c r="N142" s="41">
        <f>N141+IF(AND(L142="Pago",OR(E142='PC Receitas'!$O$4,E142='PC Receitas'!$O$5,E142='PC Receitas'!$O$6)),J142,IF(AND(L142="Pago",OR(E142='PC Receitas'!$O$7,E142='PC Receitas'!$O$8,E142='PC Receitas'!$O$9,E142='PC Receitas'!$O$10,E142='PC Receitas'!$O$11,E142='PC Receitas'!$O$12,E142='PC Receitas'!$O$13,E142='PC Receitas'!$O$14)),-J142,0))</f>
        <v>8033.07</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71"/>
      <c r="C143" s="43"/>
      <c r="D143" s="43" t="str">
        <f>IF(C143&lt;&gt;"",TEXT(C143,"00")&amp;"/12/"&amp;'Configurações Básicas'!$E$5,"")</f>
        <v/>
      </c>
      <c r="E143" s="43"/>
      <c r="F143" s="43"/>
      <c r="G143" s="43"/>
      <c r="H143" s="43"/>
      <c r="I143" s="43"/>
      <c r="J143" s="44"/>
      <c r="K143" s="142"/>
      <c r="L143" s="45"/>
      <c r="M143" s="141"/>
      <c r="N143" s="41">
        <f>N142+IF(AND(L143="Pago",OR(E143='PC Receitas'!$O$4,E143='PC Receitas'!$O$5,E143='PC Receitas'!$O$6)),J143,IF(AND(L143="Pago",OR(E143='PC Receitas'!$O$7,E143='PC Receitas'!$O$8,E143='PC Receitas'!$O$9,E143='PC Receitas'!$O$10,E143='PC Receitas'!$O$11,E143='PC Receitas'!$O$12,E143='PC Receitas'!$O$13,E143='PC Receitas'!$O$14)),-J143,0))</f>
        <v>8033.07</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71"/>
      <c r="C144" s="43"/>
      <c r="D144" s="43" t="str">
        <f>IF(C144&lt;&gt;"",TEXT(C144,"00")&amp;"/12/"&amp;'Configurações Básicas'!$E$5,"")</f>
        <v/>
      </c>
      <c r="E144" s="43"/>
      <c r="F144" s="43"/>
      <c r="G144" s="43"/>
      <c r="H144" s="43"/>
      <c r="I144" s="43"/>
      <c r="J144" s="44"/>
      <c r="K144" s="142"/>
      <c r="L144" s="45"/>
      <c r="M144" s="141"/>
      <c r="N144" s="41">
        <f>N143+IF(AND(L144="Pago",OR(E144='PC Receitas'!$O$4,E144='PC Receitas'!$O$5,E144='PC Receitas'!$O$6)),J144,IF(AND(L144="Pago",OR(E144='PC Receitas'!$O$7,E144='PC Receitas'!$O$8,E144='PC Receitas'!$O$9,E144='PC Receitas'!$O$10,E144='PC Receitas'!$O$11,E144='PC Receitas'!$O$12,E144='PC Receitas'!$O$13,E144='PC Receitas'!$O$14)),-J144,0))</f>
        <v>8033.07</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71"/>
      <c r="C145" s="43"/>
      <c r="D145" s="43" t="str">
        <f>IF(C145&lt;&gt;"",TEXT(C145,"00")&amp;"/12/"&amp;'Configurações Básicas'!$E$5,"")</f>
        <v/>
      </c>
      <c r="E145" s="43"/>
      <c r="F145" s="43"/>
      <c r="G145" s="43"/>
      <c r="H145" s="43"/>
      <c r="I145" s="43"/>
      <c r="J145" s="44"/>
      <c r="K145" s="142"/>
      <c r="L145" s="45"/>
      <c r="M145" s="141"/>
      <c r="N145" s="41">
        <f>N144+IF(AND(L145="Pago",OR(E145='PC Receitas'!$O$4,E145='PC Receitas'!$O$5,E145='PC Receitas'!$O$6)),J145,IF(AND(L145="Pago",OR(E145='PC Receitas'!$O$7,E145='PC Receitas'!$O$8,E145='PC Receitas'!$O$9,E145='PC Receitas'!$O$10,E145='PC Receitas'!$O$11,E145='PC Receitas'!$O$12,E145='PC Receitas'!$O$13,E145='PC Receitas'!$O$14)),-J145,0))</f>
        <v>8033.07</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71"/>
      <c r="C146" s="43"/>
      <c r="D146" s="43" t="str">
        <f>IF(C146&lt;&gt;"",TEXT(C146,"00")&amp;"/12/"&amp;'Configurações Básicas'!$E$5,"")</f>
        <v/>
      </c>
      <c r="E146" s="43"/>
      <c r="F146" s="43"/>
      <c r="G146" s="43"/>
      <c r="H146" s="43"/>
      <c r="I146" s="43"/>
      <c r="J146" s="44"/>
      <c r="K146" s="142"/>
      <c r="L146" s="45"/>
      <c r="M146" s="141"/>
      <c r="N146" s="41">
        <f>N145+IF(AND(L146="Pago",OR(E146='PC Receitas'!$O$4,E146='PC Receitas'!$O$5,E146='PC Receitas'!$O$6)),J146,IF(AND(L146="Pago",OR(E146='PC Receitas'!$O$7,E146='PC Receitas'!$O$8,E146='PC Receitas'!$O$9,E146='PC Receitas'!$O$10,E146='PC Receitas'!$O$11,E146='PC Receitas'!$O$12,E146='PC Receitas'!$O$13,E146='PC Receitas'!$O$14)),-J146,0))</f>
        <v>8033.07</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71"/>
      <c r="C147" s="43"/>
      <c r="D147" s="43" t="str">
        <f>IF(C147&lt;&gt;"",TEXT(C147,"00")&amp;"/12/"&amp;'Configurações Básicas'!$E$5,"")</f>
        <v/>
      </c>
      <c r="E147" s="43"/>
      <c r="F147" s="43"/>
      <c r="G147" s="43"/>
      <c r="H147" s="43"/>
      <c r="I147" s="43"/>
      <c r="J147" s="44"/>
      <c r="K147" s="142"/>
      <c r="L147" s="45"/>
      <c r="M147" s="141"/>
      <c r="N147" s="41">
        <f>N146+IF(AND(L147="Pago",OR(E147='PC Receitas'!$O$4,E147='PC Receitas'!$O$5,E147='PC Receitas'!$O$6)),J147,IF(AND(L147="Pago",OR(E147='PC Receitas'!$O$7,E147='PC Receitas'!$O$8,E147='PC Receitas'!$O$9,E147='PC Receitas'!$O$10,E147='PC Receitas'!$O$11,E147='PC Receitas'!$O$12,E147='PC Receitas'!$O$13,E147='PC Receitas'!$O$14)),-J147,0))</f>
        <v>8033.07</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71"/>
      <c r="C148" s="43"/>
      <c r="D148" s="43" t="str">
        <f>IF(C148&lt;&gt;"",TEXT(C148,"00")&amp;"/12/"&amp;'Configurações Básicas'!$E$5,"")</f>
        <v/>
      </c>
      <c r="E148" s="43"/>
      <c r="F148" s="43"/>
      <c r="G148" s="43"/>
      <c r="H148" s="43"/>
      <c r="I148" s="43"/>
      <c r="J148" s="44"/>
      <c r="K148" s="142"/>
      <c r="L148" s="45"/>
      <c r="M148" s="141"/>
      <c r="N148" s="41">
        <f>N147+IF(AND(L148="Pago",OR(E148='PC Receitas'!$O$4,E148='PC Receitas'!$O$5,E148='PC Receitas'!$O$6)),J148,IF(AND(L148="Pago",OR(E148='PC Receitas'!$O$7,E148='PC Receitas'!$O$8,E148='PC Receitas'!$O$9,E148='PC Receitas'!$O$10,E148='PC Receitas'!$O$11,E148='PC Receitas'!$O$12,E148='PC Receitas'!$O$13,E148='PC Receitas'!$O$14)),-J148,0))</f>
        <v>8033.07</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71"/>
      <c r="C149" s="43"/>
      <c r="D149" s="43" t="str">
        <f>IF(C149&lt;&gt;"",TEXT(C149,"00")&amp;"/12/"&amp;'Configurações Básicas'!$E$5,"")</f>
        <v/>
      </c>
      <c r="E149" s="43"/>
      <c r="F149" s="43"/>
      <c r="G149" s="43"/>
      <c r="H149" s="43"/>
      <c r="I149" s="43"/>
      <c r="J149" s="44"/>
      <c r="K149" s="142"/>
      <c r="L149" s="45"/>
      <c r="M149" s="141"/>
      <c r="N149" s="41">
        <f>N148+IF(AND(L149="Pago",OR(E149='PC Receitas'!$O$4,E149='PC Receitas'!$O$5,E149='PC Receitas'!$O$6)),J149,IF(AND(L149="Pago",OR(E149='PC Receitas'!$O$7,E149='PC Receitas'!$O$8,E149='PC Receitas'!$O$9,E149='PC Receitas'!$O$10,E149='PC Receitas'!$O$11,E149='PC Receitas'!$O$12,E149='PC Receitas'!$O$13,E149='PC Receitas'!$O$14)),-J149,0))</f>
        <v>8033.07</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71"/>
      <c r="C150" s="43"/>
      <c r="D150" s="43" t="str">
        <f>IF(C150&lt;&gt;"",TEXT(C150,"00")&amp;"/12/"&amp;'Configurações Básicas'!$E$5,"")</f>
        <v/>
      </c>
      <c r="E150" s="43"/>
      <c r="F150" s="43"/>
      <c r="G150" s="43"/>
      <c r="H150" s="43"/>
      <c r="I150" s="43"/>
      <c r="J150" s="44"/>
      <c r="K150" s="142"/>
      <c r="L150" s="45"/>
      <c r="M150" s="141"/>
      <c r="N150" s="41">
        <f>N149+IF(AND(L150="Pago",OR(E150='PC Receitas'!$O$4,E150='PC Receitas'!$O$5,E150='PC Receitas'!$O$6)),J150,IF(AND(L150="Pago",OR(E150='PC Receitas'!$O$7,E150='PC Receitas'!$O$8,E150='PC Receitas'!$O$9,E150='PC Receitas'!$O$10,E150='PC Receitas'!$O$11,E150='PC Receitas'!$O$12,E150='PC Receitas'!$O$13,E150='PC Receitas'!$O$14)),-J150,0))</f>
        <v>8033.07</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71"/>
      <c r="C151" s="43"/>
      <c r="D151" s="43" t="str">
        <f>IF(C151&lt;&gt;"",TEXT(C151,"00")&amp;"/12/"&amp;'Configurações Básicas'!$E$5,"")</f>
        <v/>
      </c>
      <c r="E151" s="43"/>
      <c r="F151" s="43"/>
      <c r="G151" s="43"/>
      <c r="H151" s="43"/>
      <c r="I151" s="43"/>
      <c r="J151" s="44"/>
      <c r="K151" s="142"/>
      <c r="L151" s="45"/>
      <c r="M151" s="141"/>
      <c r="N151" s="41">
        <f>N150+IF(AND(L151="Pago",OR(E151='PC Receitas'!$O$4,E151='PC Receitas'!$O$5,E151='PC Receitas'!$O$6)),J151,IF(AND(L151="Pago",OR(E151='PC Receitas'!$O$7,E151='PC Receitas'!$O$8,E151='PC Receitas'!$O$9,E151='PC Receitas'!$O$10,E151='PC Receitas'!$O$11,E151='PC Receitas'!$O$12,E151='PC Receitas'!$O$13,E151='PC Receitas'!$O$14)),-J151,0))</f>
        <v>8033.07</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71"/>
      <c r="C152" s="43"/>
      <c r="D152" s="43" t="str">
        <f>IF(C152&lt;&gt;"",TEXT(C152,"00")&amp;"/12/"&amp;'Configurações Básicas'!$E$5,"")</f>
        <v/>
      </c>
      <c r="E152" s="43"/>
      <c r="F152" s="43"/>
      <c r="G152" s="43"/>
      <c r="H152" s="43"/>
      <c r="I152" s="43"/>
      <c r="J152" s="44"/>
      <c r="K152" s="142"/>
      <c r="L152" s="45"/>
      <c r="M152" s="141"/>
      <c r="N152" s="41">
        <f>N151+IF(AND(L152="Pago",OR(E152='PC Receitas'!$O$4,E152='PC Receitas'!$O$5,E152='PC Receitas'!$O$6)),J152,IF(AND(L152="Pago",OR(E152='PC Receitas'!$O$7,E152='PC Receitas'!$O$8,E152='PC Receitas'!$O$9,E152='PC Receitas'!$O$10,E152='PC Receitas'!$O$11,E152='PC Receitas'!$O$12,E152='PC Receitas'!$O$13,E152='PC Receitas'!$O$14)),-J152,0))</f>
        <v>8033.07</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71"/>
      <c r="C153" s="43"/>
      <c r="D153" s="43" t="str">
        <f>IF(C153&lt;&gt;"",TEXT(C153,"00")&amp;"/12/"&amp;'Configurações Básicas'!$E$5,"")</f>
        <v/>
      </c>
      <c r="E153" s="43"/>
      <c r="F153" s="43"/>
      <c r="G153" s="43"/>
      <c r="H153" s="43"/>
      <c r="I153" s="43"/>
      <c r="J153" s="44"/>
      <c r="K153" s="142"/>
      <c r="L153" s="45"/>
      <c r="M153" s="141"/>
      <c r="N153" s="41">
        <f>N152+IF(AND(L153="Pago",OR(E153='PC Receitas'!$O$4,E153='PC Receitas'!$O$5,E153='PC Receitas'!$O$6)),J153,IF(AND(L153="Pago",OR(E153='PC Receitas'!$O$7,E153='PC Receitas'!$O$8,E153='PC Receitas'!$O$9,E153='PC Receitas'!$O$10,E153='PC Receitas'!$O$11,E153='PC Receitas'!$O$12,E153='PC Receitas'!$O$13,E153='PC Receitas'!$O$14)),-J153,0))</f>
        <v>8033.07</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71"/>
      <c r="C154" s="43"/>
      <c r="D154" s="43" t="str">
        <f>IF(C154&lt;&gt;"",TEXT(C154,"00")&amp;"/12/"&amp;'Configurações Básicas'!$E$5,"")</f>
        <v/>
      </c>
      <c r="E154" s="43"/>
      <c r="F154" s="43"/>
      <c r="G154" s="43"/>
      <c r="H154" s="43"/>
      <c r="I154" s="43"/>
      <c r="J154" s="44"/>
      <c r="K154" s="142"/>
      <c r="L154" s="45"/>
      <c r="M154" s="141"/>
      <c r="N154" s="41">
        <f>N153+IF(AND(L154="Pago",OR(E154='PC Receitas'!$O$4,E154='PC Receitas'!$O$5,E154='PC Receitas'!$O$6)),J154,IF(AND(L154="Pago",OR(E154='PC Receitas'!$O$7,E154='PC Receitas'!$O$8,E154='PC Receitas'!$O$9,E154='PC Receitas'!$O$10,E154='PC Receitas'!$O$11,E154='PC Receitas'!$O$12,E154='PC Receitas'!$O$13,E154='PC Receitas'!$O$14)),-J154,0))</f>
        <v>8033.07</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71"/>
      <c r="C155" s="43"/>
      <c r="D155" s="43" t="str">
        <f>IF(C155&lt;&gt;"",TEXT(C155,"00")&amp;"/12/"&amp;'Configurações Básicas'!$E$5,"")</f>
        <v/>
      </c>
      <c r="E155" s="43"/>
      <c r="F155" s="43"/>
      <c r="G155" s="43"/>
      <c r="H155" s="43"/>
      <c r="I155" s="43"/>
      <c r="J155" s="44"/>
      <c r="K155" s="142"/>
      <c r="L155" s="45"/>
      <c r="M155" s="141"/>
      <c r="N155" s="41">
        <f>N154+IF(AND(L155="Pago",OR(E155='PC Receitas'!$O$4,E155='PC Receitas'!$O$5,E155='PC Receitas'!$O$6)),J155,IF(AND(L155="Pago",OR(E155='PC Receitas'!$O$7,E155='PC Receitas'!$O$8,E155='PC Receitas'!$O$9,E155='PC Receitas'!$O$10,E155='PC Receitas'!$O$11,E155='PC Receitas'!$O$12,E155='PC Receitas'!$O$13,E155='PC Receitas'!$O$14)),-J155,0))</f>
        <v>8033.07</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71"/>
      <c r="C156" s="43"/>
      <c r="D156" s="43" t="str">
        <f>IF(C156&lt;&gt;"",TEXT(C156,"00")&amp;"/12/"&amp;'Configurações Básicas'!$E$5,"")</f>
        <v/>
      </c>
      <c r="E156" s="43"/>
      <c r="F156" s="43"/>
      <c r="G156" s="43"/>
      <c r="H156" s="43"/>
      <c r="I156" s="43"/>
      <c r="J156" s="44"/>
      <c r="K156" s="142"/>
      <c r="L156" s="45"/>
      <c r="M156" s="141"/>
      <c r="N156" s="41">
        <f>N155+IF(AND(L156="Pago",OR(E156='PC Receitas'!$O$4,E156='PC Receitas'!$O$5,E156='PC Receitas'!$O$6)),J156,IF(AND(L156="Pago",OR(E156='PC Receitas'!$O$7,E156='PC Receitas'!$O$8,E156='PC Receitas'!$O$9,E156='PC Receitas'!$O$10,E156='PC Receitas'!$O$11,E156='PC Receitas'!$O$12,E156='PC Receitas'!$O$13,E156='PC Receitas'!$O$14)),-J156,0))</f>
        <v>8033.07</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71"/>
      <c r="C157" s="43"/>
      <c r="D157" s="43" t="str">
        <f>IF(C157&lt;&gt;"",TEXT(C157,"00")&amp;"/12/"&amp;'Configurações Básicas'!$E$5,"")</f>
        <v/>
      </c>
      <c r="E157" s="43"/>
      <c r="F157" s="43"/>
      <c r="G157" s="43"/>
      <c r="H157" s="43"/>
      <c r="I157" s="43"/>
      <c r="J157" s="44"/>
      <c r="K157" s="142"/>
      <c r="L157" s="45"/>
      <c r="M157" s="141"/>
      <c r="N157" s="41">
        <f>N156+IF(AND(L157="Pago",OR(E157='PC Receitas'!$O$4,E157='PC Receitas'!$O$5,E157='PC Receitas'!$O$6)),J157,IF(AND(L157="Pago",OR(E157='PC Receitas'!$O$7,E157='PC Receitas'!$O$8,E157='PC Receitas'!$O$9,E157='PC Receitas'!$O$10,E157='PC Receitas'!$O$11,E157='PC Receitas'!$O$12,E157='PC Receitas'!$O$13,E157='PC Receitas'!$O$14)),-J157,0))</f>
        <v>8033.07</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71"/>
      <c r="C158" s="43"/>
      <c r="D158" s="43" t="str">
        <f>IF(C158&lt;&gt;"",TEXT(C158,"00")&amp;"/12/"&amp;'Configurações Básicas'!$E$5,"")</f>
        <v/>
      </c>
      <c r="E158" s="43"/>
      <c r="F158" s="43"/>
      <c r="G158" s="43"/>
      <c r="H158" s="43"/>
      <c r="I158" s="43"/>
      <c r="J158" s="44"/>
      <c r="K158" s="142"/>
      <c r="L158" s="45"/>
      <c r="M158" s="141"/>
      <c r="N158" s="41">
        <f>N157+IF(AND(L158="Pago",OR(E158='PC Receitas'!$O$4,E158='PC Receitas'!$O$5,E158='PC Receitas'!$O$6)),J158,IF(AND(L158="Pago",OR(E158='PC Receitas'!$O$7,E158='PC Receitas'!$O$8,E158='PC Receitas'!$O$9,E158='PC Receitas'!$O$10,E158='PC Receitas'!$O$11,E158='PC Receitas'!$O$12,E158='PC Receitas'!$O$13,E158='PC Receitas'!$O$14)),-J158,0))</f>
        <v>8033.07</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71"/>
      <c r="C159" s="43"/>
      <c r="D159" s="43" t="str">
        <f>IF(C159&lt;&gt;"",TEXT(C159,"00")&amp;"/12/"&amp;'Configurações Básicas'!$E$5,"")</f>
        <v/>
      </c>
      <c r="E159" s="43"/>
      <c r="F159" s="43"/>
      <c r="G159" s="43"/>
      <c r="H159" s="43"/>
      <c r="I159" s="43"/>
      <c r="J159" s="44"/>
      <c r="K159" s="142"/>
      <c r="L159" s="45"/>
      <c r="M159" s="141"/>
      <c r="N159" s="41">
        <f>N158+IF(AND(L159="Pago",OR(E159='PC Receitas'!$O$4,E159='PC Receitas'!$O$5,E159='PC Receitas'!$O$6)),J159,IF(AND(L159="Pago",OR(E159='PC Receitas'!$O$7,E159='PC Receitas'!$O$8,E159='PC Receitas'!$O$9,E159='PC Receitas'!$O$10,E159='PC Receitas'!$O$11,E159='PC Receitas'!$O$12,E159='PC Receitas'!$O$13,E159='PC Receitas'!$O$14)),-J159,0))</f>
        <v>8033.07</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71"/>
      <c r="C160" s="43"/>
      <c r="D160" s="43" t="str">
        <f>IF(C160&lt;&gt;"",TEXT(C160,"00")&amp;"/12/"&amp;'Configurações Básicas'!$E$5,"")</f>
        <v/>
      </c>
      <c r="E160" s="43"/>
      <c r="F160" s="43"/>
      <c r="G160" s="43"/>
      <c r="H160" s="43"/>
      <c r="I160" s="43"/>
      <c r="J160" s="44"/>
      <c r="K160" s="142"/>
      <c r="L160" s="45"/>
      <c r="M160" s="141"/>
      <c r="N160" s="41">
        <f>N159+IF(AND(L160="Pago",OR(E160='PC Receitas'!$O$4,E160='PC Receitas'!$O$5,E160='PC Receitas'!$O$6)),J160,IF(AND(L160="Pago",OR(E160='PC Receitas'!$O$7,E160='PC Receitas'!$O$8,E160='PC Receitas'!$O$9,E160='PC Receitas'!$O$10,E160='PC Receitas'!$O$11,E160='PC Receitas'!$O$12,E160='PC Receitas'!$O$13,E160='PC Receitas'!$O$14)),-J160,0))</f>
        <v>8033.07</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71"/>
      <c r="C161" s="43"/>
      <c r="D161" s="43" t="str">
        <f>IF(C161&lt;&gt;"",TEXT(C161,"00")&amp;"/12/"&amp;'Configurações Básicas'!$E$5,"")</f>
        <v/>
      </c>
      <c r="E161" s="43"/>
      <c r="F161" s="43"/>
      <c r="G161" s="43"/>
      <c r="H161" s="43"/>
      <c r="I161" s="43"/>
      <c r="J161" s="44"/>
      <c r="K161" s="142"/>
      <c r="L161" s="45"/>
      <c r="M161" s="141"/>
      <c r="N161" s="41">
        <f>N160+IF(AND(L161="Pago",OR(E161='PC Receitas'!$O$4,E161='PC Receitas'!$O$5,E161='PC Receitas'!$O$6)),J161,IF(AND(L161="Pago",OR(E161='PC Receitas'!$O$7,E161='PC Receitas'!$O$8,E161='PC Receitas'!$O$9,E161='PC Receitas'!$O$10,E161='PC Receitas'!$O$11,E161='PC Receitas'!$O$12,E161='PC Receitas'!$O$13,E161='PC Receitas'!$O$14)),-J161,0))</f>
        <v>8033.07</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71"/>
      <c r="C162" s="43"/>
      <c r="D162" s="43" t="str">
        <f>IF(C162&lt;&gt;"",TEXT(C162,"00")&amp;"/12/"&amp;'Configurações Básicas'!$E$5,"")</f>
        <v/>
      </c>
      <c r="E162" s="43"/>
      <c r="F162" s="43"/>
      <c r="G162" s="43"/>
      <c r="H162" s="43"/>
      <c r="I162" s="43"/>
      <c r="J162" s="44"/>
      <c r="K162" s="142"/>
      <c r="L162" s="45"/>
      <c r="M162" s="141"/>
      <c r="N162" s="41">
        <f>N161+IF(AND(L162="Pago",OR(E162='PC Receitas'!$O$4,E162='PC Receitas'!$O$5,E162='PC Receitas'!$O$6)),J162,IF(AND(L162="Pago",OR(E162='PC Receitas'!$O$7,E162='PC Receitas'!$O$8,E162='PC Receitas'!$O$9,E162='PC Receitas'!$O$10,E162='PC Receitas'!$O$11,E162='PC Receitas'!$O$12,E162='PC Receitas'!$O$13,E162='PC Receitas'!$O$14)),-J162,0))</f>
        <v>8033.07</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71"/>
      <c r="C163" s="43"/>
      <c r="D163" s="43" t="str">
        <f>IF(C163&lt;&gt;"",TEXT(C163,"00")&amp;"/12/"&amp;'Configurações Básicas'!$E$5,"")</f>
        <v/>
      </c>
      <c r="E163" s="43"/>
      <c r="F163" s="43"/>
      <c r="G163" s="43"/>
      <c r="H163" s="43"/>
      <c r="I163" s="43"/>
      <c r="J163" s="44"/>
      <c r="K163" s="142"/>
      <c r="L163" s="45"/>
      <c r="M163" s="141"/>
      <c r="N163" s="41">
        <f>N162+IF(AND(L163="Pago",OR(E163='PC Receitas'!$O$4,E163='PC Receitas'!$O$5,E163='PC Receitas'!$O$6)),J163,IF(AND(L163="Pago",OR(E163='PC Receitas'!$O$7,E163='PC Receitas'!$O$8,E163='PC Receitas'!$O$9,E163='PC Receitas'!$O$10,E163='PC Receitas'!$O$11,E163='PC Receitas'!$O$12,E163='PC Receitas'!$O$13,E163='PC Receitas'!$O$14)),-J163,0))</f>
        <v>8033.07</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71"/>
      <c r="C164" s="43"/>
      <c r="D164" s="43" t="str">
        <f>IF(C164&lt;&gt;"",TEXT(C164,"00")&amp;"/12/"&amp;'Configurações Básicas'!$E$5,"")</f>
        <v/>
      </c>
      <c r="E164" s="43"/>
      <c r="F164" s="43"/>
      <c r="G164" s="43"/>
      <c r="H164" s="43"/>
      <c r="I164" s="43"/>
      <c r="J164" s="44"/>
      <c r="K164" s="142"/>
      <c r="L164" s="45"/>
      <c r="M164" s="141"/>
      <c r="N164" s="41">
        <f>N163+IF(AND(L164="Pago",OR(E164='PC Receitas'!$O$4,E164='PC Receitas'!$O$5,E164='PC Receitas'!$O$6)),J164,IF(AND(L164="Pago",OR(E164='PC Receitas'!$O$7,E164='PC Receitas'!$O$8,E164='PC Receitas'!$O$9,E164='PC Receitas'!$O$10,E164='PC Receitas'!$O$11,E164='PC Receitas'!$O$12,E164='PC Receitas'!$O$13,E164='PC Receitas'!$O$14)),-J164,0))</f>
        <v>8033.07</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71"/>
      <c r="C165" s="43"/>
      <c r="D165" s="43" t="str">
        <f>IF(C165&lt;&gt;"",TEXT(C165,"00")&amp;"/12/"&amp;'Configurações Básicas'!$E$5,"")</f>
        <v/>
      </c>
      <c r="E165" s="43"/>
      <c r="F165" s="43"/>
      <c r="G165" s="43"/>
      <c r="H165" s="43"/>
      <c r="I165" s="43"/>
      <c r="J165" s="44"/>
      <c r="K165" s="142"/>
      <c r="L165" s="45"/>
      <c r="M165" s="141"/>
      <c r="N165" s="41">
        <f>N164+IF(AND(L165="Pago",OR(E165='PC Receitas'!$O$4,E165='PC Receitas'!$O$5,E165='PC Receitas'!$O$6)),J165,IF(AND(L165="Pago",OR(E165='PC Receitas'!$O$7,E165='PC Receitas'!$O$8,E165='PC Receitas'!$O$9,E165='PC Receitas'!$O$10,E165='PC Receitas'!$O$11,E165='PC Receitas'!$O$12,E165='PC Receitas'!$O$13,E165='PC Receitas'!$O$14)),-J165,0))</f>
        <v>8033.07</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71"/>
      <c r="C166" s="43"/>
      <c r="D166" s="43" t="str">
        <f>IF(C166&lt;&gt;"",TEXT(C166,"00")&amp;"/12/"&amp;'Configurações Básicas'!$E$5,"")</f>
        <v/>
      </c>
      <c r="E166" s="43"/>
      <c r="F166" s="43"/>
      <c r="G166" s="43"/>
      <c r="H166" s="43"/>
      <c r="I166" s="43"/>
      <c r="J166" s="44"/>
      <c r="K166" s="142"/>
      <c r="L166" s="45"/>
      <c r="M166" s="141"/>
      <c r="N166" s="41">
        <f>N165+IF(AND(L166="Pago",OR(E166='PC Receitas'!$O$4,E166='PC Receitas'!$O$5,E166='PC Receitas'!$O$6)),J166,IF(AND(L166="Pago",OR(E166='PC Receitas'!$O$7,E166='PC Receitas'!$O$8,E166='PC Receitas'!$O$9,E166='PC Receitas'!$O$10,E166='PC Receitas'!$O$11,E166='PC Receitas'!$O$12,E166='PC Receitas'!$O$13,E166='PC Receitas'!$O$14)),-J166,0))</f>
        <v>8033.07</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71"/>
      <c r="C167" s="43"/>
      <c r="D167" s="43" t="str">
        <f>IF(C167&lt;&gt;"",TEXT(C167,"00")&amp;"/12/"&amp;'Configurações Básicas'!$E$5,"")</f>
        <v/>
      </c>
      <c r="E167" s="43"/>
      <c r="F167" s="43"/>
      <c r="G167" s="43"/>
      <c r="H167" s="43"/>
      <c r="I167" s="43"/>
      <c r="J167" s="44"/>
      <c r="K167" s="142"/>
      <c r="L167" s="45"/>
      <c r="M167" s="141"/>
      <c r="N167" s="41">
        <f>N166+IF(AND(L167="Pago",OR(E167='PC Receitas'!$O$4,E167='PC Receitas'!$O$5,E167='PC Receitas'!$O$6)),J167,IF(AND(L167="Pago",OR(E167='PC Receitas'!$O$7,E167='PC Receitas'!$O$8,E167='PC Receitas'!$O$9,E167='PC Receitas'!$O$10,E167='PC Receitas'!$O$11,E167='PC Receitas'!$O$12,E167='PC Receitas'!$O$13,E167='PC Receitas'!$O$14)),-J167,0))</f>
        <v>8033.07</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71"/>
      <c r="C168" s="43"/>
      <c r="D168" s="43" t="str">
        <f>IF(C168&lt;&gt;"",TEXT(C168,"00")&amp;"/12/"&amp;'Configurações Básicas'!$E$5,"")</f>
        <v/>
      </c>
      <c r="E168" s="43"/>
      <c r="F168" s="43"/>
      <c r="G168" s="43"/>
      <c r="H168" s="43"/>
      <c r="I168" s="43"/>
      <c r="J168" s="44"/>
      <c r="K168" s="142"/>
      <c r="L168" s="45"/>
      <c r="M168" s="141"/>
      <c r="N168" s="41">
        <f>N167+IF(AND(L168="Pago",OR(E168='PC Receitas'!$O$4,E168='PC Receitas'!$O$5,E168='PC Receitas'!$O$6)),J168,IF(AND(L168="Pago",OR(E168='PC Receitas'!$O$7,E168='PC Receitas'!$O$8,E168='PC Receitas'!$O$9,E168='PC Receitas'!$O$10,E168='PC Receitas'!$O$11,E168='PC Receitas'!$O$12,E168='PC Receitas'!$O$13,E168='PC Receitas'!$O$14)),-J168,0))</f>
        <v>8033.07</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71"/>
      <c r="C169" s="43"/>
      <c r="D169" s="43" t="str">
        <f>IF(C169&lt;&gt;"",TEXT(C169,"00")&amp;"/12/"&amp;'Configurações Básicas'!$E$5,"")</f>
        <v/>
      </c>
      <c r="E169" s="43"/>
      <c r="F169" s="43"/>
      <c r="G169" s="43"/>
      <c r="H169" s="43"/>
      <c r="I169" s="43"/>
      <c r="J169" s="44"/>
      <c r="K169" s="142"/>
      <c r="L169" s="45"/>
      <c r="M169" s="141"/>
      <c r="N169" s="41">
        <f>N168+IF(AND(L169="Pago",OR(E169='PC Receitas'!$O$4,E169='PC Receitas'!$O$5,E169='PC Receitas'!$O$6)),J169,IF(AND(L169="Pago",OR(E169='PC Receitas'!$O$7,E169='PC Receitas'!$O$8,E169='PC Receitas'!$O$9,E169='PC Receitas'!$O$10,E169='PC Receitas'!$O$11,E169='PC Receitas'!$O$12,E169='PC Receitas'!$O$13,E169='PC Receitas'!$O$14)),-J169,0))</f>
        <v>8033.07</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71"/>
      <c r="C170" s="43"/>
      <c r="D170" s="43" t="str">
        <f>IF(C170&lt;&gt;"",TEXT(C170,"00")&amp;"/12/"&amp;'Configurações Básicas'!$E$5,"")</f>
        <v/>
      </c>
      <c r="E170" s="43"/>
      <c r="F170" s="43"/>
      <c r="G170" s="43"/>
      <c r="H170" s="43"/>
      <c r="I170" s="43"/>
      <c r="J170" s="44"/>
      <c r="K170" s="142"/>
      <c r="L170" s="45"/>
      <c r="M170" s="141"/>
      <c r="N170" s="41">
        <f>N169+IF(AND(L170="Pago",OR(E170='PC Receitas'!$O$4,E170='PC Receitas'!$O$5,E170='PC Receitas'!$O$6)),J170,IF(AND(L170="Pago",OR(E170='PC Receitas'!$O$7,E170='PC Receitas'!$O$8,E170='PC Receitas'!$O$9,E170='PC Receitas'!$O$10,E170='PC Receitas'!$O$11,E170='PC Receitas'!$O$12,E170='PC Receitas'!$O$13,E170='PC Receitas'!$O$14)),-J170,0))</f>
        <v>8033.07</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71"/>
      <c r="C171" s="43"/>
      <c r="D171" s="43" t="str">
        <f>IF(C171&lt;&gt;"",TEXT(C171,"00")&amp;"/12/"&amp;'Configurações Básicas'!$E$5,"")</f>
        <v/>
      </c>
      <c r="E171" s="43"/>
      <c r="F171" s="43"/>
      <c r="G171" s="43"/>
      <c r="H171" s="43"/>
      <c r="I171" s="43"/>
      <c r="J171" s="44"/>
      <c r="K171" s="142"/>
      <c r="L171" s="45"/>
      <c r="M171" s="141"/>
      <c r="N171" s="41">
        <f>N170+IF(AND(L171="Pago",OR(E171='PC Receitas'!$O$4,E171='PC Receitas'!$O$5,E171='PC Receitas'!$O$6)),J171,IF(AND(L171="Pago",OR(E171='PC Receitas'!$O$7,E171='PC Receitas'!$O$8,E171='PC Receitas'!$O$9,E171='PC Receitas'!$O$10,E171='PC Receitas'!$O$11,E171='PC Receitas'!$O$12,E171='PC Receitas'!$O$13,E171='PC Receitas'!$O$14)),-J171,0))</f>
        <v>8033.07</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71"/>
      <c r="C172" s="43"/>
      <c r="D172" s="43" t="str">
        <f>IF(C172&lt;&gt;"",TEXT(C172,"00")&amp;"/12/"&amp;'Configurações Básicas'!$E$5,"")</f>
        <v/>
      </c>
      <c r="E172" s="43"/>
      <c r="F172" s="43"/>
      <c r="G172" s="43"/>
      <c r="H172" s="43"/>
      <c r="I172" s="43"/>
      <c r="J172" s="44"/>
      <c r="K172" s="142"/>
      <c r="L172" s="45"/>
      <c r="M172" s="141"/>
      <c r="N172" s="41">
        <f>N171+IF(AND(L172="Pago",OR(E172='PC Receitas'!$O$4,E172='PC Receitas'!$O$5,E172='PC Receitas'!$O$6)),J172,IF(AND(L172="Pago",OR(E172='PC Receitas'!$O$7,E172='PC Receitas'!$O$8,E172='PC Receitas'!$O$9,E172='PC Receitas'!$O$10,E172='PC Receitas'!$O$11,E172='PC Receitas'!$O$12,E172='PC Receitas'!$O$13,E172='PC Receitas'!$O$14)),-J172,0))</f>
        <v>8033.07</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71"/>
      <c r="C173" s="43"/>
      <c r="D173" s="43" t="str">
        <f>IF(C173&lt;&gt;"",TEXT(C173,"00")&amp;"/12/"&amp;'Configurações Básicas'!$E$5,"")</f>
        <v/>
      </c>
      <c r="E173" s="43"/>
      <c r="F173" s="43"/>
      <c r="G173" s="43"/>
      <c r="H173" s="43"/>
      <c r="I173" s="43"/>
      <c r="J173" s="44"/>
      <c r="K173" s="142"/>
      <c r="L173" s="45"/>
      <c r="M173" s="141"/>
      <c r="N173" s="41">
        <f>N172+IF(AND(L173="Pago",OR(E173='PC Receitas'!$O$4,E173='PC Receitas'!$O$5,E173='PC Receitas'!$O$6)),J173,IF(AND(L173="Pago",OR(E173='PC Receitas'!$O$7,E173='PC Receitas'!$O$8,E173='PC Receitas'!$O$9,E173='PC Receitas'!$O$10,E173='PC Receitas'!$O$11,E173='PC Receitas'!$O$12,E173='PC Receitas'!$O$13,E173='PC Receitas'!$O$14)),-J173,0))</f>
        <v>8033.07</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71"/>
      <c r="C174" s="43"/>
      <c r="D174" s="43" t="str">
        <f>IF(C174&lt;&gt;"",TEXT(C174,"00")&amp;"/12/"&amp;'Configurações Básicas'!$E$5,"")</f>
        <v/>
      </c>
      <c r="E174" s="43"/>
      <c r="F174" s="43"/>
      <c r="G174" s="43"/>
      <c r="H174" s="43"/>
      <c r="I174" s="43"/>
      <c r="J174" s="44"/>
      <c r="K174" s="142"/>
      <c r="L174" s="45"/>
      <c r="M174" s="141"/>
      <c r="N174" s="41">
        <f>N173+IF(AND(L174="Pago",OR(E174='PC Receitas'!$O$4,E174='PC Receitas'!$O$5,E174='PC Receitas'!$O$6)),J174,IF(AND(L174="Pago",OR(E174='PC Receitas'!$O$7,E174='PC Receitas'!$O$8,E174='PC Receitas'!$O$9,E174='PC Receitas'!$O$10,E174='PC Receitas'!$O$11,E174='PC Receitas'!$O$12,E174='PC Receitas'!$O$13,E174='PC Receitas'!$O$14)),-J174,0))</f>
        <v>8033.07</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71"/>
      <c r="C175" s="43"/>
      <c r="D175" s="43" t="str">
        <f>IF(C175&lt;&gt;"",TEXT(C175,"00")&amp;"/12/"&amp;'Configurações Básicas'!$E$5,"")</f>
        <v/>
      </c>
      <c r="E175" s="43"/>
      <c r="F175" s="43"/>
      <c r="G175" s="43"/>
      <c r="H175" s="43"/>
      <c r="I175" s="43"/>
      <c r="J175" s="44"/>
      <c r="K175" s="142"/>
      <c r="L175" s="45"/>
      <c r="M175" s="141"/>
      <c r="N175" s="41">
        <f>N174+IF(AND(L175="Pago",OR(E175='PC Receitas'!$O$4,E175='PC Receitas'!$O$5,E175='PC Receitas'!$O$6)),J175,IF(AND(L175="Pago",OR(E175='PC Receitas'!$O$7,E175='PC Receitas'!$O$8,E175='PC Receitas'!$O$9,E175='PC Receitas'!$O$10,E175='PC Receitas'!$O$11,E175='PC Receitas'!$O$12,E175='PC Receitas'!$O$13,E175='PC Receitas'!$O$14)),-J175,0))</f>
        <v>8033.07</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71"/>
      <c r="C176" s="43"/>
      <c r="D176" s="43" t="str">
        <f>IF(C176&lt;&gt;"",TEXT(C176,"00")&amp;"/12/"&amp;'Configurações Básicas'!$E$5,"")</f>
        <v/>
      </c>
      <c r="E176" s="43"/>
      <c r="F176" s="43"/>
      <c r="G176" s="43"/>
      <c r="H176" s="43"/>
      <c r="I176" s="43"/>
      <c r="J176" s="44"/>
      <c r="K176" s="142"/>
      <c r="L176" s="45"/>
      <c r="M176" s="141"/>
      <c r="N176" s="41">
        <f>N175+IF(AND(L176="Pago",OR(E176='PC Receitas'!$O$4,E176='PC Receitas'!$O$5,E176='PC Receitas'!$O$6)),J176,IF(AND(L176="Pago",OR(E176='PC Receitas'!$O$7,E176='PC Receitas'!$O$8,E176='PC Receitas'!$O$9,E176='PC Receitas'!$O$10,E176='PC Receitas'!$O$11,E176='PC Receitas'!$O$12,E176='PC Receitas'!$O$13,E176='PC Receitas'!$O$14)),-J176,0))</f>
        <v>8033.07</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71"/>
      <c r="C177" s="43"/>
      <c r="D177" s="43" t="str">
        <f>IF(C177&lt;&gt;"",TEXT(C177,"00")&amp;"/12/"&amp;'Configurações Básicas'!$E$5,"")</f>
        <v/>
      </c>
      <c r="E177" s="43"/>
      <c r="F177" s="43"/>
      <c r="G177" s="43"/>
      <c r="H177" s="43"/>
      <c r="I177" s="43"/>
      <c r="J177" s="44"/>
      <c r="K177" s="142"/>
      <c r="L177" s="45"/>
      <c r="M177" s="141"/>
      <c r="N177" s="41">
        <f>N176+IF(AND(L177="Pago",OR(E177='PC Receitas'!$O$4,E177='PC Receitas'!$O$5,E177='PC Receitas'!$O$6)),J177,IF(AND(L177="Pago",OR(E177='PC Receitas'!$O$7,E177='PC Receitas'!$O$8,E177='PC Receitas'!$O$9,E177='PC Receitas'!$O$10,E177='PC Receitas'!$O$11,E177='PC Receitas'!$O$12,E177='PC Receitas'!$O$13,E177='PC Receitas'!$O$14)),-J177,0))</f>
        <v>8033.07</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71"/>
      <c r="C178" s="43"/>
      <c r="D178" s="43" t="str">
        <f>IF(C178&lt;&gt;"",TEXT(C178,"00")&amp;"/12/"&amp;'Configurações Básicas'!$E$5,"")</f>
        <v/>
      </c>
      <c r="E178" s="43"/>
      <c r="F178" s="43"/>
      <c r="G178" s="43"/>
      <c r="H178" s="43"/>
      <c r="I178" s="43"/>
      <c r="J178" s="44"/>
      <c r="K178" s="142"/>
      <c r="L178" s="45"/>
      <c r="M178" s="141"/>
      <c r="N178" s="41">
        <f>N177+IF(AND(L178="Pago",OR(E178='PC Receitas'!$O$4,E178='PC Receitas'!$O$5,E178='PC Receitas'!$O$6)),J178,IF(AND(L178="Pago",OR(E178='PC Receitas'!$O$7,E178='PC Receitas'!$O$8,E178='PC Receitas'!$O$9,E178='PC Receitas'!$O$10,E178='PC Receitas'!$O$11,E178='PC Receitas'!$O$12,E178='PC Receitas'!$O$13,E178='PC Receitas'!$O$14)),-J178,0))</f>
        <v>8033.07</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71"/>
      <c r="C179" s="43"/>
      <c r="D179" s="43" t="str">
        <f>IF(C179&lt;&gt;"",TEXT(C179,"00")&amp;"/12/"&amp;'Configurações Básicas'!$E$5,"")</f>
        <v/>
      </c>
      <c r="E179" s="43"/>
      <c r="F179" s="43"/>
      <c r="G179" s="43"/>
      <c r="H179" s="43"/>
      <c r="I179" s="43"/>
      <c r="J179" s="44"/>
      <c r="K179" s="142"/>
      <c r="L179" s="45"/>
      <c r="M179" s="141"/>
      <c r="N179" s="41">
        <f>N178+IF(AND(L179="Pago",OR(E179='PC Receitas'!$O$4,E179='PC Receitas'!$O$5,E179='PC Receitas'!$O$6)),J179,IF(AND(L179="Pago",OR(E179='PC Receitas'!$O$7,E179='PC Receitas'!$O$8,E179='PC Receitas'!$O$9,E179='PC Receitas'!$O$10,E179='PC Receitas'!$O$11,E179='PC Receitas'!$O$12,E179='PC Receitas'!$O$13,E179='PC Receitas'!$O$14)),-J179,0))</f>
        <v>8033.07</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71"/>
      <c r="C180" s="43"/>
      <c r="D180" s="43" t="str">
        <f>IF(C180&lt;&gt;"",TEXT(C180,"00")&amp;"/12/"&amp;'Configurações Básicas'!$E$5,"")</f>
        <v/>
      </c>
      <c r="E180" s="43"/>
      <c r="F180" s="43"/>
      <c r="G180" s="43"/>
      <c r="H180" s="43"/>
      <c r="I180" s="43"/>
      <c r="J180" s="44"/>
      <c r="K180" s="142"/>
      <c r="L180" s="45"/>
      <c r="M180" s="141"/>
      <c r="N180" s="41">
        <f>N179+IF(AND(L180="Pago",OR(E180='PC Receitas'!$O$4,E180='PC Receitas'!$O$5,E180='PC Receitas'!$O$6)),J180,IF(AND(L180="Pago",OR(E180='PC Receitas'!$O$7,E180='PC Receitas'!$O$8,E180='PC Receitas'!$O$9,E180='PC Receitas'!$O$10,E180='PC Receitas'!$O$11,E180='PC Receitas'!$O$12,E180='PC Receitas'!$O$13,E180='PC Receitas'!$O$14)),-J180,0))</f>
        <v>8033.07</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71"/>
      <c r="C181" s="43"/>
      <c r="D181" s="43" t="str">
        <f>IF(C181&lt;&gt;"",TEXT(C181,"00")&amp;"/12/"&amp;'Configurações Básicas'!$E$5,"")</f>
        <v/>
      </c>
      <c r="E181" s="43"/>
      <c r="F181" s="43"/>
      <c r="G181" s="43"/>
      <c r="H181" s="43"/>
      <c r="I181" s="43"/>
      <c r="J181" s="44"/>
      <c r="K181" s="142"/>
      <c r="L181" s="45"/>
      <c r="M181" s="141"/>
      <c r="N181" s="41">
        <f>N180+IF(AND(L181="Pago",OR(E181='PC Receitas'!$O$4,E181='PC Receitas'!$O$5,E181='PC Receitas'!$O$6)),J181,IF(AND(L181="Pago",OR(E181='PC Receitas'!$O$7,E181='PC Receitas'!$O$8,E181='PC Receitas'!$O$9,E181='PC Receitas'!$O$10,E181='PC Receitas'!$O$11,E181='PC Receitas'!$O$12,E181='PC Receitas'!$O$13,E181='PC Receitas'!$O$14)),-J181,0))</f>
        <v>8033.07</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71"/>
      <c r="C182" s="43"/>
      <c r="D182" s="43" t="str">
        <f>IF(C182&lt;&gt;"",TEXT(C182,"00")&amp;"/12/"&amp;'Configurações Básicas'!$E$5,"")</f>
        <v/>
      </c>
      <c r="E182" s="43"/>
      <c r="F182" s="43"/>
      <c r="G182" s="43"/>
      <c r="H182" s="43"/>
      <c r="I182" s="43"/>
      <c r="J182" s="44"/>
      <c r="K182" s="142"/>
      <c r="L182" s="45"/>
      <c r="M182" s="141"/>
      <c r="N182" s="41">
        <f>N181+IF(AND(L182="Pago",OR(E182='PC Receitas'!$O$4,E182='PC Receitas'!$O$5,E182='PC Receitas'!$O$6)),J182,IF(AND(L182="Pago",OR(E182='PC Receitas'!$O$7,E182='PC Receitas'!$O$8,E182='PC Receitas'!$O$9,E182='PC Receitas'!$O$10,E182='PC Receitas'!$O$11,E182='PC Receitas'!$O$12,E182='PC Receitas'!$O$13,E182='PC Receitas'!$O$14)),-J182,0))</f>
        <v>8033.07</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71"/>
      <c r="C183" s="43"/>
      <c r="D183" s="43" t="str">
        <f>IF(C183&lt;&gt;"",TEXT(C183,"00")&amp;"/12/"&amp;'Configurações Básicas'!$E$5,"")</f>
        <v/>
      </c>
      <c r="E183" s="43"/>
      <c r="F183" s="43"/>
      <c r="G183" s="43"/>
      <c r="H183" s="43"/>
      <c r="I183" s="43"/>
      <c r="J183" s="44"/>
      <c r="K183" s="142"/>
      <c r="L183" s="45"/>
      <c r="M183" s="141"/>
      <c r="N183" s="41">
        <f>N182+IF(AND(L183="Pago",OR(E183='PC Receitas'!$O$4,E183='PC Receitas'!$O$5,E183='PC Receitas'!$O$6)),J183,IF(AND(L183="Pago",OR(E183='PC Receitas'!$O$7,E183='PC Receitas'!$O$8,E183='PC Receitas'!$O$9,E183='PC Receitas'!$O$10,E183='PC Receitas'!$O$11,E183='PC Receitas'!$O$12,E183='PC Receitas'!$O$13,E183='PC Receitas'!$O$14)),-J183,0))</f>
        <v>8033.07</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71"/>
      <c r="C184" s="43"/>
      <c r="D184" s="43" t="str">
        <f>IF(C184&lt;&gt;"",TEXT(C184,"00")&amp;"/12/"&amp;'Configurações Básicas'!$E$5,"")</f>
        <v/>
      </c>
      <c r="E184" s="43"/>
      <c r="F184" s="43"/>
      <c r="G184" s="43"/>
      <c r="H184" s="43"/>
      <c r="I184" s="43"/>
      <c r="J184" s="44"/>
      <c r="K184" s="142"/>
      <c r="L184" s="45"/>
      <c r="M184" s="141"/>
      <c r="N184" s="41">
        <f>N183+IF(AND(L184="Pago",OR(E184='PC Receitas'!$O$4,E184='PC Receitas'!$O$5,E184='PC Receitas'!$O$6)),J184,IF(AND(L184="Pago",OR(E184='PC Receitas'!$O$7,E184='PC Receitas'!$O$8,E184='PC Receitas'!$O$9,E184='PC Receitas'!$O$10,E184='PC Receitas'!$O$11,E184='PC Receitas'!$O$12,E184='PC Receitas'!$O$13,E184='PC Receitas'!$O$14)),-J184,0))</f>
        <v>8033.07</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71"/>
      <c r="C185" s="43"/>
      <c r="D185" s="43" t="str">
        <f>IF(C185&lt;&gt;"",TEXT(C185,"00")&amp;"/12/"&amp;'Configurações Básicas'!$E$5,"")</f>
        <v/>
      </c>
      <c r="E185" s="43"/>
      <c r="F185" s="43"/>
      <c r="G185" s="43"/>
      <c r="H185" s="43"/>
      <c r="I185" s="43"/>
      <c r="J185" s="44"/>
      <c r="K185" s="142"/>
      <c r="L185" s="45"/>
      <c r="M185" s="141"/>
      <c r="N185" s="41">
        <f>N184+IF(AND(L185="Pago",OR(E185='PC Receitas'!$O$4,E185='PC Receitas'!$O$5,E185='PC Receitas'!$O$6)),J185,IF(AND(L185="Pago",OR(E185='PC Receitas'!$O$7,E185='PC Receitas'!$O$8,E185='PC Receitas'!$O$9,E185='PC Receitas'!$O$10,E185='PC Receitas'!$O$11,E185='PC Receitas'!$O$12,E185='PC Receitas'!$O$13,E185='PC Receitas'!$O$14)),-J185,0))</f>
        <v>8033.07</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71"/>
      <c r="C186" s="43"/>
      <c r="D186" s="43" t="str">
        <f>IF(C186&lt;&gt;"",TEXT(C186,"00")&amp;"/12/"&amp;'Configurações Básicas'!$E$5,"")</f>
        <v/>
      </c>
      <c r="E186" s="43"/>
      <c r="F186" s="43"/>
      <c r="G186" s="43"/>
      <c r="H186" s="43"/>
      <c r="I186" s="43"/>
      <c r="J186" s="44"/>
      <c r="K186" s="142"/>
      <c r="L186" s="45"/>
      <c r="M186" s="141"/>
      <c r="N186" s="41">
        <f>N185+IF(AND(L186="Pago",OR(E186='PC Receitas'!$O$4,E186='PC Receitas'!$O$5,E186='PC Receitas'!$O$6)),J186,IF(AND(L186="Pago",OR(E186='PC Receitas'!$O$7,E186='PC Receitas'!$O$8,E186='PC Receitas'!$O$9,E186='PC Receitas'!$O$10,E186='PC Receitas'!$O$11,E186='PC Receitas'!$O$12,E186='PC Receitas'!$O$13,E186='PC Receitas'!$O$14)),-J186,0))</f>
        <v>8033.07</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71"/>
      <c r="C187" s="43"/>
      <c r="D187" s="43" t="str">
        <f>IF(C187&lt;&gt;"",TEXT(C187,"00")&amp;"/12/"&amp;'Configurações Básicas'!$E$5,"")</f>
        <v/>
      </c>
      <c r="E187" s="43"/>
      <c r="F187" s="43"/>
      <c r="G187" s="43"/>
      <c r="H187" s="43"/>
      <c r="I187" s="43"/>
      <c r="J187" s="44"/>
      <c r="K187" s="142"/>
      <c r="L187" s="45"/>
      <c r="M187" s="141"/>
      <c r="N187" s="41">
        <f>N186+IF(AND(L187="Pago",OR(E187='PC Receitas'!$O$4,E187='PC Receitas'!$O$5,E187='PC Receitas'!$O$6)),J187,IF(AND(L187="Pago",OR(E187='PC Receitas'!$O$7,E187='PC Receitas'!$O$8,E187='PC Receitas'!$O$9,E187='PC Receitas'!$O$10,E187='PC Receitas'!$O$11,E187='PC Receitas'!$O$12,E187='PC Receitas'!$O$13,E187='PC Receitas'!$O$14)),-J187,0))</f>
        <v>8033.07</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71"/>
      <c r="C188" s="43"/>
      <c r="D188" s="43" t="str">
        <f>IF(C188&lt;&gt;"",TEXT(C188,"00")&amp;"/12/"&amp;'Configurações Básicas'!$E$5,"")</f>
        <v/>
      </c>
      <c r="E188" s="43"/>
      <c r="F188" s="43"/>
      <c r="G188" s="43"/>
      <c r="H188" s="43"/>
      <c r="I188" s="43"/>
      <c r="J188" s="44"/>
      <c r="K188" s="142"/>
      <c r="L188" s="45"/>
      <c r="M188" s="141"/>
      <c r="N188" s="41">
        <f>N187+IF(AND(L188="Pago",OR(E188='PC Receitas'!$O$4,E188='PC Receitas'!$O$5,E188='PC Receitas'!$O$6)),J188,IF(AND(L188="Pago",OR(E188='PC Receitas'!$O$7,E188='PC Receitas'!$O$8,E188='PC Receitas'!$O$9,E188='PC Receitas'!$O$10,E188='PC Receitas'!$O$11,E188='PC Receitas'!$O$12,E188='PC Receitas'!$O$13,E188='PC Receitas'!$O$14)),-J188,0))</f>
        <v>8033.07</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71"/>
      <c r="C189" s="43"/>
      <c r="D189" s="43" t="str">
        <f>IF(C189&lt;&gt;"",TEXT(C189,"00")&amp;"/12/"&amp;'Configurações Básicas'!$E$5,"")</f>
        <v/>
      </c>
      <c r="E189" s="43"/>
      <c r="F189" s="43"/>
      <c r="G189" s="43"/>
      <c r="H189" s="43"/>
      <c r="I189" s="43"/>
      <c r="J189" s="44"/>
      <c r="K189" s="142"/>
      <c r="L189" s="45"/>
      <c r="M189" s="141"/>
      <c r="N189" s="41">
        <f>N188+IF(AND(L189="Pago",OR(E189='PC Receitas'!$O$4,E189='PC Receitas'!$O$5,E189='PC Receitas'!$O$6)),J189,IF(AND(L189="Pago",OR(E189='PC Receitas'!$O$7,E189='PC Receitas'!$O$8,E189='PC Receitas'!$O$9,E189='PC Receitas'!$O$10,E189='PC Receitas'!$O$11,E189='PC Receitas'!$O$12,E189='PC Receitas'!$O$13,E189='PC Receitas'!$O$14)),-J189,0))</f>
        <v>8033.07</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71"/>
      <c r="C190" s="43"/>
      <c r="D190" s="43" t="str">
        <f>IF(C190&lt;&gt;"",TEXT(C190,"00")&amp;"/12/"&amp;'Configurações Básicas'!$E$5,"")</f>
        <v/>
      </c>
      <c r="E190" s="43"/>
      <c r="F190" s="43"/>
      <c r="G190" s="43"/>
      <c r="H190" s="43"/>
      <c r="I190" s="43"/>
      <c r="J190" s="44"/>
      <c r="K190" s="142"/>
      <c r="L190" s="45"/>
      <c r="M190" s="141"/>
      <c r="N190" s="41">
        <f>N189+IF(AND(L190="Pago",OR(E190='PC Receitas'!$O$4,E190='PC Receitas'!$O$5,E190='PC Receitas'!$O$6)),J190,IF(AND(L190="Pago",OR(E190='PC Receitas'!$O$7,E190='PC Receitas'!$O$8,E190='PC Receitas'!$O$9,E190='PC Receitas'!$O$10,E190='PC Receitas'!$O$11,E190='PC Receitas'!$O$12,E190='PC Receitas'!$O$13,E190='PC Receitas'!$O$14)),-J190,0))</f>
        <v>8033.07</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71"/>
      <c r="C191" s="43"/>
      <c r="D191" s="43" t="str">
        <f>IF(C191&lt;&gt;"",TEXT(C191,"00")&amp;"/12/"&amp;'Configurações Básicas'!$E$5,"")</f>
        <v/>
      </c>
      <c r="E191" s="43"/>
      <c r="F191" s="43"/>
      <c r="G191" s="43"/>
      <c r="H191" s="43"/>
      <c r="I191" s="43"/>
      <c r="J191" s="44"/>
      <c r="K191" s="142"/>
      <c r="L191" s="45"/>
      <c r="M191" s="141"/>
      <c r="N191" s="41">
        <f>N190+IF(AND(L191="Pago",OR(E191='PC Receitas'!$O$4,E191='PC Receitas'!$O$5,E191='PC Receitas'!$O$6)),J191,IF(AND(L191="Pago",OR(E191='PC Receitas'!$O$7,E191='PC Receitas'!$O$8,E191='PC Receitas'!$O$9,E191='PC Receitas'!$O$10,E191='PC Receitas'!$O$11,E191='PC Receitas'!$O$12,E191='PC Receitas'!$O$13,E191='PC Receitas'!$O$14)),-J191,0))</f>
        <v>8033.07</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71"/>
      <c r="C192" s="43"/>
      <c r="D192" s="43" t="str">
        <f>IF(C192&lt;&gt;"",TEXT(C192,"00")&amp;"/12/"&amp;'Configurações Básicas'!$E$5,"")</f>
        <v/>
      </c>
      <c r="E192" s="43"/>
      <c r="F192" s="43"/>
      <c r="G192" s="43"/>
      <c r="H192" s="43"/>
      <c r="I192" s="43"/>
      <c r="J192" s="44"/>
      <c r="K192" s="142"/>
      <c r="L192" s="45"/>
      <c r="M192" s="141"/>
      <c r="N192" s="41">
        <f>N191+IF(AND(L192="Pago",OR(E192='PC Receitas'!$O$4,E192='PC Receitas'!$O$5,E192='PC Receitas'!$O$6)),J192,IF(AND(L192="Pago",OR(E192='PC Receitas'!$O$7,E192='PC Receitas'!$O$8,E192='PC Receitas'!$O$9,E192='PC Receitas'!$O$10,E192='PC Receitas'!$O$11,E192='PC Receitas'!$O$12,E192='PC Receitas'!$O$13,E192='PC Receitas'!$O$14)),-J192,0))</f>
        <v>8033.07</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71"/>
      <c r="C193" s="43"/>
      <c r="D193" s="43" t="str">
        <f>IF(C193&lt;&gt;"",TEXT(C193,"00")&amp;"/12/"&amp;'Configurações Básicas'!$E$5,"")</f>
        <v/>
      </c>
      <c r="E193" s="43"/>
      <c r="F193" s="43"/>
      <c r="G193" s="43"/>
      <c r="H193" s="43"/>
      <c r="I193" s="43"/>
      <c r="J193" s="44"/>
      <c r="K193" s="142"/>
      <c r="L193" s="45"/>
      <c r="M193" s="141"/>
      <c r="N193" s="41">
        <f>N192+IF(AND(L193="Pago",OR(E193='PC Receitas'!$O$4,E193='PC Receitas'!$O$5,E193='PC Receitas'!$O$6)),J193,IF(AND(L193="Pago",OR(E193='PC Receitas'!$O$7,E193='PC Receitas'!$O$8,E193='PC Receitas'!$O$9,E193='PC Receitas'!$O$10,E193='PC Receitas'!$O$11,E193='PC Receitas'!$O$12,E193='PC Receitas'!$O$13,E193='PC Receitas'!$O$14)),-J193,0))</f>
        <v>8033.07</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71"/>
      <c r="C194" s="43"/>
      <c r="D194" s="43" t="str">
        <f>IF(C194&lt;&gt;"",TEXT(C194,"00")&amp;"/12/"&amp;'Configurações Básicas'!$E$5,"")</f>
        <v/>
      </c>
      <c r="E194" s="43"/>
      <c r="F194" s="43"/>
      <c r="G194" s="43"/>
      <c r="H194" s="43"/>
      <c r="I194" s="43"/>
      <c r="J194" s="44"/>
      <c r="K194" s="142"/>
      <c r="L194" s="45"/>
      <c r="M194" s="141"/>
      <c r="N194" s="41">
        <f>N193+IF(AND(L194="Pago",OR(E194='PC Receitas'!$O$4,E194='PC Receitas'!$O$5,E194='PC Receitas'!$O$6)),J194,IF(AND(L194="Pago",OR(E194='PC Receitas'!$O$7,E194='PC Receitas'!$O$8,E194='PC Receitas'!$O$9,E194='PC Receitas'!$O$10,E194='PC Receitas'!$O$11,E194='PC Receitas'!$O$12,E194='PC Receitas'!$O$13,E194='PC Receitas'!$O$14)),-J194,0))</f>
        <v>8033.07</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71"/>
      <c r="C195" s="43"/>
      <c r="D195" s="43" t="str">
        <f>IF(C195&lt;&gt;"",TEXT(C195,"00")&amp;"/12/"&amp;'Configurações Básicas'!$E$5,"")</f>
        <v/>
      </c>
      <c r="E195" s="43"/>
      <c r="F195" s="43"/>
      <c r="G195" s="43"/>
      <c r="H195" s="43"/>
      <c r="I195" s="43"/>
      <c r="J195" s="44"/>
      <c r="K195" s="142"/>
      <c r="L195" s="45"/>
      <c r="M195" s="141"/>
      <c r="N195" s="41">
        <f>N194+IF(AND(L195="Pago",OR(E195='PC Receitas'!$O$4,E195='PC Receitas'!$O$5,E195='PC Receitas'!$O$6)),J195,IF(AND(L195="Pago",OR(E195='PC Receitas'!$O$7,E195='PC Receitas'!$O$8,E195='PC Receitas'!$O$9,E195='PC Receitas'!$O$10,E195='PC Receitas'!$O$11,E195='PC Receitas'!$O$12,E195='PC Receitas'!$O$13,E195='PC Receitas'!$O$14)),-J195,0))</f>
        <v>8033.07</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71"/>
      <c r="C196" s="43"/>
      <c r="D196" s="43" t="str">
        <f>IF(C196&lt;&gt;"",TEXT(C196,"00")&amp;"/12/"&amp;'Configurações Básicas'!$E$5,"")</f>
        <v/>
      </c>
      <c r="E196" s="43"/>
      <c r="F196" s="43"/>
      <c r="G196" s="43"/>
      <c r="H196" s="43"/>
      <c r="I196" s="43"/>
      <c r="J196" s="44"/>
      <c r="K196" s="142"/>
      <c r="L196" s="45"/>
      <c r="M196" s="141"/>
      <c r="N196" s="41">
        <f>N195+IF(AND(L196="Pago",OR(E196='PC Receitas'!$O$4,E196='PC Receitas'!$O$5,E196='PC Receitas'!$O$6)),J196,IF(AND(L196="Pago",OR(E196='PC Receitas'!$O$7,E196='PC Receitas'!$O$8,E196='PC Receitas'!$O$9,E196='PC Receitas'!$O$10,E196='PC Receitas'!$O$11,E196='PC Receitas'!$O$12,E196='PC Receitas'!$O$13,E196='PC Receitas'!$O$14)),-J196,0))</f>
        <v>8033.07</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71"/>
      <c r="C197" s="43"/>
      <c r="D197" s="43" t="str">
        <f>IF(C197&lt;&gt;"",TEXT(C197,"00")&amp;"/12/"&amp;'Configurações Básicas'!$E$5,"")</f>
        <v/>
      </c>
      <c r="E197" s="43"/>
      <c r="F197" s="43"/>
      <c r="G197" s="43"/>
      <c r="H197" s="43"/>
      <c r="I197" s="43"/>
      <c r="J197" s="44"/>
      <c r="K197" s="142"/>
      <c r="L197" s="45"/>
      <c r="M197" s="141"/>
      <c r="N197" s="41">
        <f>N196+IF(AND(L197="Pago",OR(E197='PC Receitas'!$O$4,E197='PC Receitas'!$O$5,E197='PC Receitas'!$O$6)),J197,IF(AND(L197="Pago",OR(E197='PC Receitas'!$O$7,E197='PC Receitas'!$O$8,E197='PC Receitas'!$O$9,E197='PC Receitas'!$O$10,E197='PC Receitas'!$O$11,E197='PC Receitas'!$O$12,E197='PC Receitas'!$O$13,E197='PC Receitas'!$O$14)),-J197,0))</f>
        <v>8033.07</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71"/>
      <c r="C198" s="43"/>
      <c r="D198" s="43" t="str">
        <f>IF(C198&lt;&gt;"",TEXT(C198,"00")&amp;"/12/"&amp;'Configurações Básicas'!$E$5,"")</f>
        <v/>
      </c>
      <c r="E198" s="43"/>
      <c r="F198" s="43"/>
      <c r="G198" s="43"/>
      <c r="H198" s="43"/>
      <c r="I198" s="43"/>
      <c r="J198" s="44"/>
      <c r="K198" s="142"/>
      <c r="L198" s="45"/>
      <c r="M198" s="141"/>
      <c r="N198" s="41">
        <f>N197+IF(AND(L198="Pago",OR(E198='PC Receitas'!$O$4,E198='PC Receitas'!$O$5,E198='PC Receitas'!$O$6)),J198,IF(AND(L198="Pago",OR(E198='PC Receitas'!$O$7,E198='PC Receitas'!$O$8,E198='PC Receitas'!$O$9,E198='PC Receitas'!$O$10,E198='PC Receitas'!$O$11,E198='PC Receitas'!$O$12,E198='PC Receitas'!$O$13,E198='PC Receitas'!$O$14)),-J198,0))</f>
        <v>8033.07</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71"/>
      <c r="C199" s="43"/>
      <c r="D199" s="43" t="str">
        <f>IF(C199&lt;&gt;"",TEXT(C199,"00")&amp;"/12/"&amp;'Configurações Básicas'!$E$5,"")</f>
        <v/>
      </c>
      <c r="E199" s="43"/>
      <c r="F199" s="43"/>
      <c r="G199" s="43"/>
      <c r="H199" s="43"/>
      <c r="I199" s="43"/>
      <c r="J199" s="44"/>
      <c r="K199" s="142"/>
      <c r="L199" s="45"/>
      <c r="M199" s="141"/>
      <c r="N199" s="41">
        <f>N198+IF(AND(L199="Pago",OR(E199='PC Receitas'!$O$4,E199='PC Receitas'!$O$5,E199='PC Receitas'!$O$6)),J199,IF(AND(L199="Pago",OR(E199='PC Receitas'!$O$7,E199='PC Receitas'!$O$8,E199='PC Receitas'!$O$9,E199='PC Receitas'!$O$10,E199='PC Receitas'!$O$11,E199='PC Receitas'!$O$12,E199='PC Receitas'!$O$13,E199='PC Receitas'!$O$14)),-J199,0))</f>
        <v>8033.07</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71"/>
      <c r="C200" s="43"/>
      <c r="D200" s="43" t="str">
        <f>IF(C200&lt;&gt;"",TEXT(C200,"00")&amp;"/12/"&amp;'Configurações Básicas'!$E$5,"")</f>
        <v/>
      </c>
      <c r="E200" s="43"/>
      <c r="F200" s="43"/>
      <c r="G200" s="43"/>
      <c r="H200" s="43"/>
      <c r="I200" s="43"/>
      <c r="J200" s="44"/>
      <c r="K200" s="142"/>
      <c r="L200" s="45"/>
      <c r="M200" s="141"/>
      <c r="N200" s="41">
        <f>N199+IF(AND(L200="Pago",OR(E200='PC Receitas'!$O$4,E200='PC Receitas'!$O$5,E200='PC Receitas'!$O$6)),J200,IF(AND(L200="Pago",OR(E200='PC Receitas'!$O$7,E200='PC Receitas'!$O$8,E200='PC Receitas'!$O$9,E200='PC Receitas'!$O$10,E200='PC Receitas'!$O$11,E200='PC Receitas'!$O$12,E200='PC Receitas'!$O$13,E200='PC Receitas'!$O$14)),-J200,0))</f>
        <v>8033.07</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71"/>
      <c r="C201" s="43"/>
      <c r="D201" s="43" t="str">
        <f>IF(C201&lt;&gt;"",TEXT(C201,"00")&amp;"/12/"&amp;'Configurações Básicas'!$E$5,"")</f>
        <v/>
      </c>
      <c r="E201" s="43"/>
      <c r="F201" s="43"/>
      <c r="G201" s="43"/>
      <c r="H201" s="43"/>
      <c r="I201" s="43"/>
      <c r="J201" s="44"/>
      <c r="K201" s="142"/>
      <c r="L201" s="45"/>
      <c r="M201" s="141"/>
      <c r="N201" s="41">
        <f>N200+IF(AND(L201="Pago",OR(E201='PC Receitas'!$O$4,E201='PC Receitas'!$O$5,E201='PC Receitas'!$O$6)),J201,IF(AND(L201="Pago",OR(E201='PC Receitas'!$O$7,E201='PC Receitas'!$O$8,E201='PC Receitas'!$O$9,E201='PC Receitas'!$O$10,E201='PC Receitas'!$O$11,E201='PC Receitas'!$O$12,E201='PC Receitas'!$O$13,E201='PC Receitas'!$O$14)),-J201,0))</f>
        <v>8033.07</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71"/>
      <c r="C202" s="43"/>
      <c r="D202" s="43" t="str">
        <f>IF(C202&lt;&gt;"",TEXT(C202,"00")&amp;"/12/"&amp;'Configurações Básicas'!$E$5,"")</f>
        <v/>
      </c>
      <c r="E202" s="43"/>
      <c r="F202" s="43"/>
      <c r="G202" s="43"/>
      <c r="H202" s="43"/>
      <c r="I202" s="43"/>
      <c r="J202" s="44"/>
      <c r="K202" s="142"/>
      <c r="L202" s="45"/>
      <c r="M202" s="141"/>
      <c r="N202" s="41">
        <f>N201+IF(AND(L202="Pago",OR(E202='PC Receitas'!$O$4,E202='PC Receitas'!$O$5,E202='PC Receitas'!$O$6)),J202,IF(AND(L202="Pago",OR(E202='PC Receitas'!$O$7,E202='PC Receitas'!$O$8,E202='PC Receitas'!$O$9,E202='PC Receitas'!$O$10,E202='PC Receitas'!$O$11,E202='PC Receitas'!$O$12,E202='PC Receitas'!$O$13,E202='PC Receitas'!$O$14)),-J202,0))</f>
        <v>8033.07</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71"/>
      <c r="C203" s="43"/>
      <c r="D203" s="43" t="str">
        <f>IF(C203&lt;&gt;"",TEXT(C203,"00")&amp;"/12/"&amp;'Configurações Básicas'!$E$5,"")</f>
        <v/>
      </c>
      <c r="E203" s="43"/>
      <c r="F203" s="43"/>
      <c r="G203" s="43"/>
      <c r="H203" s="43"/>
      <c r="I203" s="43"/>
      <c r="J203" s="44"/>
      <c r="K203" s="142"/>
      <c r="L203" s="45"/>
      <c r="M203" s="141"/>
      <c r="N203" s="41">
        <f>N202+IF(AND(L203="Pago",OR(E203='PC Receitas'!$O$4,E203='PC Receitas'!$O$5,E203='PC Receitas'!$O$6)),J203,IF(AND(L203="Pago",OR(E203='PC Receitas'!$O$7,E203='PC Receitas'!$O$8,E203='PC Receitas'!$O$9,E203='PC Receitas'!$O$10,E203='PC Receitas'!$O$11,E203='PC Receitas'!$O$12,E203='PC Receitas'!$O$13,E203='PC Receitas'!$O$14)),-J203,0))</f>
        <v>8033.07</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71"/>
      <c r="C204" s="43"/>
      <c r="D204" s="43" t="str">
        <f>IF(C204&lt;&gt;"",TEXT(C204,"00")&amp;"/12/"&amp;'Configurações Básicas'!$E$5,"")</f>
        <v/>
      </c>
      <c r="E204" s="43"/>
      <c r="F204" s="43"/>
      <c r="G204" s="43"/>
      <c r="H204" s="43"/>
      <c r="I204" s="43"/>
      <c r="J204" s="44"/>
      <c r="K204" s="142"/>
      <c r="L204" s="45"/>
      <c r="M204" s="141"/>
      <c r="N204" s="41">
        <f>N203+IF(AND(L204="Pago",OR(E204='PC Receitas'!$O$4,E204='PC Receitas'!$O$5,E204='PC Receitas'!$O$6)),J204,IF(AND(L204="Pago",OR(E204='PC Receitas'!$O$7,E204='PC Receitas'!$O$8,E204='PC Receitas'!$O$9,E204='PC Receitas'!$O$10,E204='PC Receitas'!$O$11,E204='PC Receitas'!$O$12,E204='PC Receitas'!$O$13,E204='PC Receitas'!$O$14)),-J204,0))</f>
        <v>8033.07</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71"/>
      <c r="C205" s="43"/>
      <c r="D205" s="43" t="str">
        <f>IF(C205&lt;&gt;"",TEXT(C205,"00")&amp;"/12/"&amp;'Configurações Básicas'!$E$5,"")</f>
        <v/>
      </c>
      <c r="E205" s="43"/>
      <c r="F205" s="43"/>
      <c r="G205" s="43"/>
      <c r="H205" s="43"/>
      <c r="I205" s="43"/>
      <c r="J205" s="44"/>
      <c r="K205" s="142"/>
      <c r="L205" s="45"/>
      <c r="M205" s="141"/>
      <c r="N205" s="41">
        <f>N204+IF(AND(L205="Pago",OR(E205='PC Receitas'!$O$4,E205='PC Receitas'!$O$5,E205='PC Receitas'!$O$6)),J205,IF(AND(L205="Pago",OR(E205='PC Receitas'!$O$7,E205='PC Receitas'!$O$8,E205='PC Receitas'!$O$9,E205='PC Receitas'!$O$10,E205='PC Receitas'!$O$11,E205='PC Receitas'!$O$12,E205='PC Receitas'!$O$13,E205='PC Receitas'!$O$14)),-J205,0))</f>
        <v>8033.07</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71"/>
      <c r="C206" s="43"/>
      <c r="D206" s="43" t="str">
        <f>IF(C206&lt;&gt;"",TEXT(C206,"00")&amp;"/12/"&amp;'Configurações Básicas'!$E$5,"")</f>
        <v/>
      </c>
      <c r="E206" s="43"/>
      <c r="F206" s="43"/>
      <c r="G206" s="43"/>
      <c r="H206" s="43"/>
      <c r="I206" s="43"/>
      <c r="J206" s="44"/>
      <c r="K206" s="142"/>
      <c r="L206" s="45"/>
      <c r="M206" s="141"/>
      <c r="N206" s="41">
        <f>N205+IF(AND(L206="Pago",OR(E206='PC Receitas'!$O$4,E206='PC Receitas'!$O$5,E206='PC Receitas'!$O$6)),J206,IF(AND(L206="Pago",OR(E206='PC Receitas'!$O$7,E206='PC Receitas'!$O$8,E206='PC Receitas'!$O$9,E206='PC Receitas'!$O$10,E206='PC Receitas'!$O$11,E206='PC Receitas'!$O$12,E206='PC Receitas'!$O$13,E206='PC Receitas'!$O$14)),-J206,0))</f>
        <v>8033.07</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71"/>
      <c r="C207" s="43"/>
      <c r="D207" s="43" t="str">
        <f>IF(C207&lt;&gt;"",TEXT(C207,"00")&amp;"/12/"&amp;'Configurações Básicas'!$E$5,"")</f>
        <v/>
      </c>
      <c r="E207" s="43"/>
      <c r="F207" s="43"/>
      <c r="G207" s="43"/>
      <c r="H207" s="43"/>
      <c r="I207" s="43"/>
      <c r="J207" s="44"/>
      <c r="K207" s="142"/>
      <c r="L207" s="45"/>
      <c r="M207" s="141"/>
      <c r="N207" s="41">
        <f>N206+IF(AND(L207="Pago",OR(E207='PC Receitas'!$O$4,E207='PC Receitas'!$O$5,E207='PC Receitas'!$O$6)),J207,IF(AND(L207="Pago",OR(E207='PC Receitas'!$O$7,E207='PC Receitas'!$O$8,E207='PC Receitas'!$O$9,E207='PC Receitas'!$O$10,E207='PC Receitas'!$O$11,E207='PC Receitas'!$O$12,E207='PC Receitas'!$O$13,E207='PC Receitas'!$O$14)),-J207,0))</f>
        <v>8033.07</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71"/>
      <c r="C208" s="43"/>
      <c r="D208" s="43" t="str">
        <f>IF(C208&lt;&gt;"",TEXT(C208,"00")&amp;"/12/"&amp;'Configurações Básicas'!$E$5,"")</f>
        <v/>
      </c>
      <c r="E208" s="43"/>
      <c r="F208" s="43"/>
      <c r="G208" s="43"/>
      <c r="H208" s="43"/>
      <c r="I208" s="43"/>
      <c r="J208" s="44"/>
      <c r="K208" s="142"/>
      <c r="L208" s="45"/>
      <c r="M208" s="141"/>
      <c r="N208" s="41">
        <f>N207+IF(AND(L208="Pago",OR(E208='PC Receitas'!$O$4,E208='PC Receitas'!$O$5,E208='PC Receitas'!$O$6)),J208,IF(AND(L208="Pago",OR(E208='PC Receitas'!$O$7,E208='PC Receitas'!$O$8,E208='PC Receitas'!$O$9,E208='PC Receitas'!$O$10,E208='PC Receitas'!$O$11,E208='PC Receitas'!$O$12,E208='PC Receitas'!$O$13,E208='PC Receitas'!$O$14)),-J208,0))</f>
        <v>8033.07</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71"/>
      <c r="C209" s="43"/>
      <c r="D209" s="43" t="str">
        <f>IF(C209&lt;&gt;"",TEXT(C209,"00")&amp;"/12/"&amp;'Configurações Básicas'!$E$5,"")</f>
        <v/>
      </c>
      <c r="E209" s="43"/>
      <c r="F209" s="43"/>
      <c r="G209" s="43"/>
      <c r="H209" s="43"/>
      <c r="I209" s="43"/>
      <c r="J209" s="44"/>
      <c r="K209" s="142"/>
      <c r="L209" s="45"/>
      <c r="M209" s="141"/>
      <c r="N209" s="41">
        <f>N208+IF(AND(L209="Pago",OR(E209='PC Receitas'!$O$4,E209='PC Receitas'!$O$5,E209='PC Receitas'!$O$6)),J209,IF(AND(L209="Pago",OR(E209='PC Receitas'!$O$7,E209='PC Receitas'!$O$8,E209='PC Receitas'!$O$9,E209='PC Receitas'!$O$10,E209='PC Receitas'!$O$11,E209='PC Receitas'!$O$12,E209='PC Receitas'!$O$13,E209='PC Receitas'!$O$14)),-J209,0))</f>
        <v>8033.07</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71"/>
      <c r="C210" s="43"/>
      <c r="D210" s="43" t="str">
        <f>IF(C210&lt;&gt;"",TEXT(C210,"00")&amp;"/12/"&amp;'Configurações Básicas'!$E$5,"")</f>
        <v/>
      </c>
      <c r="E210" s="43"/>
      <c r="F210" s="43"/>
      <c r="G210" s="43"/>
      <c r="H210" s="43"/>
      <c r="I210" s="43"/>
      <c r="J210" s="44"/>
      <c r="K210" s="142"/>
      <c r="L210" s="45"/>
      <c r="M210" s="141"/>
      <c r="N210" s="41">
        <f>N209+IF(AND(L210="Pago",OR(E210='PC Receitas'!$O$4,E210='PC Receitas'!$O$5,E210='PC Receitas'!$O$6)),J210,IF(AND(L210="Pago",OR(E210='PC Receitas'!$O$7,E210='PC Receitas'!$O$8,E210='PC Receitas'!$O$9,E210='PC Receitas'!$O$10,E210='PC Receitas'!$O$11,E210='PC Receitas'!$O$12,E210='PC Receitas'!$O$13,E210='PC Receitas'!$O$14)),-J210,0))</f>
        <v>8033.07</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71"/>
      <c r="C211" s="43"/>
      <c r="D211" s="43" t="str">
        <f>IF(C211&lt;&gt;"",TEXT(C211,"00")&amp;"/12/"&amp;'Configurações Básicas'!$E$5,"")</f>
        <v/>
      </c>
      <c r="E211" s="43"/>
      <c r="F211" s="43"/>
      <c r="G211" s="43"/>
      <c r="H211" s="43"/>
      <c r="I211" s="43"/>
      <c r="J211" s="44"/>
      <c r="K211" s="142"/>
      <c r="L211" s="45"/>
      <c r="M211" s="141"/>
      <c r="N211" s="41">
        <f>N210+IF(AND(L211="Pago",OR(E211='PC Receitas'!$O$4,E211='PC Receitas'!$O$5,E211='PC Receitas'!$O$6)),J211,IF(AND(L211="Pago",OR(E211='PC Receitas'!$O$7,E211='PC Receitas'!$O$8,E211='PC Receitas'!$O$9,E211='PC Receitas'!$O$10,E211='PC Receitas'!$O$11,E211='PC Receitas'!$O$12,E211='PC Receitas'!$O$13,E211='PC Receitas'!$O$14)),-J211,0))</f>
        <v>8033.07</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71"/>
      <c r="C212" s="43"/>
      <c r="D212" s="43" t="str">
        <f>IF(C212&lt;&gt;"",TEXT(C212,"00")&amp;"/12/"&amp;'Configurações Básicas'!$E$5,"")</f>
        <v/>
      </c>
      <c r="E212" s="43"/>
      <c r="F212" s="43"/>
      <c r="G212" s="43"/>
      <c r="H212" s="43"/>
      <c r="I212" s="43"/>
      <c r="J212" s="44"/>
      <c r="K212" s="142"/>
      <c r="L212" s="45"/>
      <c r="M212" s="141"/>
      <c r="N212" s="41">
        <f>N211+IF(AND(L212="Pago",OR(E212='PC Receitas'!$O$4,E212='PC Receitas'!$O$5,E212='PC Receitas'!$O$6)),J212,IF(AND(L212="Pago",OR(E212='PC Receitas'!$O$7,E212='PC Receitas'!$O$8,E212='PC Receitas'!$O$9,E212='PC Receitas'!$O$10,E212='PC Receitas'!$O$11,E212='PC Receitas'!$O$12,E212='PC Receitas'!$O$13,E212='PC Receitas'!$O$14)),-J212,0))</f>
        <v>8033.07</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71"/>
      <c r="C213" s="43"/>
      <c r="D213" s="43" t="str">
        <f>IF(C213&lt;&gt;"",TEXT(C213,"00")&amp;"/12/"&amp;'Configurações Básicas'!$E$5,"")</f>
        <v/>
      </c>
      <c r="E213" s="43"/>
      <c r="F213" s="43"/>
      <c r="G213" s="43"/>
      <c r="H213" s="43"/>
      <c r="I213" s="43"/>
      <c r="J213" s="44"/>
      <c r="K213" s="142"/>
      <c r="L213" s="45"/>
      <c r="M213" s="141"/>
      <c r="N213" s="41">
        <f>N212+IF(AND(L213="Pago",OR(E213='PC Receitas'!$O$4,E213='PC Receitas'!$O$5,E213='PC Receitas'!$O$6)),J213,IF(AND(L213="Pago",OR(E213='PC Receitas'!$O$7,E213='PC Receitas'!$O$8,E213='PC Receitas'!$O$9,E213='PC Receitas'!$O$10,E213='PC Receitas'!$O$11,E213='PC Receitas'!$O$12,E213='PC Receitas'!$O$13,E213='PC Receitas'!$O$14)),-J213,0))</f>
        <v>8033.07</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71"/>
      <c r="C214" s="43"/>
      <c r="D214" s="43" t="str">
        <f>IF(C214&lt;&gt;"",TEXT(C214,"00")&amp;"/12/"&amp;'Configurações Básicas'!$E$5,"")</f>
        <v/>
      </c>
      <c r="E214" s="43"/>
      <c r="F214" s="43"/>
      <c r="G214" s="43"/>
      <c r="H214" s="43"/>
      <c r="I214" s="43"/>
      <c r="J214" s="44"/>
      <c r="K214" s="142"/>
      <c r="L214" s="45"/>
      <c r="M214" s="141"/>
      <c r="N214" s="41">
        <f>N213+IF(AND(L214="Pago",OR(E214='PC Receitas'!$O$4,E214='PC Receitas'!$O$5,E214='PC Receitas'!$O$6)),J214,IF(AND(L214="Pago",OR(E214='PC Receitas'!$O$7,E214='PC Receitas'!$O$8,E214='PC Receitas'!$O$9,E214='PC Receitas'!$O$10,E214='PC Receitas'!$O$11,E214='PC Receitas'!$O$12,E214='PC Receitas'!$O$13,E214='PC Receitas'!$O$14)),-J214,0))</f>
        <v>8033.07</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71"/>
      <c r="C215" s="43"/>
      <c r="D215" s="43" t="str">
        <f>IF(C215&lt;&gt;"",TEXT(C215,"00")&amp;"/12/"&amp;'Configurações Básicas'!$E$5,"")</f>
        <v/>
      </c>
      <c r="E215" s="43"/>
      <c r="F215" s="43"/>
      <c r="G215" s="43"/>
      <c r="H215" s="43"/>
      <c r="I215" s="43"/>
      <c r="J215" s="44"/>
      <c r="K215" s="142"/>
      <c r="L215" s="45"/>
      <c r="M215" s="141"/>
      <c r="N215" s="41">
        <f>N214+IF(AND(L215="Pago",OR(E215='PC Receitas'!$O$4,E215='PC Receitas'!$O$5,E215='PC Receitas'!$O$6)),J215,IF(AND(L215="Pago",OR(E215='PC Receitas'!$O$7,E215='PC Receitas'!$O$8,E215='PC Receitas'!$O$9,E215='PC Receitas'!$O$10,E215='PC Receitas'!$O$11,E215='PC Receitas'!$O$12,E215='PC Receitas'!$O$13,E215='PC Receitas'!$O$14)),-J215,0))</f>
        <v>8033.07</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71"/>
      <c r="C216" s="43"/>
      <c r="D216" s="43" t="str">
        <f>IF(C216&lt;&gt;"",TEXT(C216,"00")&amp;"/12/"&amp;'Configurações Básicas'!$E$5,"")</f>
        <v/>
      </c>
      <c r="E216" s="43"/>
      <c r="F216" s="43"/>
      <c r="G216" s="43"/>
      <c r="H216" s="43"/>
      <c r="I216" s="43"/>
      <c r="J216" s="44"/>
      <c r="K216" s="142"/>
      <c r="L216" s="45"/>
      <c r="M216" s="141"/>
      <c r="N216" s="41">
        <f>N215+IF(AND(L216="Pago",OR(E216='PC Receitas'!$O$4,E216='PC Receitas'!$O$5,E216='PC Receitas'!$O$6)),J216,IF(AND(L216="Pago",OR(E216='PC Receitas'!$O$7,E216='PC Receitas'!$O$8,E216='PC Receitas'!$O$9,E216='PC Receitas'!$O$10,E216='PC Receitas'!$O$11,E216='PC Receitas'!$O$12,E216='PC Receitas'!$O$13,E216='PC Receitas'!$O$14)),-J216,0))</f>
        <v>8033.07</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71"/>
      <c r="C217" s="43"/>
      <c r="D217" s="43" t="str">
        <f>IF(C217&lt;&gt;"",TEXT(C217,"00")&amp;"/12/"&amp;'Configurações Básicas'!$E$5,"")</f>
        <v/>
      </c>
      <c r="E217" s="43"/>
      <c r="F217" s="43"/>
      <c r="G217" s="43"/>
      <c r="H217" s="43"/>
      <c r="I217" s="43"/>
      <c r="J217" s="44"/>
      <c r="K217" s="142"/>
      <c r="L217" s="45"/>
      <c r="M217" s="141"/>
      <c r="N217" s="41">
        <f>N216+IF(AND(L217="Pago",OR(E217='PC Receitas'!$O$4,E217='PC Receitas'!$O$5,E217='PC Receitas'!$O$6)),J217,IF(AND(L217="Pago",OR(E217='PC Receitas'!$O$7,E217='PC Receitas'!$O$8,E217='PC Receitas'!$O$9,E217='PC Receitas'!$O$10,E217='PC Receitas'!$O$11,E217='PC Receitas'!$O$12,E217='PC Receitas'!$O$13,E217='PC Receitas'!$O$14)),-J217,0))</f>
        <v>8033.07</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71"/>
      <c r="C218" s="43"/>
      <c r="D218" s="43" t="str">
        <f>IF(C218&lt;&gt;"",TEXT(C218,"00")&amp;"/12/"&amp;'Configurações Básicas'!$E$5,"")</f>
        <v/>
      </c>
      <c r="E218" s="43"/>
      <c r="F218" s="43"/>
      <c r="G218" s="43"/>
      <c r="H218" s="43"/>
      <c r="I218" s="43"/>
      <c r="J218" s="44"/>
      <c r="K218" s="142"/>
      <c r="L218" s="45"/>
      <c r="M218" s="141"/>
      <c r="N218" s="41">
        <f>N217+IF(AND(L218="Pago",OR(E218='PC Receitas'!$O$4,E218='PC Receitas'!$O$5,E218='PC Receitas'!$O$6)),J218,IF(AND(L218="Pago",OR(E218='PC Receitas'!$O$7,E218='PC Receitas'!$O$8,E218='PC Receitas'!$O$9,E218='PC Receitas'!$O$10,E218='PC Receitas'!$O$11,E218='PC Receitas'!$O$12,E218='PC Receitas'!$O$13,E218='PC Receitas'!$O$14)),-J218,0))</f>
        <v>8033.07</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71"/>
      <c r="C219" s="43"/>
      <c r="D219" s="43" t="str">
        <f>IF(C219&lt;&gt;"",TEXT(C219,"00")&amp;"/12/"&amp;'Configurações Básicas'!$E$5,"")</f>
        <v/>
      </c>
      <c r="E219" s="43"/>
      <c r="F219" s="43"/>
      <c r="G219" s="43"/>
      <c r="H219" s="43"/>
      <c r="I219" s="43"/>
      <c r="J219" s="44"/>
      <c r="K219" s="142"/>
      <c r="L219" s="45"/>
      <c r="M219" s="141"/>
      <c r="N219" s="41">
        <f>N218+IF(AND(L219="Pago",OR(E219='PC Receitas'!$O$4,E219='PC Receitas'!$O$5,E219='PC Receitas'!$O$6)),J219,IF(AND(L219="Pago",OR(E219='PC Receitas'!$O$7,E219='PC Receitas'!$O$8,E219='PC Receitas'!$O$9,E219='PC Receitas'!$O$10,E219='PC Receitas'!$O$11,E219='PC Receitas'!$O$12,E219='PC Receitas'!$O$13,E219='PC Receitas'!$O$14)),-J219,0))</f>
        <v>8033.07</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71"/>
      <c r="C220" s="43"/>
      <c r="D220" s="43" t="str">
        <f>IF(C220&lt;&gt;"",TEXT(C220,"00")&amp;"/12/"&amp;'Configurações Básicas'!$E$5,"")</f>
        <v/>
      </c>
      <c r="E220" s="43"/>
      <c r="F220" s="43"/>
      <c r="G220" s="43"/>
      <c r="H220" s="43"/>
      <c r="I220" s="43"/>
      <c r="J220" s="44"/>
      <c r="K220" s="142"/>
      <c r="L220" s="45"/>
      <c r="M220" s="141"/>
      <c r="N220" s="41">
        <f>N219+IF(AND(L220="Pago",OR(E220='PC Receitas'!$O$4,E220='PC Receitas'!$O$5,E220='PC Receitas'!$O$6)),J220,IF(AND(L220="Pago",OR(E220='PC Receitas'!$O$7,E220='PC Receitas'!$O$8,E220='PC Receitas'!$O$9,E220='PC Receitas'!$O$10,E220='PC Receitas'!$O$11,E220='PC Receitas'!$O$12,E220='PC Receitas'!$O$13,E220='PC Receitas'!$O$14)),-J220,0))</f>
        <v>8033.07</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71"/>
      <c r="C221" s="43"/>
      <c r="D221" s="43" t="str">
        <f>IF(C221&lt;&gt;"",TEXT(C221,"00")&amp;"/12/"&amp;'Configurações Básicas'!$E$5,"")</f>
        <v/>
      </c>
      <c r="E221" s="43"/>
      <c r="F221" s="43"/>
      <c r="G221" s="43"/>
      <c r="H221" s="43"/>
      <c r="I221" s="43"/>
      <c r="J221" s="44"/>
      <c r="K221" s="142"/>
      <c r="L221" s="45"/>
      <c r="M221" s="141"/>
      <c r="N221" s="41">
        <f>N220+IF(AND(L221="Pago",OR(E221='PC Receitas'!$O$4,E221='PC Receitas'!$O$5,E221='PC Receitas'!$O$6)),J221,IF(AND(L221="Pago",OR(E221='PC Receitas'!$O$7,E221='PC Receitas'!$O$8,E221='PC Receitas'!$O$9,E221='PC Receitas'!$O$10,E221='PC Receitas'!$O$11,E221='PC Receitas'!$O$12,E221='PC Receitas'!$O$13,E221='PC Receitas'!$O$14)),-J221,0))</f>
        <v>8033.07</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71"/>
      <c r="C222" s="43"/>
      <c r="D222" s="43" t="str">
        <f>IF(C222&lt;&gt;"",TEXT(C222,"00")&amp;"/12/"&amp;'Configurações Básicas'!$E$5,"")</f>
        <v/>
      </c>
      <c r="E222" s="43"/>
      <c r="F222" s="43"/>
      <c r="G222" s="43"/>
      <c r="H222" s="43"/>
      <c r="I222" s="43"/>
      <c r="J222" s="44"/>
      <c r="K222" s="142"/>
      <c r="L222" s="45"/>
      <c r="M222" s="141"/>
      <c r="N222" s="41">
        <f>N221+IF(AND(L222="Pago",OR(E222='PC Receitas'!$O$4,E222='PC Receitas'!$O$5,E222='PC Receitas'!$O$6)),J222,IF(AND(L222="Pago",OR(E222='PC Receitas'!$O$7,E222='PC Receitas'!$O$8,E222='PC Receitas'!$O$9,E222='PC Receitas'!$O$10,E222='PC Receitas'!$O$11,E222='PC Receitas'!$O$12,E222='PC Receitas'!$O$13,E222='PC Receitas'!$O$14)),-J222,0))</f>
        <v>8033.07</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71"/>
      <c r="C223" s="43"/>
      <c r="D223" s="43" t="str">
        <f>IF(C223&lt;&gt;"",TEXT(C223,"00")&amp;"/12/"&amp;'Configurações Básicas'!$E$5,"")</f>
        <v/>
      </c>
      <c r="E223" s="43"/>
      <c r="F223" s="43"/>
      <c r="G223" s="43"/>
      <c r="H223" s="43"/>
      <c r="I223" s="43"/>
      <c r="J223" s="44"/>
      <c r="K223" s="142"/>
      <c r="L223" s="45"/>
      <c r="M223" s="141"/>
      <c r="N223" s="41">
        <f>N222+IF(AND(L223="Pago",OR(E223='PC Receitas'!$O$4,E223='PC Receitas'!$O$5,E223='PC Receitas'!$O$6)),J223,IF(AND(L223="Pago",OR(E223='PC Receitas'!$O$7,E223='PC Receitas'!$O$8,E223='PC Receitas'!$O$9,E223='PC Receitas'!$O$10,E223='PC Receitas'!$O$11,E223='PC Receitas'!$O$12,E223='PC Receitas'!$O$13,E223='PC Receitas'!$O$14)),-J223,0))</f>
        <v>8033.07</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71"/>
      <c r="C224" s="43"/>
      <c r="D224" s="43" t="str">
        <f>IF(C224&lt;&gt;"",TEXT(C224,"00")&amp;"/12/"&amp;'Configurações Básicas'!$E$5,"")</f>
        <v/>
      </c>
      <c r="E224" s="43"/>
      <c r="F224" s="43"/>
      <c r="G224" s="43"/>
      <c r="H224" s="43"/>
      <c r="I224" s="43"/>
      <c r="J224" s="44"/>
      <c r="K224" s="142"/>
      <c r="L224" s="45"/>
      <c r="M224" s="141"/>
      <c r="N224" s="41">
        <f>N223+IF(AND(L224="Pago",OR(E224='PC Receitas'!$O$4,E224='PC Receitas'!$O$5,E224='PC Receitas'!$O$6)),J224,IF(AND(L224="Pago",OR(E224='PC Receitas'!$O$7,E224='PC Receitas'!$O$8,E224='PC Receitas'!$O$9,E224='PC Receitas'!$O$10,E224='PC Receitas'!$O$11,E224='PC Receitas'!$O$12,E224='PC Receitas'!$O$13,E224='PC Receitas'!$O$14)),-J224,0))</f>
        <v>8033.07</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71"/>
      <c r="C225" s="43"/>
      <c r="D225" s="43" t="str">
        <f>IF(C225&lt;&gt;"",TEXT(C225,"00")&amp;"/12/"&amp;'Configurações Básicas'!$E$5,"")</f>
        <v/>
      </c>
      <c r="E225" s="43"/>
      <c r="F225" s="43"/>
      <c r="G225" s="43"/>
      <c r="H225" s="43"/>
      <c r="I225" s="43"/>
      <c r="J225" s="44"/>
      <c r="K225" s="142"/>
      <c r="L225" s="45"/>
      <c r="M225" s="141"/>
      <c r="N225" s="41">
        <f>N224+IF(AND(L225="Pago",OR(E225='PC Receitas'!$O$4,E225='PC Receitas'!$O$5,E225='PC Receitas'!$O$6)),J225,IF(AND(L225="Pago",OR(E225='PC Receitas'!$O$7,E225='PC Receitas'!$O$8,E225='PC Receitas'!$O$9,E225='PC Receitas'!$O$10,E225='PC Receitas'!$O$11,E225='PC Receitas'!$O$12,E225='PC Receitas'!$O$13,E225='PC Receitas'!$O$14)),-J225,0))</f>
        <v>8033.07</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71"/>
      <c r="C226" s="43"/>
      <c r="D226" s="43" t="str">
        <f>IF(C226&lt;&gt;"",TEXT(C226,"00")&amp;"/12/"&amp;'Configurações Básicas'!$E$5,"")</f>
        <v/>
      </c>
      <c r="E226" s="43"/>
      <c r="F226" s="43"/>
      <c r="G226" s="43"/>
      <c r="H226" s="43"/>
      <c r="I226" s="43"/>
      <c r="J226" s="44"/>
      <c r="K226" s="142"/>
      <c r="L226" s="45"/>
      <c r="M226" s="141"/>
      <c r="N226" s="41">
        <f>N225+IF(AND(L226="Pago",OR(E226='PC Receitas'!$O$4,E226='PC Receitas'!$O$5,E226='PC Receitas'!$O$6)),J226,IF(AND(L226="Pago",OR(E226='PC Receitas'!$O$7,E226='PC Receitas'!$O$8,E226='PC Receitas'!$O$9,E226='PC Receitas'!$O$10,E226='PC Receitas'!$O$11,E226='PC Receitas'!$O$12,E226='PC Receitas'!$O$13,E226='PC Receitas'!$O$14)),-J226,0))</f>
        <v>8033.07</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71"/>
      <c r="C227" s="43"/>
      <c r="D227" s="43" t="str">
        <f>IF(C227&lt;&gt;"",TEXT(C227,"00")&amp;"/12/"&amp;'Configurações Básicas'!$E$5,"")</f>
        <v/>
      </c>
      <c r="E227" s="43"/>
      <c r="F227" s="43"/>
      <c r="G227" s="43"/>
      <c r="H227" s="43"/>
      <c r="I227" s="43"/>
      <c r="J227" s="44"/>
      <c r="K227" s="142"/>
      <c r="L227" s="45"/>
      <c r="M227" s="141"/>
      <c r="N227" s="41">
        <f>N226+IF(AND(L227="Pago",OR(E227='PC Receitas'!$O$4,E227='PC Receitas'!$O$5,E227='PC Receitas'!$O$6)),J227,IF(AND(L227="Pago",OR(E227='PC Receitas'!$O$7,E227='PC Receitas'!$O$8,E227='PC Receitas'!$O$9,E227='PC Receitas'!$O$10,E227='PC Receitas'!$O$11,E227='PC Receitas'!$O$12,E227='PC Receitas'!$O$13,E227='PC Receitas'!$O$14)),-J227,0))</f>
        <v>8033.07</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71"/>
      <c r="C228" s="43"/>
      <c r="D228" s="43" t="str">
        <f>IF(C228&lt;&gt;"",TEXT(C228,"00")&amp;"/12/"&amp;'Configurações Básicas'!$E$5,"")</f>
        <v/>
      </c>
      <c r="E228" s="43"/>
      <c r="F228" s="43"/>
      <c r="G228" s="43"/>
      <c r="H228" s="43"/>
      <c r="I228" s="43"/>
      <c r="J228" s="44"/>
      <c r="K228" s="142"/>
      <c r="L228" s="45"/>
      <c r="M228" s="141"/>
      <c r="N228" s="41">
        <f>N227+IF(AND(L228="Pago",OR(E228='PC Receitas'!$O$4,E228='PC Receitas'!$O$5,E228='PC Receitas'!$O$6)),J228,IF(AND(L228="Pago",OR(E228='PC Receitas'!$O$7,E228='PC Receitas'!$O$8,E228='PC Receitas'!$O$9,E228='PC Receitas'!$O$10,E228='PC Receitas'!$O$11,E228='PC Receitas'!$O$12,E228='PC Receitas'!$O$13,E228='PC Receitas'!$O$14)),-J228,0))</f>
        <v>8033.07</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71"/>
      <c r="C229" s="43"/>
      <c r="D229" s="43" t="str">
        <f>IF(C229&lt;&gt;"",TEXT(C229,"00")&amp;"/12/"&amp;'Configurações Básicas'!$E$5,"")</f>
        <v/>
      </c>
      <c r="E229" s="43"/>
      <c r="F229" s="43"/>
      <c r="G229" s="43"/>
      <c r="H229" s="43"/>
      <c r="I229" s="43"/>
      <c r="J229" s="44"/>
      <c r="K229" s="142"/>
      <c r="L229" s="45"/>
      <c r="M229" s="141"/>
      <c r="N229" s="41">
        <f>N228+IF(AND(L229="Pago",OR(E229='PC Receitas'!$O$4,E229='PC Receitas'!$O$5,E229='PC Receitas'!$O$6)),J229,IF(AND(L229="Pago",OR(E229='PC Receitas'!$O$7,E229='PC Receitas'!$O$8,E229='PC Receitas'!$O$9,E229='PC Receitas'!$O$10,E229='PC Receitas'!$O$11,E229='PC Receitas'!$O$12,E229='PC Receitas'!$O$13,E229='PC Receitas'!$O$14)),-J229,0))</f>
        <v>8033.07</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71"/>
      <c r="C230" s="43"/>
      <c r="D230" s="43" t="str">
        <f>IF(C230&lt;&gt;"",TEXT(C230,"00")&amp;"/12/"&amp;'Configurações Básicas'!$E$5,"")</f>
        <v/>
      </c>
      <c r="E230" s="43"/>
      <c r="F230" s="43"/>
      <c r="G230" s="43"/>
      <c r="H230" s="43"/>
      <c r="I230" s="43"/>
      <c r="J230" s="44"/>
      <c r="K230" s="142"/>
      <c r="L230" s="45"/>
      <c r="M230" s="141"/>
      <c r="N230" s="41">
        <f>N229+IF(AND(L230="Pago",OR(E230='PC Receitas'!$O$4,E230='PC Receitas'!$O$5,E230='PC Receitas'!$O$6)),J230,IF(AND(L230="Pago",OR(E230='PC Receitas'!$O$7,E230='PC Receitas'!$O$8,E230='PC Receitas'!$O$9,E230='PC Receitas'!$O$10,E230='PC Receitas'!$O$11,E230='PC Receitas'!$O$12,E230='PC Receitas'!$O$13,E230='PC Receitas'!$O$14)),-J230,0))</f>
        <v>8033.07</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71"/>
      <c r="C231" s="43"/>
      <c r="D231" s="43" t="str">
        <f>IF(C231&lt;&gt;"",TEXT(C231,"00")&amp;"/12/"&amp;'Configurações Básicas'!$E$5,"")</f>
        <v/>
      </c>
      <c r="E231" s="43"/>
      <c r="F231" s="43"/>
      <c r="G231" s="43"/>
      <c r="H231" s="43"/>
      <c r="I231" s="43"/>
      <c r="J231" s="44"/>
      <c r="K231" s="142"/>
      <c r="L231" s="45"/>
      <c r="M231" s="141"/>
      <c r="N231" s="41">
        <f>N230+IF(AND(L231="Pago",OR(E231='PC Receitas'!$O$4,E231='PC Receitas'!$O$5,E231='PC Receitas'!$O$6)),J231,IF(AND(L231="Pago",OR(E231='PC Receitas'!$O$7,E231='PC Receitas'!$O$8,E231='PC Receitas'!$O$9,E231='PC Receitas'!$O$10,E231='PC Receitas'!$O$11,E231='PC Receitas'!$O$12,E231='PC Receitas'!$O$13,E231='PC Receitas'!$O$14)),-J231,0))</f>
        <v>8033.07</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71"/>
      <c r="C232" s="43"/>
      <c r="D232" s="43" t="str">
        <f>IF(C232&lt;&gt;"",TEXT(C232,"00")&amp;"/12/"&amp;'Configurações Básicas'!$E$5,"")</f>
        <v/>
      </c>
      <c r="E232" s="43"/>
      <c r="F232" s="43"/>
      <c r="G232" s="43"/>
      <c r="H232" s="43"/>
      <c r="I232" s="43"/>
      <c r="J232" s="44"/>
      <c r="K232" s="142"/>
      <c r="L232" s="45"/>
      <c r="M232" s="141"/>
      <c r="N232" s="41">
        <f>N231+IF(AND(L232="Pago",OR(E232='PC Receitas'!$O$4,E232='PC Receitas'!$O$5,E232='PC Receitas'!$O$6)),J232,IF(AND(L232="Pago",OR(E232='PC Receitas'!$O$7,E232='PC Receitas'!$O$8,E232='PC Receitas'!$O$9,E232='PC Receitas'!$O$10,E232='PC Receitas'!$O$11,E232='PC Receitas'!$O$12,E232='PC Receitas'!$O$13,E232='PC Receitas'!$O$14)),-J232,0))</f>
        <v>8033.07</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71"/>
      <c r="C233" s="43"/>
      <c r="D233" s="43" t="str">
        <f>IF(C233&lt;&gt;"",TEXT(C233,"00")&amp;"/12/"&amp;'Configurações Básicas'!$E$5,"")</f>
        <v/>
      </c>
      <c r="E233" s="43"/>
      <c r="F233" s="43"/>
      <c r="G233" s="43"/>
      <c r="H233" s="43"/>
      <c r="I233" s="43"/>
      <c r="J233" s="44"/>
      <c r="K233" s="142"/>
      <c r="L233" s="45"/>
      <c r="M233" s="141"/>
      <c r="N233" s="41">
        <f>N232+IF(AND(L233="Pago",OR(E233='PC Receitas'!$O$4,E233='PC Receitas'!$O$5,E233='PC Receitas'!$O$6)),J233,IF(AND(L233="Pago",OR(E233='PC Receitas'!$O$7,E233='PC Receitas'!$O$8,E233='PC Receitas'!$O$9,E233='PC Receitas'!$O$10,E233='PC Receitas'!$O$11,E233='PC Receitas'!$O$12,E233='PC Receitas'!$O$13,E233='PC Receitas'!$O$14)),-J233,0))</f>
        <v>8033.07</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71"/>
      <c r="C234" s="43"/>
      <c r="D234" s="43" t="str">
        <f>IF(C234&lt;&gt;"",TEXT(C234,"00")&amp;"/12/"&amp;'Configurações Básicas'!$E$5,"")</f>
        <v/>
      </c>
      <c r="E234" s="43"/>
      <c r="F234" s="43"/>
      <c r="G234" s="43"/>
      <c r="H234" s="43"/>
      <c r="I234" s="43"/>
      <c r="J234" s="44"/>
      <c r="K234" s="142"/>
      <c r="L234" s="45"/>
      <c r="M234" s="141"/>
      <c r="N234" s="41">
        <f>N233+IF(AND(L234="Pago",OR(E234='PC Receitas'!$O$4,E234='PC Receitas'!$O$5,E234='PC Receitas'!$O$6)),J234,IF(AND(L234="Pago",OR(E234='PC Receitas'!$O$7,E234='PC Receitas'!$O$8,E234='PC Receitas'!$O$9,E234='PC Receitas'!$O$10,E234='PC Receitas'!$O$11,E234='PC Receitas'!$O$12,E234='PC Receitas'!$O$13,E234='PC Receitas'!$O$14)),-J234,0))</f>
        <v>8033.07</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71"/>
      <c r="C235" s="43"/>
      <c r="D235" s="43" t="str">
        <f>IF(C235&lt;&gt;"",TEXT(C235,"00")&amp;"/12/"&amp;'Configurações Básicas'!$E$5,"")</f>
        <v/>
      </c>
      <c r="E235" s="43"/>
      <c r="F235" s="43"/>
      <c r="G235" s="43"/>
      <c r="H235" s="43"/>
      <c r="I235" s="43"/>
      <c r="J235" s="44"/>
      <c r="K235" s="142"/>
      <c r="L235" s="45"/>
      <c r="M235" s="141"/>
      <c r="N235" s="41">
        <f>N234+IF(AND(L235="Pago",OR(E235='PC Receitas'!$O$4,E235='PC Receitas'!$O$5,E235='PC Receitas'!$O$6)),J235,IF(AND(L235="Pago",OR(E235='PC Receitas'!$O$7,E235='PC Receitas'!$O$8,E235='PC Receitas'!$O$9,E235='PC Receitas'!$O$10,E235='PC Receitas'!$O$11,E235='PC Receitas'!$O$12,E235='PC Receitas'!$O$13,E235='PC Receitas'!$O$14)),-J235,0))</f>
        <v>8033.07</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71"/>
      <c r="C236" s="43"/>
      <c r="D236" s="43" t="str">
        <f>IF(C236&lt;&gt;"",TEXT(C236,"00")&amp;"/12/"&amp;'Configurações Básicas'!$E$5,"")</f>
        <v/>
      </c>
      <c r="E236" s="43"/>
      <c r="F236" s="43"/>
      <c r="G236" s="43"/>
      <c r="H236" s="43"/>
      <c r="I236" s="43"/>
      <c r="J236" s="44"/>
      <c r="K236" s="142"/>
      <c r="L236" s="45"/>
      <c r="M236" s="141"/>
      <c r="N236" s="41">
        <f>N235+IF(AND(L236="Pago",OR(E236='PC Receitas'!$O$4,E236='PC Receitas'!$O$5,E236='PC Receitas'!$O$6)),J236,IF(AND(L236="Pago",OR(E236='PC Receitas'!$O$7,E236='PC Receitas'!$O$8,E236='PC Receitas'!$O$9,E236='PC Receitas'!$O$10,E236='PC Receitas'!$O$11,E236='PC Receitas'!$O$12,E236='PC Receitas'!$O$13,E236='PC Receitas'!$O$14)),-J236,0))</f>
        <v>8033.07</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71"/>
      <c r="C237" s="43"/>
      <c r="D237" s="43" t="str">
        <f>IF(C237&lt;&gt;"",TEXT(C237,"00")&amp;"/12/"&amp;'Configurações Básicas'!$E$5,"")</f>
        <v/>
      </c>
      <c r="E237" s="43"/>
      <c r="F237" s="43"/>
      <c r="G237" s="43"/>
      <c r="H237" s="43"/>
      <c r="I237" s="43"/>
      <c r="J237" s="44"/>
      <c r="K237" s="142"/>
      <c r="L237" s="45"/>
      <c r="M237" s="141"/>
      <c r="N237" s="41">
        <f>N236+IF(AND(L237="Pago",OR(E237='PC Receitas'!$O$4,E237='PC Receitas'!$O$5,E237='PC Receitas'!$O$6)),J237,IF(AND(L237="Pago",OR(E237='PC Receitas'!$O$7,E237='PC Receitas'!$O$8,E237='PC Receitas'!$O$9,E237='PC Receitas'!$O$10,E237='PC Receitas'!$O$11,E237='PC Receitas'!$O$12,E237='PC Receitas'!$O$13,E237='PC Receitas'!$O$14)),-J237,0))</f>
        <v>8033.07</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71"/>
      <c r="C238" s="43"/>
      <c r="D238" s="43" t="str">
        <f>IF(C238&lt;&gt;"",TEXT(C238,"00")&amp;"/12/"&amp;'Configurações Básicas'!$E$5,"")</f>
        <v/>
      </c>
      <c r="E238" s="43"/>
      <c r="F238" s="43"/>
      <c r="G238" s="43"/>
      <c r="H238" s="43"/>
      <c r="I238" s="43"/>
      <c r="J238" s="44"/>
      <c r="K238" s="142"/>
      <c r="L238" s="45"/>
      <c r="M238" s="141"/>
      <c r="N238" s="41">
        <f>N237+IF(AND(L238="Pago",OR(E238='PC Receitas'!$O$4,E238='PC Receitas'!$O$5,E238='PC Receitas'!$O$6)),J238,IF(AND(L238="Pago",OR(E238='PC Receitas'!$O$7,E238='PC Receitas'!$O$8,E238='PC Receitas'!$O$9,E238='PC Receitas'!$O$10,E238='PC Receitas'!$O$11,E238='PC Receitas'!$O$12,E238='PC Receitas'!$O$13,E238='PC Receitas'!$O$14)),-J238,0))</f>
        <v>8033.07</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71"/>
      <c r="C239" s="43"/>
      <c r="D239" s="43" t="str">
        <f>IF(C239&lt;&gt;"",TEXT(C239,"00")&amp;"/12/"&amp;'Configurações Básicas'!$E$5,"")</f>
        <v/>
      </c>
      <c r="E239" s="43"/>
      <c r="F239" s="43"/>
      <c r="G239" s="43"/>
      <c r="H239" s="43"/>
      <c r="I239" s="43"/>
      <c r="J239" s="44"/>
      <c r="K239" s="142"/>
      <c r="L239" s="45"/>
      <c r="M239" s="141"/>
      <c r="N239" s="41">
        <f>N238+IF(AND(L239="Pago",OR(E239='PC Receitas'!$O$4,E239='PC Receitas'!$O$5,E239='PC Receitas'!$O$6)),J239,IF(AND(L239="Pago",OR(E239='PC Receitas'!$O$7,E239='PC Receitas'!$O$8,E239='PC Receitas'!$O$9,E239='PC Receitas'!$O$10,E239='PC Receitas'!$O$11,E239='PC Receitas'!$O$12,E239='PC Receitas'!$O$13,E239='PC Receitas'!$O$14)),-J239,0))</f>
        <v>8033.07</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71"/>
      <c r="C240" s="43"/>
      <c r="D240" s="43" t="str">
        <f>IF(C240&lt;&gt;"",TEXT(C240,"00")&amp;"/12/"&amp;'Configurações Básicas'!$E$5,"")</f>
        <v/>
      </c>
      <c r="E240" s="43"/>
      <c r="F240" s="43"/>
      <c r="G240" s="43"/>
      <c r="H240" s="43"/>
      <c r="I240" s="43"/>
      <c r="J240" s="44"/>
      <c r="K240" s="142"/>
      <c r="L240" s="45"/>
      <c r="M240" s="141"/>
      <c r="N240" s="41">
        <f>N239+IF(AND(L240="Pago",OR(E240='PC Receitas'!$O$4,E240='PC Receitas'!$O$5,E240='PC Receitas'!$O$6)),J240,IF(AND(L240="Pago",OR(E240='PC Receitas'!$O$7,E240='PC Receitas'!$O$8,E240='PC Receitas'!$O$9,E240='PC Receitas'!$O$10,E240='PC Receitas'!$O$11,E240='PC Receitas'!$O$12,E240='PC Receitas'!$O$13,E240='PC Receitas'!$O$14)),-J240,0))</f>
        <v>8033.07</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71"/>
      <c r="C241" s="43"/>
      <c r="D241" s="43" t="str">
        <f>IF(C241&lt;&gt;"",TEXT(C241,"00")&amp;"/12/"&amp;'Configurações Básicas'!$E$5,"")</f>
        <v/>
      </c>
      <c r="E241" s="43"/>
      <c r="F241" s="43"/>
      <c r="G241" s="43"/>
      <c r="H241" s="43"/>
      <c r="I241" s="43"/>
      <c r="J241" s="44"/>
      <c r="K241" s="142"/>
      <c r="L241" s="45"/>
      <c r="M241" s="141"/>
      <c r="N241" s="41">
        <f>N240+IF(AND(L241="Pago",OR(E241='PC Receitas'!$O$4,E241='PC Receitas'!$O$5,E241='PC Receitas'!$O$6)),J241,IF(AND(L241="Pago",OR(E241='PC Receitas'!$O$7,E241='PC Receitas'!$O$8,E241='PC Receitas'!$O$9,E241='PC Receitas'!$O$10,E241='PC Receitas'!$O$11,E241='PC Receitas'!$O$12,E241='PC Receitas'!$O$13,E241='PC Receitas'!$O$14)),-J241,0))</f>
        <v>8033.07</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71"/>
      <c r="C242" s="43"/>
      <c r="D242" s="43" t="str">
        <f>IF(C242&lt;&gt;"",TEXT(C242,"00")&amp;"/12/"&amp;'Configurações Básicas'!$E$5,"")</f>
        <v/>
      </c>
      <c r="E242" s="43"/>
      <c r="F242" s="43"/>
      <c r="G242" s="43"/>
      <c r="H242" s="43"/>
      <c r="I242" s="43"/>
      <c r="J242" s="44"/>
      <c r="K242" s="142"/>
      <c r="L242" s="45"/>
      <c r="M242" s="141"/>
      <c r="N242" s="41">
        <f>N241+IF(AND(L242="Pago",OR(E242='PC Receitas'!$O$4,E242='PC Receitas'!$O$5,E242='PC Receitas'!$O$6)),J242,IF(AND(L242="Pago",OR(E242='PC Receitas'!$O$7,E242='PC Receitas'!$O$8,E242='PC Receitas'!$O$9,E242='PC Receitas'!$O$10,E242='PC Receitas'!$O$11,E242='PC Receitas'!$O$12,E242='PC Receitas'!$O$13,E242='PC Receitas'!$O$14)),-J242,0))</f>
        <v>8033.07</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71"/>
      <c r="C243" s="43"/>
      <c r="D243" s="43" t="str">
        <f>IF(C243&lt;&gt;"",TEXT(C243,"00")&amp;"/12/"&amp;'Configurações Básicas'!$E$5,"")</f>
        <v/>
      </c>
      <c r="E243" s="43"/>
      <c r="F243" s="43"/>
      <c r="G243" s="43"/>
      <c r="H243" s="43"/>
      <c r="I243" s="43"/>
      <c r="J243" s="44"/>
      <c r="K243" s="142"/>
      <c r="L243" s="45"/>
      <c r="M243" s="141"/>
      <c r="N243" s="41">
        <f>N242+IF(AND(L243="Pago",OR(E243='PC Receitas'!$O$4,E243='PC Receitas'!$O$5,E243='PC Receitas'!$O$6)),J243,IF(AND(L243="Pago",OR(E243='PC Receitas'!$O$7,E243='PC Receitas'!$O$8,E243='PC Receitas'!$O$9,E243='PC Receitas'!$O$10,E243='PC Receitas'!$O$11,E243='PC Receitas'!$O$12,E243='PC Receitas'!$O$13,E243='PC Receitas'!$O$14)),-J243,0))</f>
        <v>8033.07</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71"/>
      <c r="C244" s="43"/>
      <c r="D244" s="43" t="str">
        <f>IF(C244&lt;&gt;"",TEXT(C244,"00")&amp;"/12/"&amp;'Configurações Básicas'!$E$5,"")</f>
        <v/>
      </c>
      <c r="E244" s="43"/>
      <c r="F244" s="43"/>
      <c r="G244" s="43"/>
      <c r="H244" s="43"/>
      <c r="I244" s="43"/>
      <c r="J244" s="44"/>
      <c r="K244" s="142"/>
      <c r="L244" s="45"/>
      <c r="M244" s="141"/>
      <c r="N244" s="41">
        <f>N243+IF(AND(L244="Pago",OR(E244='PC Receitas'!$O$4,E244='PC Receitas'!$O$5,E244='PC Receitas'!$O$6)),J244,IF(AND(L244="Pago",OR(E244='PC Receitas'!$O$7,E244='PC Receitas'!$O$8,E244='PC Receitas'!$O$9,E244='PC Receitas'!$O$10,E244='PC Receitas'!$O$11,E244='PC Receitas'!$O$12,E244='PC Receitas'!$O$13,E244='PC Receitas'!$O$14)),-J244,0))</f>
        <v>8033.07</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71"/>
      <c r="C245" s="43"/>
      <c r="D245" s="43" t="str">
        <f>IF(C245&lt;&gt;"",TEXT(C245,"00")&amp;"/12/"&amp;'Configurações Básicas'!$E$5,"")</f>
        <v/>
      </c>
      <c r="E245" s="43"/>
      <c r="F245" s="43"/>
      <c r="G245" s="43"/>
      <c r="H245" s="43"/>
      <c r="I245" s="43"/>
      <c r="J245" s="44"/>
      <c r="K245" s="142"/>
      <c r="L245" s="45"/>
      <c r="M245" s="141"/>
      <c r="N245" s="41">
        <f>N244+IF(AND(L245="Pago",OR(E245='PC Receitas'!$O$4,E245='PC Receitas'!$O$5,E245='PC Receitas'!$O$6)),J245,IF(AND(L245="Pago",OR(E245='PC Receitas'!$O$7,E245='PC Receitas'!$O$8,E245='PC Receitas'!$O$9,E245='PC Receitas'!$O$10,E245='PC Receitas'!$O$11,E245='PC Receitas'!$O$12,E245='PC Receitas'!$O$13,E245='PC Receitas'!$O$14)),-J245,0))</f>
        <v>8033.07</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71"/>
      <c r="C246" s="43"/>
      <c r="D246" s="43" t="str">
        <f>IF(C246&lt;&gt;"",TEXT(C246,"00")&amp;"/12/"&amp;'Configurações Básicas'!$E$5,"")</f>
        <v/>
      </c>
      <c r="E246" s="43"/>
      <c r="F246" s="43"/>
      <c r="G246" s="43"/>
      <c r="H246" s="43"/>
      <c r="I246" s="43"/>
      <c r="J246" s="44"/>
      <c r="K246" s="142"/>
      <c r="L246" s="45"/>
      <c r="M246" s="141"/>
      <c r="N246" s="41">
        <f>N245+IF(AND(L246="Pago",OR(E246='PC Receitas'!$O$4,E246='PC Receitas'!$O$5,E246='PC Receitas'!$O$6)),J246,IF(AND(L246="Pago",OR(E246='PC Receitas'!$O$7,E246='PC Receitas'!$O$8,E246='PC Receitas'!$O$9,E246='PC Receitas'!$O$10,E246='PC Receitas'!$O$11,E246='PC Receitas'!$O$12,E246='PC Receitas'!$O$13,E246='PC Receitas'!$O$14)),-J246,0))</f>
        <v>8033.07</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71"/>
      <c r="C247" s="43"/>
      <c r="D247" s="43" t="str">
        <f>IF(C247&lt;&gt;"",TEXT(C247,"00")&amp;"/12/"&amp;'Configurações Básicas'!$E$5,"")</f>
        <v/>
      </c>
      <c r="E247" s="43"/>
      <c r="F247" s="43"/>
      <c r="G247" s="43"/>
      <c r="H247" s="43"/>
      <c r="I247" s="43"/>
      <c r="J247" s="44"/>
      <c r="K247" s="142"/>
      <c r="L247" s="45"/>
      <c r="M247" s="141"/>
      <c r="N247" s="41">
        <f>N246+IF(AND(L247="Pago",OR(E247='PC Receitas'!$O$4,E247='PC Receitas'!$O$5,E247='PC Receitas'!$O$6)),J247,IF(AND(L247="Pago",OR(E247='PC Receitas'!$O$7,E247='PC Receitas'!$O$8,E247='PC Receitas'!$O$9,E247='PC Receitas'!$O$10,E247='PC Receitas'!$O$11,E247='PC Receitas'!$O$12,E247='PC Receitas'!$O$13,E247='PC Receitas'!$O$14)),-J247,0))</f>
        <v>8033.07</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71"/>
      <c r="C248" s="43"/>
      <c r="D248" s="43" t="str">
        <f>IF(C248&lt;&gt;"",TEXT(C248,"00")&amp;"/12/"&amp;'Configurações Básicas'!$E$5,"")</f>
        <v/>
      </c>
      <c r="E248" s="43"/>
      <c r="F248" s="43"/>
      <c r="G248" s="43"/>
      <c r="H248" s="43"/>
      <c r="I248" s="43"/>
      <c r="J248" s="44"/>
      <c r="K248" s="142"/>
      <c r="L248" s="45"/>
      <c r="M248" s="141"/>
      <c r="N248" s="41">
        <f>N247+IF(AND(L248="Pago",OR(E248='PC Receitas'!$O$4,E248='PC Receitas'!$O$5,E248='PC Receitas'!$O$6)),J248,IF(AND(L248="Pago",OR(E248='PC Receitas'!$O$7,E248='PC Receitas'!$O$8,E248='PC Receitas'!$O$9,E248='PC Receitas'!$O$10,E248='PC Receitas'!$O$11,E248='PC Receitas'!$O$12,E248='PC Receitas'!$O$13,E248='PC Receitas'!$O$14)),-J248,0))</f>
        <v>8033.07</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71"/>
      <c r="C249" s="43"/>
      <c r="D249" s="43" t="str">
        <f>IF(C249&lt;&gt;"",TEXT(C249,"00")&amp;"/12/"&amp;'Configurações Básicas'!$E$5,"")</f>
        <v/>
      </c>
      <c r="E249" s="43"/>
      <c r="F249" s="43"/>
      <c r="G249" s="43"/>
      <c r="H249" s="43"/>
      <c r="I249" s="43"/>
      <c r="J249" s="44"/>
      <c r="K249" s="142"/>
      <c r="L249" s="45"/>
      <c r="M249" s="141"/>
      <c r="N249" s="41">
        <f>N248+IF(AND(L249="Pago",OR(E249='PC Receitas'!$O$4,E249='PC Receitas'!$O$5,E249='PC Receitas'!$O$6)),J249,IF(AND(L249="Pago",OR(E249='PC Receitas'!$O$7,E249='PC Receitas'!$O$8,E249='PC Receitas'!$O$9,E249='PC Receitas'!$O$10,E249='PC Receitas'!$O$11,E249='PC Receitas'!$O$12,E249='PC Receitas'!$O$13,E249='PC Receitas'!$O$14)),-J249,0))</f>
        <v>8033.07</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71"/>
      <c r="C250" s="43"/>
      <c r="D250" s="43" t="str">
        <f>IF(C250&lt;&gt;"",TEXT(C250,"00")&amp;"/12/"&amp;'Configurações Básicas'!$E$5,"")</f>
        <v/>
      </c>
      <c r="E250" s="43"/>
      <c r="F250" s="43"/>
      <c r="G250" s="43"/>
      <c r="H250" s="43"/>
      <c r="I250" s="43"/>
      <c r="J250" s="44"/>
      <c r="K250" s="142"/>
      <c r="L250" s="45"/>
      <c r="M250" s="141"/>
      <c r="N250" s="41">
        <f>N249+IF(AND(L250="Pago",OR(E250='PC Receitas'!$O$4,E250='PC Receitas'!$O$5,E250='PC Receitas'!$O$6)),J250,IF(AND(L250="Pago",OR(E250='PC Receitas'!$O$7,E250='PC Receitas'!$O$8,E250='PC Receitas'!$O$9,E250='PC Receitas'!$O$10,E250='PC Receitas'!$O$11,E250='PC Receitas'!$O$12,E250='PC Receitas'!$O$13,E250='PC Receitas'!$O$14)),-J250,0))</f>
        <v>8033.07</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71"/>
      <c r="C251" s="43"/>
      <c r="D251" s="43" t="str">
        <f>IF(C251&lt;&gt;"",TEXT(C251,"00")&amp;"/12/"&amp;'Configurações Básicas'!$E$5,"")</f>
        <v/>
      </c>
      <c r="E251" s="43"/>
      <c r="F251" s="43"/>
      <c r="G251" s="43"/>
      <c r="H251" s="43"/>
      <c r="I251" s="43"/>
      <c r="J251" s="44"/>
      <c r="K251" s="142"/>
      <c r="L251" s="45"/>
      <c r="M251" s="141"/>
      <c r="N251" s="41">
        <f>N250+IF(AND(L251="Pago",OR(E251='PC Receitas'!$O$4,E251='PC Receitas'!$O$5,E251='PC Receitas'!$O$6)),J251,IF(AND(L251="Pago",OR(E251='PC Receitas'!$O$7,E251='PC Receitas'!$O$8,E251='PC Receitas'!$O$9,E251='PC Receitas'!$O$10,E251='PC Receitas'!$O$11,E251='PC Receitas'!$O$12,E251='PC Receitas'!$O$13,E251='PC Receitas'!$O$14)),-J251,0))</f>
        <v>8033.07</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71"/>
      <c r="C252" s="43"/>
      <c r="D252" s="43" t="str">
        <f>IF(C252&lt;&gt;"",TEXT(C252,"00")&amp;"/12/"&amp;'Configurações Básicas'!$E$5,"")</f>
        <v/>
      </c>
      <c r="E252" s="43"/>
      <c r="F252" s="43"/>
      <c r="G252" s="43"/>
      <c r="H252" s="43"/>
      <c r="I252" s="43"/>
      <c r="J252" s="44"/>
      <c r="K252" s="142"/>
      <c r="L252" s="45"/>
      <c r="M252" s="141"/>
      <c r="N252" s="41">
        <f>N251+IF(AND(L252="Pago",OR(E252='PC Receitas'!$O$4,E252='PC Receitas'!$O$5,E252='PC Receitas'!$O$6)),J252,IF(AND(L252="Pago",OR(E252='PC Receitas'!$O$7,E252='PC Receitas'!$O$8,E252='PC Receitas'!$O$9,E252='PC Receitas'!$O$10,E252='PC Receitas'!$O$11,E252='PC Receitas'!$O$12,E252='PC Receitas'!$O$13,E252='PC Receitas'!$O$14)),-J252,0))</f>
        <v>8033.07</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71"/>
      <c r="C253" s="43"/>
      <c r="D253" s="43" t="str">
        <f>IF(C253&lt;&gt;"",TEXT(C253,"00")&amp;"/12/"&amp;'Configurações Básicas'!$E$5,"")</f>
        <v/>
      </c>
      <c r="E253" s="43"/>
      <c r="F253" s="43"/>
      <c r="G253" s="43"/>
      <c r="H253" s="43"/>
      <c r="I253" s="43"/>
      <c r="J253" s="44"/>
      <c r="K253" s="142"/>
      <c r="L253" s="45"/>
      <c r="M253" s="141"/>
      <c r="N253" s="41">
        <f>N252+IF(AND(L253="Pago",OR(E253='PC Receitas'!$O$4,E253='PC Receitas'!$O$5,E253='PC Receitas'!$O$6)),J253,IF(AND(L253="Pago",OR(E253='PC Receitas'!$O$7,E253='PC Receitas'!$O$8,E253='PC Receitas'!$O$9,E253='PC Receitas'!$O$10,E253='PC Receitas'!$O$11,E253='PC Receitas'!$O$12,E253='PC Receitas'!$O$13,E253='PC Receitas'!$O$14)),-J253,0))</f>
        <v>8033.07</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71"/>
      <c r="C254" s="43"/>
      <c r="D254" s="43" t="str">
        <f>IF(C254&lt;&gt;"",TEXT(C254,"00")&amp;"/12/"&amp;'Configurações Básicas'!$E$5,"")</f>
        <v/>
      </c>
      <c r="E254" s="43"/>
      <c r="F254" s="43"/>
      <c r="G254" s="43"/>
      <c r="H254" s="43"/>
      <c r="I254" s="43"/>
      <c r="J254" s="44"/>
      <c r="K254" s="142"/>
      <c r="L254" s="45"/>
      <c r="M254" s="141"/>
      <c r="N254" s="41">
        <f>N253+IF(AND(L254="Pago",OR(E254='PC Receitas'!$O$4,E254='PC Receitas'!$O$5,E254='PC Receitas'!$O$6)),J254,IF(AND(L254="Pago",OR(E254='PC Receitas'!$O$7,E254='PC Receitas'!$O$8,E254='PC Receitas'!$O$9,E254='PC Receitas'!$O$10,E254='PC Receitas'!$O$11,E254='PC Receitas'!$O$12,E254='PC Receitas'!$O$13,E254='PC Receitas'!$O$14)),-J254,0))</f>
        <v>8033.07</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71"/>
      <c r="C255" s="43"/>
      <c r="D255" s="43" t="str">
        <f>IF(C255&lt;&gt;"",TEXT(C255,"00")&amp;"/12/"&amp;'Configurações Básicas'!$E$5,"")</f>
        <v/>
      </c>
      <c r="E255" s="43"/>
      <c r="F255" s="43"/>
      <c r="G255" s="43"/>
      <c r="H255" s="43"/>
      <c r="I255" s="43"/>
      <c r="J255" s="44"/>
      <c r="K255" s="142"/>
      <c r="L255" s="45"/>
      <c r="M255" s="141"/>
      <c r="N255" s="41">
        <f>N254+IF(AND(L255="Pago",OR(E255='PC Receitas'!$O$4,E255='PC Receitas'!$O$5,E255='PC Receitas'!$O$6)),J255,IF(AND(L255="Pago",OR(E255='PC Receitas'!$O$7,E255='PC Receitas'!$O$8,E255='PC Receitas'!$O$9,E255='PC Receitas'!$O$10,E255='PC Receitas'!$O$11,E255='PC Receitas'!$O$12,E255='PC Receitas'!$O$13,E255='PC Receitas'!$O$14)),-J255,0))</f>
        <v>8033.07</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71"/>
      <c r="C256" s="43"/>
      <c r="D256" s="43" t="str">
        <f>IF(C256&lt;&gt;"",TEXT(C256,"00")&amp;"/12/"&amp;'Configurações Básicas'!$E$5,"")</f>
        <v/>
      </c>
      <c r="E256" s="43"/>
      <c r="F256" s="43"/>
      <c r="G256" s="43"/>
      <c r="H256" s="43"/>
      <c r="I256" s="43"/>
      <c r="J256" s="44"/>
      <c r="K256" s="142"/>
      <c r="L256" s="45"/>
      <c r="M256" s="141"/>
      <c r="N256" s="41">
        <f>N255+IF(AND(L256="Pago",OR(E256='PC Receitas'!$O$4,E256='PC Receitas'!$O$5,E256='PC Receitas'!$O$6)),J256,IF(AND(L256="Pago",OR(E256='PC Receitas'!$O$7,E256='PC Receitas'!$O$8,E256='PC Receitas'!$O$9,E256='PC Receitas'!$O$10,E256='PC Receitas'!$O$11,E256='PC Receitas'!$O$12,E256='PC Receitas'!$O$13,E256='PC Receitas'!$O$14)),-J256,0))</f>
        <v>8033.07</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71"/>
      <c r="C257" s="43"/>
      <c r="D257" s="43" t="str">
        <f>IF(C257&lt;&gt;"",TEXT(C257,"00")&amp;"/12/"&amp;'Configurações Básicas'!$E$5,"")</f>
        <v/>
      </c>
      <c r="E257" s="43"/>
      <c r="F257" s="43"/>
      <c r="G257" s="43"/>
      <c r="H257" s="43"/>
      <c r="I257" s="43"/>
      <c r="J257" s="44"/>
      <c r="K257" s="142"/>
      <c r="L257" s="45"/>
      <c r="M257" s="141"/>
      <c r="N257" s="41">
        <f>N256+IF(AND(L257="Pago",OR(E257='PC Receitas'!$O$4,E257='PC Receitas'!$O$5,E257='PC Receitas'!$O$6)),J257,IF(AND(L257="Pago",OR(E257='PC Receitas'!$O$7,E257='PC Receitas'!$O$8,E257='PC Receitas'!$O$9,E257='PC Receitas'!$O$10,E257='PC Receitas'!$O$11,E257='PC Receitas'!$O$12,E257='PC Receitas'!$O$13,E257='PC Receitas'!$O$14)),-J257,0))</f>
        <v>8033.07</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71"/>
      <c r="C258" s="43"/>
      <c r="D258" s="43" t="str">
        <f>IF(C258&lt;&gt;"",TEXT(C258,"00")&amp;"/12/"&amp;'Configurações Básicas'!$E$5,"")</f>
        <v/>
      </c>
      <c r="E258" s="43"/>
      <c r="F258" s="43"/>
      <c r="G258" s="43"/>
      <c r="H258" s="43"/>
      <c r="I258" s="43"/>
      <c r="J258" s="44"/>
      <c r="K258" s="142"/>
      <c r="L258" s="45"/>
      <c r="M258" s="141"/>
      <c r="N258" s="41">
        <f>N257+IF(AND(L258="Pago",OR(E258='PC Receitas'!$O$4,E258='PC Receitas'!$O$5,E258='PC Receitas'!$O$6)),J258,IF(AND(L258="Pago",OR(E258='PC Receitas'!$O$7,E258='PC Receitas'!$O$8,E258='PC Receitas'!$O$9,E258='PC Receitas'!$O$10,E258='PC Receitas'!$O$11,E258='PC Receitas'!$O$12,E258='PC Receitas'!$O$13,E258='PC Receitas'!$O$14)),-J258,0))</f>
        <v>8033.07</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71"/>
      <c r="C259" s="43"/>
      <c r="D259" s="43" t="str">
        <f>IF(C259&lt;&gt;"",TEXT(C259,"00")&amp;"/12/"&amp;'Configurações Básicas'!$E$5,"")</f>
        <v/>
      </c>
      <c r="E259" s="43"/>
      <c r="F259" s="43"/>
      <c r="G259" s="43"/>
      <c r="H259" s="43"/>
      <c r="I259" s="43"/>
      <c r="J259" s="44"/>
      <c r="K259" s="142"/>
      <c r="L259" s="45"/>
      <c r="M259" s="141"/>
      <c r="N259" s="41">
        <f>N258+IF(AND(L259="Pago",OR(E259='PC Receitas'!$O$4,E259='PC Receitas'!$O$5,E259='PC Receitas'!$O$6)),J259,IF(AND(L259="Pago",OR(E259='PC Receitas'!$O$7,E259='PC Receitas'!$O$8,E259='PC Receitas'!$O$9,E259='PC Receitas'!$O$10,E259='PC Receitas'!$O$11,E259='PC Receitas'!$O$12,E259='PC Receitas'!$O$13,E259='PC Receitas'!$O$14)),-J259,0))</f>
        <v>8033.07</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71"/>
      <c r="C260" s="43"/>
      <c r="D260" s="43" t="str">
        <f>IF(C260&lt;&gt;"",TEXT(C260,"00")&amp;"/12/"&amp;'Configurações Básicas'!$E$5,"")</f>
        <v/>
      </c>
      <c r="E260" s="43"/>
      <c r="F260" s="43"/>
      <c r="G260" s="43"/>
      <c r="H260" s="43"/>
      <c r="I260" s="43"/>
      <c r="J260" s="44"/>
      <c r="K260" s="142"/>
      <c r="L260" s="45"/>
      <c r="M260" s="141"/>
      <c r="N260" s="41">
        <f>N259+IF(AND(L260="Pago",OR(E260='PC Receitas'!$O$4,E260='PC Receitas'!$O$5,E260='PC Receitas'!$O$6)),J260,IF(AND(L260="Pago",OR(E260='PC Receitas'!$O$7,E260='PC Receitas'!$O$8,E260='PC Receitas'!$O$9,E260='PC Receitas'!$O$10,E260='PC Receitas'!$O$11,E260='PC Receitas'!$O$12,E260='PC Receitas'!$O$13,E260='PC Receitas'!$O$14)),-J260,0))</f>
        <v>8033.07</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71"/>
      <c r="C261" s="43"/>
      <c r="D261" s="43" t="str">
        <f>IF(C261&lt;&gt;"",TEXT(C261,"00")&amp;"/12/"&amp;'Configurações Básicas'!$E$5,"")</f>
        <v/>
      </c>
      <c r="E261" s="43"/>
      <c r="F261" s="43"/>
      <c r="G261" s="43"/>
      <c r="H261" s="43"/>
      <c r="I261" s="43"/>
      <c r="J261" s="44"/>
      <c r="K261" s="142"/>
      <c r="L261" s="45"/>
      <c r="M261" s="141"/>
      <c r="N261" s="41">
        <f>N260+IF(AND(L261="Pago",OR(E261='PC Receitas'!$O$4,E261='PC Receitas'!$O$5,E261='PC Receitas'!$O$6)),J261,IF(AND(L261="Pago",OR(E261='PC Receitas'!$O$7,E261='PC Receitas'!$O$8,E261='PC Receitas'!$O$9,E261='PC Receitas'!$O$10,E261='PC Receitas'!$O$11,E261='PC Receitas'!$O$12,E261='PC Receitas'!$O$13,E261='PC Receitas'!$O$14)),-J261,0))</f>
        <v>8033.07</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71"/>
      <c r="C262" s="43"/>
      <c r="D262" s="43" t="str">
        <f>IF(C262&lt;&gt;"",TEXT(C262,"00")&amp;"/12/"&amp;'Configurações Básicas'!$E$5,"")</f>
        <v/>
      </c>
      <c r="E262" s="43"/>
      <c r="F262" s="43"/>
      <c r="G262" s="43"/>
      <c r="H262" s="43"/>
      <c r="I262" s="43"/>
      <c r="J262" s="44"/>
      <c r="K262" s="142"/>
      <c r="L262" s="45"/>
      <c r="M262" s="141"/>
      <c r="N262" s="41">
        <f>N261+IF(AND(L262="Pago",OR(E262='PC Receitas'!$O$4,E262='PC Receitas'!$O$5,E262='PC Receitas'!$O$6)),J262,IF(AND(L262="Pago",OR(E262='PC Receitas'!$O$7,E262='PC Receitas'!$O$8,E262='PC Receitas'!$O$9,E262='PC Receitas'!$O$10,E262='PC Receitas'!$O$11,E262='PC Receitas'!$O$12,E262='PC Receitas'!$O$13,E262='PC Receitas'!$O$14)),-J262,0))</f>
        <v>8033.07</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71"/>
      <c r="C263" s="43"/>
      <c r="D263" s="43" t="str">
        <f>IF(C263&lt;&gt;"",TEXT(C263,"00")&amp;"/12/"&amp;'Configurações Básicas'!$E$5,"")</f>
        <v/>
      </c>
      <c r="E263" s="43"/>
      <c r="F263" s="43"/>
      <c r="G263" s="43"/>
      <c r="H263" s="43"/>
      <c r="I263" s="43"/>
      <c r="J263" s="44"/>
      <c r="K263" s="142"/>
      <c r="L263" s="45"/>
      <c r="M263" s="141"/>
      <c r="N263" s="41">
        <f>N262+IF(AND(L263="Pago",OR(E263='PC Receitas'!$O$4,E263='PC Receitas'!$O$5,E263='PC Receitas'!$O$6)),J263,IF(AND(L263="Pago",OR(E263='PC Receitas'!$O$7,E263='PC Receitas'!$O$8,E263='PC Receitas'!$O$9,E263='PC Receitas'!$O$10,E263='PC Receitas'!$O$11,E263='PC Receitas'!$O$12,E263='PC Receitas'!$O$13,E263='PC Receitas'!$O$14)),-J263,0))</f>
        <v>8033.07</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71"/>
      <c r="C264" s="43"/>
      <c r="D264" s="43" t="str">
        <f>IF(C264&lt;&gt;"",TEXT(C264,"00")&amp;"/12/"&amp;'Configurações Básicas'!$E$5,"")</f>
        <v/>
      </c>
      <c r="E264" s="43"/>
      <c r="F264" s="43"/>
      <c r="G264" s="43"/>
      <c r="H264" s="43"/>
      <c r="I264" s="43"/>
      <c r="J264" s="44"/>
      <c r="K264" s="142"/>
      <c r="L264" s="45"/>
      <c r="M264" s="141"/>
      <c r="N264" s="41">
        <f>N263+IF(AND(L264="Pago",OR(E264='PC Receitas'!$O$4,E264='PC Receitas'!$O$5,E264='PC Receitas'!$O$6)),J264,IF(AND(L264="Pago",OR(E264='PC Receitas'!$O$7,E264='PC Receitas'!$O$8,E264='PC Receitas'!$O$9,E264='PC Receitas'!$O$10,E264='PC Receitas'!$O$11,E264='PC Receitas'!$O$12,E264='PC Receitas'!$O$13,E264='PC Receitas'!$O$14)),-J264,0))</f>
        <v>8033.07</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71"/>
      <c r="C265" s="43"/>
      <c r="D265" s="43" t="str">
        <f>IF(C265&lt;&gt;"",TEXT(C265,"00")&amp;"/12/"&amp;'Configurações Básicas'!$E$5,"")</f>
        <v/>
      </c>
      <c r="E265" s="43"/>
      <c r="F265" s="43"/>
      <c r="G265" s="43"/>
      <c r="H265" s="43"/>
      <c r="I265" s="43"/>
      <c r="J265" s="44"/>
      <c r="K265" s="142"/>
      <c r="L265" s="45"/>
      <c r="M265" s="141"/>
      <c r="N265" s="41">
        <f>N264+IF(AND(L265="Pago",OR(E265='PC Receitas'!$O$4,E265='PC Receitas'!$O$5,E265='PC Receitas'!$O$6)),J265,IF(AND(L265="Pago",OR(E265='PC Receitas'!$O$7,E265='PC Receitas'!$O$8,E265='PC Receitas'!$O$9,E265='PC Receitas'!$O$10,E265='PC Receitas'!$O$11,E265='PC Receitas'!$O$12,E265='PC Receitas'!$O$13,E265='PC Receitas'!$O$14)),-J265,0))</f>
        <v>8033.07</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71"/>
      <c r="C266" s="43"/>
      <c r="D266" s="43" t="str">
        <f>IF(C266&lt;&gt;"",TEXT(C266,"00")&amp;"/12/"&amp;'Configurações Básicas'!$E$5,"")</f>
        <v/>
      </c>
      <c r="E266" s="43"/>
      <c r="F266" s="43"/>
      <c r="G266" s="43"/>
      <c r="H266" s="43"/>
      <c r="I266" s="43"/>
      <c r="J266" s="44"/>
      <c r="K266" s="142"/>
      <c r="L266" s="45"/>
      <c r="M266" s="141"/>
      <c r="N266" s="41">
        <f>N265+IF(AND(L266="Pago",OR(E266='PC Receitas'!$O$4,E266='PC Receitas'!$O$5,E266='PC Receitas'!$O$6)),J266,IF(AND(L266="Pago",OR(E266='PC Receitas'!$O$7,E266='PC Receitas'!$O$8,E266='PC Receitas'!$O$9,E266='PC Receitas'!$O$10,E266='PC Receitas'!$O$11,E266='PC Receitas'!$O$12,E266='PC Receitas'!$O$13,E266='PC Receitas'!$O$14)),-J266,0))</f>
        <v>8033.07</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71"/>
      <c r="C267" s="43"/>
      <c r="D267" s="43" t="str">
        <f>IF(C267&lt;&gt;"",TEXT(C267,"00")&amp;"/12/"&amp;'Configurações Básicas'!$E$5,"")</f>
        <v/>
      </c>
      <c r="E267" s="43"/>
      <c r="F267" s="43"/>
      <c r="G267" s="43"/>
      <c r="H267" s="43"/>
      <c r="I267" s="43"/>
      <c r="J267" s="44"/>
      <c r="K267" s="142"/>
      <c r="L267" s="45"/>
      <c r="M267" s="141"/>
      <c r="N267" s="41">
        <f>N266+IF(AND(L267="Pago",OR(E267='PC Receitas'!$O$4,E267='PC Receitas'!$O$5,E267='PC Receitas'!$O$6)),J267,IF(AND(L267="Pago",OR(E267='PC Receitas'!$O$7,E267='PC Receitas'!$O$8,E267='PC Receitas'!$O$9,E267='PC Receitas'!$O$10,E267='PC Receitas'!$O$11,E267='PC Receitas'!$O$12,E267='PC Receitas'!$O$13,E267='PC Receitas'!$O$14)),-J267,0))</f>
        <v>8033.07</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71"/>
      <c r="C268" s="43"/>
      <c r="D268" s="43" t="str">
        <f>IF(C268&lt;&gt;"",TEXT(C268,"00")&amp;"/12/"&amp;'Configurações Básicas'!$E$5,"")</f>
        <v/>
      </c>
      <c r="E268" s="43"/>
      <c r="F268" s="43"/>
      <c r="G268" s="43"/>
      <c r="H268" s="43"/>
      <c r="I268" s="43"/>
      <c r="J268" s="44"/>
      <c r="K268" s="142"/>
      <c r="L268" s="45"/>
      <c r="M268" s="141"/>
      <c r="N268" s="41">
        <f>N267+IF(AND(L268="Pago",OR(E268='PC Receitas'!$O$4,E268='PC Receitas'!$O$5,E268='PC Receitas'!$O$6)),J268,IF(AND(L268="Pago",OR(E268='PC Receitas'!$O$7,E268='PC Receitas'!$O$8,E268='PC Receitas'!$O$9,E268='PC Receitas'!$O$10,E268='PC Receitas'!$O$11,E268='PC Receitas'!$O$12,E268='PC Receitas'!$O$13,E268='PC Receitas'!$O$14)),-J268,0))</f>
        <v>8033.07</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71"/>
      <c r="C269" s="43"/>
      <c r="D269" s="43" t="str">
        <f>IF(C269&lt;&gt;"",TEXT(C269,"00")&amp;"/12/"&amp;'Configurações Básicas'!$E$5,"")</f>
        <v/>
      </c>
      <c r="E269" s="43"/>
      <c r="F269" s="43"/>
      <c r="G269" s="43"/>
      <c r="H269" s="43"/>
      <c r="I269" s="43"/>
      <c r="J269" s="44"/>
      <c r="K269" s="142"/>
      <c r="L269" s="45"/>
      <c r="M269" s="141"/>
      <c r="N269" s="41">
        <f>N268+IF(AND(L269="Pago",OR(E269='PC Receitas'!$O$4,E269='PC Receitas'!$O$5,E269='PC Receitas'!$O$6)),J269,IF(AND(L269="Pago",OR(E269='PC Receitas'!$O$7,E269='PC Receitas'!$O$8,E269='PC Receitas'!$O$9,E269='PC Receitas'!$O$10,E269='PC Receitas'!$O$11,E269='PC Receitas'!$O$12,E269='PC Receitas'!$O$13,E269='PC Receitas'!$O$14)),-J269,0))</f>
        <v>8033.07</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71"/>
      <c r="C270" s="43"/>
      <c r="D270" s="43" t="str">
        <f>IF(C270&lt;&gt;"",TEXT(C270,"00")&amp;"/12/"&amp;'Configurações Básicas'!$E$5,"")</f>
        <v/>
      </c>
      <c r="E270" s="43"/>
      <c r="F270" s="43"/>
      <c r="G270" s="43"/>
      <c r="H270" s="43"/>
      <c r="I270" s="43"/>
      <c r="J270" s="44"/>
      <c r="K270" s="142"/>
      <c r="L270" s="45"/>
      <c r="M270" s="141"/>
      <c r="N270" s="41">
        <f>N269+IF(AND(L270="Pago",OR(E270='PC Receitas'!$O$4,E270='PC Receitas'!$O$5,E270='PC Receitas'!$O$6)),J270,IF(AND(L270="Pago",OR(E270='PC Receitas'!$O$7,E270='PC Receitas'!$O$8,E270='PC Receitas'!$O$9,E270='PC Receitas'!$O$10,E270='PC Receitas'!$O$11,E270='PC Receitas'!$O$12,E270='PC Receitas'!$O$13,E270='PC Receitas'!$O$14)),-J270,0))</f>
        <v>8033.07</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71"/>
      <c r="C271" s="43"/>
      <c r="D271" s="43" t="str">
        <f>IF(C271&lt;&gt;"",TEXT(C271,"00")&amp;"/12/"&amp;'Configurações Básicas'!$E$5,"")</f>
        <v/>
      </c>
      <c r="E271" s="43"/>
      <c r="F271" s="43"/>
      <c r="G271" s="43"/>
      <c r="H271" s="43"/>
      <c r="I271" s="43"/>
      <c r="J271" s="44"/>
      <c r="K271" s="142"/>
      <c r="L271" s="45"/>
      <c r="M271" s="141"/>
      <c r="N271" s="41">
        <f>N270+IF(AND(L271="Pago",OR(E271='PC Receitas'!$O$4,E271='PC Receitas'!$O$5,E271='PC Receitas'!$O$6)),J271,IF(AND(L271="Pago",OR(E271='PC Receitas'!$O$7,E271='PC Receitas'!$O$8,E271='PC Receitas'!$O$9,E271='PC Receitas'!$O$10,E271='PC Receitas'!$O$11,E271='PC Receitas'!$O$12,E271='PC Receitas'!$O$13,E271='PC Receitas'!$O$14)),-J271,0))</f>
        <v>8033.07</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71"/>
      <c r="C272" s="43"/>
      <c r="D272" s="43" t="str">
        <f>IF(C272&lt;&gt;"",TEXT(C272,"00")&amp;"/12/"&amp;'Configurações Básicas'!$E$5,"")</f>
        <v/>
      </c>
      <c r="E272" s="43"/>
      <c r="F272" s="43"/>
      <c r="G272" s="43"/>
      <c r="H272" s="43"/>
      <c r="I272" s="43"/>
      <c r="J272" s="44"/>
      <c r="K272" s="142"/>
      <c r="L272" s="45"/>
      <c r="M272" s="141"/>
      <c r="N272" s="41">
        <f>N271+IF(AND(L272="Pago",OR(E272='PC Receitas'!$O$4,E272='PC Receitas'!$O$5,E272='PC Receitas'!$O$6)),J272,IF(AND(L272="Pago",OR(E272='PC Receitas'!$O$7,E272='PC Receitas'!$O$8,E272='PC Receitas'!$O$9,E272='PC Receitas'!$O$10,E272='PC Receitas'!$O$11,E272='PC Receitas'!$O$12,E272='PC Receitas'!$O$13,E272='PC Receitas'!$O$14)),-J272,0))</f>
        <v>8033.07</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71"/>
      <c r="C273" s="43"/>
      <c r="D273" s="43" t="str">
        <f>IF(C273&lt;&gt;"",TEXT(C273,"00")&amp;"/12/"&amp;'Configurações Básicas'!$E$5,"")</f>
        <v/>
      </c>
      <c r="E273" s="43"/>
      <c r="F273" s="43"/>
      <c r="G273" s="43"/>
      <c r="H273" s="43"/>
      <c r="I273" s="43"/>
      <c r="J273" s="44"/>
      <c r="K273" s="142"/>
      <c r="L273" s="45"/>
      <c r="M273" s="141"/>
      <c r="N273" s="41">
        <f>N272+IF(AND(L273="Pago",OR(E273='PC Receitas'!$O$4,E273='PC Receitas'!$O$5,E273='PC Receitas'!$O$6)),J273,IF(AND(L273="Pago",OR(E273='PC Receitas'!$O$7,E273='PC Receitas'!$O$8,E273='PC Receitas'!$O$9,E273='PC Receitas'!$O$10,E273='PC Receitas'!$O$11,E273='PC Receitas'!$O$12,E273='PC Receitas'!$O$13,E273='PC Receitas'!$O$14)),-J273,0))</f>
        <v>8033.07</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71"/>
      <c r="C274" s="43"/>
      <c r="D274" s="43" t="str">
        <f>IF(C274&lt;&gt;"",TEXT(C274,"00")&amp;"/12/"&amp;'Configurações Básicas'!$E$5,"")</f>
        <v/>
      </c>
      <c r="E274" s="43"/>
      <c r="F274" s="43"/>
      <c r="G274" s="43"/>
      <c r="H274" s="43"/>
      <c r="I274" s="43"/>
      <c r="J274" s="44"/>
      <c r="K274" s="142"/>
      <c r="L274" s="45"/>
      <c r="M274" s="141"/>
      <c r="N274" s="41">
        <f>N273+IF(AND(L274="Pago",OR(E274='PC Receitas'!$O$4,E274='PC Receitas'!$O$5,E274='PC Receitas'!$O$6)),J274,IF(AND(L274="Pago",OR(E274='PC Receitas'!$O$7,E274='PC Receitas'!$O$8,E274='PC Receitas'!$O$9,E274='PC Receitas'!$O$10,E274='PC Receitas'!$O$11,E274='PC Receitas'!$O$12,E274='PC Receitas'!$O$13,E274='PC Receitas'!$O$14)),-J274,0))</f>
        <v>8033.07</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71"/>
      <c r="C275" s="43"/>
      <c r="D275" s="43" t="str">
        <f>IF(C275&lt;&gt;"",TEXT(C275,"00")&amp;"/12/"&amp;'Configurações Básicas'!$E$5,"")</f>
        <v/>
      </c>
      <c r="E275" s="43"/>
      <c r="F275" s="43"/>
      <c r="G275" s="43"/>
      <c r="H275" s="43"/>
      <c r="I275" s="43"/>
      <c r="J275" s="44"/>
      <c r="K275" s="142"/>
      <c r="L275" s="45"/>
      <c r="M275" s="141"/>
      <c r="N275" s="41">
        <f>N274+IF(AND(L275="Pago",OR(E275='PC Receitas'!$O$4,E275='PC Receitas'!$O$5,E275='PC Receitas'!$O$6)),J275,IF(AND(L275="Pago",OR(E275='PC Receitas'!$O$7,E275='PC Receitas'!$O$8,E275='PC Receitas'!$O$9,E275='PC Receitas'!$O$10,E275='PC Receitas'!$O$11,E275='PC Receitas'!$O$12,E275='PC Receitas'!$O$13,E275='PC Receitas'!$O$14)),-J275,0))</f>
        <v>8033.07</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71"/>
      <c r="C276" s="43"/>
      <c r="D276" s="43" t="str">
        <f>IF(C276&lt;&gt;"",TEXT(C276,"00")&amp;"/12/"&amp;'Configurações Básicas'!$E$5,"")</f>
        <v/>
      </c>
      <c r="E276" s="43"/>
      <c r="F276" s="43"/>
      <c r="G276" s="43"/>
      <c r="H276" s="43"/>
      <c r="I276" s="43"/>
      <c r="J276" s="44"/>
      <c r="K276" s="142"/>
      <c r="L276" s="45"/>
      <c r="M276" s="141"/>
      <c r="N276" s="41">
        <f>N275+IF(AND(L276="Pago",OR(E276='PC Receitas'!$O$4,E276='PC Receitas'!$O$5,E276='PC Receitas'!$O$6)),J276,IF(AND(L276="Pago",OR(E276='PC Receitas'!$O$7,E276='PC Receitas'!$O$8,E276='PC Receitas'!$O$9,E276='PC Receitas'!$O$10,E276='PC Receitas'!$O$11,E276='PC Receitas'!$O$12,E276='PC Receitas'!$O$13,E276='PC Receitas'!$O$14)),-J276,0))</f>
        <v>8033.07</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71"/>
      <c r="C277" s="43"/>
      <c r="D277" s="43" t="str">
        <f>IF(C277&lt;&gt;"",TEXT(C277,"00")&amp;"/12/"&amp;'Configurações Básicas'!$E$5,"")</f>
        <v/>
      </c>
      <c r="E277" s="43"/>
      <c r="F277" s="43"/>
      <c r="G277" s="43"/>
      <c r="H277" s="43"/>
      <c r="I277" s="43"/>
      <c r="J277" s="44"/>
      <c r="K277" s="142"/>
      <c r="L277" s="45"/>
      <c r="M277" s="141"/>
      <c r="N277" s="41">
        <f>N276+IF(AND(L277="Pago",OR(E277='PC Receitas'!$O$4,E277='PC Receitas'!$O$5,E277='PC Receitas'!$O$6)),J277,IF(AND(L277="Pago",OR(E277='PC Receitas'!$O$7,E277='PC Receitas'!$O$8,E277='PC Receitas'!$O$9,E277='PC Receitas'!$O$10,E277='PC Receitas'!$O$11,E277='PC Receitas'!$O$12,E277='PC Receitas'!$O$13,E277='PC Receitas'!$O$14)),-J277,0))</f>
        <v>8033.07</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71"/>
      <c r="C278" s="43"/>
      <c r="D278" s="43" t="str">
        <f>IF(C278&lt;&gt;"",TEXT(C278,"00")&amp;"/12/"&amp;'Configurações Básicas'!$E$5,"")</f>
        <v/>
      </c>
      <c r="E278" s="43"/>
      <c r="F278" s="43"/>
      <c r="G278" s="43"/>
      <c r="H278" s="43"/>
      <c r="I278" s="43"/>
      <c r="J278" s="44"/>
      <c r="K278" s="142"/>
      <c r="L278" s="45"/>
      <c r="M278" s="141"/>
      <c r="N278" s="41">
        <f>N277+IF(AND(L278="Pago",OR(E278='PC Receitas'!$O$4,E278='PC Receitas'!$O$5,E278='PC Receitas'!$O$6)),J278,IF(AND(L278="Pago",OR(E278='PC Receitas'!$O$7,E278='PC Receitas'!$O$8,E278='PC Receitas'!$O$9,E278='PC Receitas'!$O$10,E278='PC Receitas'!$O$11,E278='PC Receitas'!$O$12,E278='PC Receitas'!$O$13,E278='PC Receitas'!$O$14)),-J278,0))</f>
        <v>8033.07</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71"/>
      <c r="C279" s="43"/>
      <c r="D279" s="43" t="str">
        <f>IF(C279&lt;&gt;"",TEXT(C279,"00")&amp;"/12/"&amp;'Configurações Básicas'!$E$5,"")</f>
        <v/>
      </c>
      <c r="E279" s="43"/>
      <c r="F279" s="43"/>
      <c r="G279" s="43"/>
      <c r="H279" s="43"/>
      <c r="I279" s="43"/>
      <c r="J279" s="44"/>
      <c r="K279" s="142"/>
      <c r="L279" s="45"/>
      <c r="M279" s="141"/>
      <c r="N279" s="41">
        <f>N278+IF(AND(L279="Pago",OR(E279='PC Receitas'!$O$4,E279='PC Receitas'!$O$5,E279='PC Receitas'!$O$6)),J279,IF(AND(L279="Pago",OR(E279='PC Receitas'!$O$7,E279='PC Receitas'!$O$8,E279='PC Receitas'!$O$9,E279='PC Receitas'!$O$10,E279='PC Receitas'!$O$11,E279='PC Receitas'!$O$12,E279='PC Receitas'!$O$13,E279='PC Receitas'!$O$14)),-J279,0))</f>
        <v>8033.07</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71"/>
      <c r="C280" s="43"/>
      <c r="D280" s="43" t="str">
        <f>IF(C280&lt;&gt;"",TEXT(C280,"00")&amp;"/12/"&amp;'Configurações Básicas'!$E$5,"")</f>
        <v/>
      </c>
      <c r="E280" s="43"/>
      <c r="F280" s="43"/>
      <c r="G280" s="43"/>
      <c r="H280" s="43"/>
      <c r="I280" s="43"/>
      <c r="J280" s="44"/>
      <c r="K280" s="142"/>
      <c r="L280" s="45"/>
      <c r="M280" s="141"/>
      <c r="N280" s="41">
        <f>N279+IF(AND(L280="Pago",OR(E280='PC Receitas'!$O$4,E280='PC Receitas'!$O$5,E280='PC Receitas'!$O$6)),J280,IF(AND(L280="Pago",OR(E280='PC Receitas'!$O$7,E280='PC Receitas'!$O$8,E280='PC Receitas'!$O$9,E280='PC Receitas'!$O$10,E280='PC Receitas'!$O$11,E280='PC Receitas'!$O$12,E280='PC Receitas'!$O$13,E280='PC Receitas'!$O$14)),-J280,0))</f>
        <v>8033.07</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71"/>
      <c r="C281" s="43"/>
      <c r="D281" s="43" t="str">
        <f>IF(C281&lt;&gt;"",TEXT(C281,"00")&amp;"/12/"&amp;'Configurações Básicas'!$E$5,"")</f>
        <v/>
      </c>
      <c r="E281" s="43"/>
      <c r="F281" s="43"/>
      <c r="G281" s="43"/>
      <c r="H281" s="43"/>
      <c r="I281" s="43"/>
      <c r="J281" s="44"/>
      <c r="K281" s="142"/>
      <c r="L281" s="45"/>
      <c r="M281" s="141"/>
      <c r="N281" s="41">
        <f>N280+IF(AND(L281="Pago",OR(E281='PC Receitas'!$O$4,E281='PC Receitas'!$O$5,E281='PC Receitas'!$O$6)),J281,IF(AND(L281="Pago",OR(E281='PC Receitas'!$O$7,E281='PC Receitas'!$O$8,E281='PC Receitas'!$O$9,E281='PC Receitas'!$O$10,E281='PC Receitas'!$O$11,E281='PC Receitas'!$O$12,E281='PC Receitas'!$O$13,E281='PC Receitas'!$O$14)),-J281,0))</f>
        <v>8033.07</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71"/>
      <c r="C282" s="43"/>
      <c r="D282" s="43" t="str">
        <f>IF(C282&lt;&gt;"",TEXT(C282,"00")&amp;"/12/"&amp;'Configurações Básicas'!$E$5,"")</f>
        <v/>
      </c>
      <c r="E282" s="43"/>
      <c r="F282" s="43"/>
      <c r="G282" s="43"/>
      <c r="H282" s="43"/>
      <c r="I282" s="43"/>
      <c r="J282" s="44"/>
      <c r="K282" s="142"/>
      <c r="L282" s="45"/>
      <c r="M282" s="141"/>
      <c r="N282" s="41">
        <f>N281+IF(AND(L282="Pago",OR(E282='PC Receitas'!$O$4,E282='PC Receitas'!$O$5,E282='PC Receitas'!$O$6)),J282,IF(AND(L282="Pago",OR(E282='PC Receitas'!$O$7,E282='PC Receitas'!$O$8,E282='PC Receitas'!$O$9,E282='PC Receitas'!$O$10,E282='PC Receitas'!$O$11,E282='PC Receitas'!$O$12,E282='PC Receitas'!$O$13,E282='PC Receitas'!$O$14)),-J282,0))</f>
        <v>8033.07</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71"/>
      <c r="C283" s="43"/>
      <c r="D283" s="43" t="str">
        <f>IF(C283&lt;&gt;"",TEXT(C283,"00")&amp;"/12/"&amp;'Configurações Básicas'!$E$5,"")</f>
        <v/>
      </c>
      <c r="E283" s="43"/>
      <c r="F283" s="43"/>
      <c r="G283" s="43"/>
      <c r="H283" s="43"/>
      <c r="I283" s="43"/>
      <c r="J283" s="44"/>
      <c r="K283" s="142"/>
      <c r="L283" s="45"/>
      <c r="M283" s="141"/>
      <c r="N283" s="41">
        <f>N282+IF(AND(L283="Pago",OR(E283='PC Receitas'!$O$4,E283='PC Receitas'!$O$5,E283='PC Receitas'!$O$6)),J283,IF(AND(L283="Pago",OR(E283='PC Receitas'!$O$7,E283='PC Receitas'!$O$8,E283='PC Receitas'!$O$9,E283='PC Receitas'!$O$10,E283='PC Receitas'!$O$11,E283='PC Receitas'!$O$12,E283='PC Receitas'!$O$13,E283='PC Receitas'!$O$14)),-J283,0))</f>
        <v>8033.07</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71"/>
      <c r="C284" s="43"/>
      <c r="D284" s="43" t="str">
        <f>IF(C284&lt;&gt;"",TEXT(C284,"00")&amp;"/12/"&amp;'Configurações Básicas'!$E$5,"")</f>
        <v/>
      </c>
      <c r="E284" s="43"/>
      <c r="F284" s="43"/>
      <c r="G284" s="43"/>
      <c r="H284" s="43"/>
      <c r="I284" s="43"/>
      <c r="J284" s="44"/>
      <c r="K284" s="142"/>
      <c r="L284" s="45"/>
      <c r="M284" s="141"/>
      <c r="N284" s="41">
        <f>N283+IF(AND(L284="Pago",OR(E284='PC Receitas'!$O$4,E284='PC Receitas'!$O$5,E284='PC Receitas'!$O$6)),J284,IF(AND(L284="Pago",OR(E284='PC Receitas'!$O$7,E284='PC Receitas'!$O$8,E284='PC Receitas'!$O$9,E284='PC Receitas'!$O$10,E284='PC Receitas'!$O$11,E284='PC Receitas'!$O$12,E284='PC Receitas'!$O$13,E284='PC Receitas'!$O$14)),-J284,0))</f>
        <v>8033.07</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71"/>
      <c r="C285" s="43"/>
      <c r="D285" s="43" t="str">
        <f>IF(C285&lt;&gt;"",TEXT(C285,"00")&amp;"/12/"&amp;'Configurações Básicas'!$E$5,"")</f>
        <v/>
      </c>
      <c r="E285" s="43"/>
      <c r="F285" s="43"/>
      <c r="G285" s="43"/>
      <c r="H285" s="43"/>
      <c r="I285" s="43"/>
      <c r="J285" s="44"/>
      <c r="K285" s="142"/>
      <c r="L285" s="45"/>
      <c r="M285" s="141"/>
      <c r="N285" s="41">
        <f>N284+IF(AND(L285="Pago",OR(E285='PC Receitas'!$O$4,E285='PC Receitas'!$O$5,E285='PC Receitas'!$O$6)),J285,IF(AND(L285="Pago",OR(E285='PC Receitas'!$O$7,E285='PC Receitas'!$O$8,E285='PC Receitas'!$O$9,E285='PC Receitas'!$O$10,E285='PC Receitas'!$O$11,E285='PC Receitas'!$O$12,E285='PC Receitas'!$O$13,E285='PC Receitas'!$O$14)),-J285,0))</f>
        <v>8033.07</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71"/>
      <c r="C286" s="43"/>
      <c r="D286" s="43" t="str">
        <f>IF(C286&lt;&gt;"",TEXT(C286,"00")&amp;"/12/"&amp;'Configurações Básicas'!$E$5,"")</f>
        <v/>
      </c>
      <c r="E286" s="43"/>
      <c r="F286" s="43"/>
      <c r="G286" s="43"/>
      <c r="H286" s="43"/>
      <c r="I286" s="43"/>
      <c r="J286" s="44"/>
      <c r="K286" s="142"/>
      <c r="L286" s="45"/>
      <c r="M286" s="141"/>
      <c r="N286" s="41">
        <f>N285+IF(AND(L286="Pago",OR(E286='PC Receitas'!$O$4,E286='PC Receitas'!$O$5,E286='PC Receitas'!$O$6)),J286,IF(AND(L286="Pago",OR(E286='PC Receitas'!$O$7,E286='PC Receitas'!$O$8,E286='PC Receitas'!$O$9,E286='PC Receitas'!$O$10,E286='PC Receitas'!$O$11,E286='PC Receitas'!$O$12,E286='PC Receitas'!$O$13,E286='PC Receitas'!$O$14)),-J286,0))</f>
        <v>8033.07</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71"/>
      <c r="C287" s="43"/>
      <c r="D287" s="43" t="str">
        <f>IF(C287&lt;&gt;"",TEXT(C287,"00")&amp;"/12/"&amp;'Configurações Básicas'!$E$5,"")</f>
        <v/>
      </c>
      <c r="E287" s="43"/>
      <c r="F287" s="43"/>
      <c r="G287" s="43"/>
      <c r="H287" s="43"/>
      <c r="I287" s="43"/>
      <c r="J287" s="44"/>
      <c r="K287" s="142"/>
      <c r="L287" s="45"/>
      <c r="M287" s="141"/>
      <c r="N287" s="41">
        <f>N286+IF(AND(L287="Pago",OR(E287='PC Receitas'!$O$4,E287='PC Receitas'!$O$5,E287='PC Receitas'!$O$6)),J287,IF(AND(L287="Pago",OR(E287='PC Receitas'!$O$7,E287='PC Receitas'!$O$8,E287='PC Receitas'!$O$9,E287='PC Receitas'!$O$10,E287='PC Receitas'!$O$11,E287='PC Receitas'!$O$12,E287='PC Receitas'!$O$13,E287='PC Receitas'!$O$14)),-J287,0))</f>
        <v>8033.07</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71"/>
      <c r="C288" s="43"/>
      <c r="D288" s="43" t="str">
        <f>IF(C288&lt;&gt;"",TEXT(C288,"00")&amp;"/12/"&amp;'Configurações Básicas'!$E$5,"")</f>
        <v/>
      </c>
      <c r="E288" s="43"/>
      <c r="F288" s="43"/>
      <c r="G288" s="43"/>
      <c r="H288" s="43"/>
      <c r="I288" s="43"/>
      <c r="J288" s="44"/>
      <c r="K288" s="142"/>
      <c r="L288" s="45"/>
      <c r="M288" s="141"/>
      <c r="N288" s="41">
        <f>N287+IF(AND(L288="Pago",OR(E288='PC Receitas'!$O$4,E288='PC Receitas'!$O$5,E288='PC Receitas'!$O$6)),J288,IF(AND(L288="Pago",OR(E288='PC Receitas'!$O$7,E288='PC Receitas'!$O$8,E288='PC Receitas'!$O$9,E288='PC Receitas'!$O$10,E288='PC Receitas'!$O$11,E288='PC Receitas'!$O$12,E288='PC Receitas'!$O$13,E288='PC Receitas'!$O$14)),-J288,0))</f>
        <v>8033.07</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71"/>
      <c r="C289" s="43"/>
      <c r="D289" s="43" t="str">
        <f>IF(C289&lt;&gt;"",TEXT(C289,"00")&amp;"/12/"&amp;'Configurações Básicas'!$E$5,"")</f>
        <v/>
      </c>
      <c r="E289" s="43"/>
      <c r="F289" s="43"/>
      <c r="G289" s="43"/>
      <c r="H289" s="43"/>
      <c r="I289" s="43"/>
      <c r="J289" s="44"/>
      <c r="K289" s="142"/>
      <c r="L289" s="45"/>
      <c r="M289" s="141"/>
      <c r="N289" s="41">
        <f>N288+IF(AND(L289="Pago",OR(E289='PC Receitas'!$O$4,E289='PC Receitas'!$O$5,E289='PC Receitas'!$O$6)),J289,IF(AND(L289="Pago",OR(E289='PC Receitas'!$O$7,E289='PC Receitas'!$O$8,E289='PC Receitas'!$O$9,E289='PC Receitas'!$O$10,E289='PC Receitas'!$O$11,E289='PC Receitas'!$O$12,E289='PC Receitas'!$O$13,E289='PC Receitas'!$O$14)),-J289,0))</f>
        <v>8033.07</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71"/>
      <c r="C290" s="43"/>
      <c r="D290" s="43" t="str">
        <f>IF(C290&lt;&gt;"",TEXT(C290,"00")&amp;"/12/"&amp;'Configurações Básicas'!$E$5,"")</f>
        <v/>
      </c>
      <c r="E290" s="43"/>
      <c r="F290" s="43"/>
      <c r="G290" s="43"/>
      <c r="H290" s="43"/>
      <c r="I290" s="43"/>
      <c r="J290" s="44"/>
      <c r="K290" s="142"/>
      <c r="L290" s="45"/>
      <c r="M290" s="141"/>
      <c r="N290" s="41">
        <f>N289+IF(AND(L290="Pago",OR(E290='PC Receitas'!$O$4,E290='PC Receitas'!$O$5,E290='PC Receitas'!$O$6)),J290,IF(AND(L290="Pago",OR(E290='PC Receitas'!$O$7,E290='PC Receitas'!$O$8,E290='PC Receitas'!$O$9,E290='PC Receitas'!$O$10,E290='PC Receitas'!$O$11,E290='PC Receitas'!$O$12,E290='PC Receitas'!$O$13,E290='PC Receitas'!$O$14)),-J290,0))</f>
        <v>8033.07</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71"/>
      <c r="C291" s="43"/>
      <c r="D291" s="43" t="str">
        <f>IF(C291&lt;&gt;"",TEXT(C291,"00")&amp;"/12/"&amp;'Configurações Básicas'!$E$5,"")</f>
        <v/>
      </c>
      <c r="E291" s="43"/>
      <c r="F291" s="43"/>
      <c r="G291" s="43"/>
      <c r="H291" s="43"/>
      <c r="I291" s="43"/>
      <c r="J291" s="44"/>
      <c r="K291" s="142"/>
      <c r="L291" s="45"/>
      <c r="M291" s="141"/>
      <c r="N291" s="41">
        <f>N290+IF(AND(L291="Pago",OR(E291='PC Receitas'!$O$4,E291='PC Receitas'!$O$5,E291='PC Receitas'!$O$6)),J291,IF(AND(L291="Pago",OR(E291='PC Receitas'!$O$7,E291='PC Receitas'!$O$8,E291='PC Receitas'!$O$9,E291='PC Receitas'!$O$10,E291='PC Receitas'!$O$11,E291='PC Receitas'!$O$12,E291='PC Receitas'!$O$13,E291='PC Receitas'!$O$14)),-J291,0))</f>
        <v>8033.07</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71"/>
      <c r="C292" s="43"/>
      <c r="D292" s="43" t="str">
        <f>IF(C292&lt;&gt;"",TEXT(C292,"00")&amp;"/12/"&amp;'Configurações Básicas'!$E$5,"")</f>
        <v/>
      </c>
      <c r="E292" s="43"/>
      <c r="F292" s="43"/>
      <c r="G292" s="43"/>
      <c r="H292" s="43"/>
      <c r="I292" s="43"/>
      <c r="J292" s="44"/>
      <c r="K292" s="142"/>
      <c r="L292" s="45"/>
      <c r="M292" s="141"/>
      <c r="N292" s="41">
        <f>N291+IF(AND(L292="Pago",OR(E292='PC Receitas'!$O$4,E292='PC Receitas'!$O$5,E292='PC Receitas'!$O$6)),J292,IF(AND(L292="Pago",OR(E292='PC Receitas'!$O$7,E292='PC Receitas'!$O$8,E292='PC Receitas'!$O$9,E292='PC Receitas'!$O$10,E292='PC Receitas'!$O$11,E292='PC Receitas'!$O$12,E292='PC Receitas'!$O$13,E292='PC Receitas'!$O$14)),-J292,0))</f>
        <v>8033.07</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71"/>
      <c r="C293" s="43"/>
      <c r="D293" s="43" t="str">
        <f>IF(C293&lt;&gt;"",TEXT(C293,"00")&amp;"/12/"&amp;'Configurações Básicas'!$E$5,"")</f>
        <v/>
      </c>
      <c r="E293" s="43"/>
      <c r="F293" s="43"/>
      <c r="G293" s="43"/>
      <c r="H293" s="43"/>
      <c r="I293" s="43"/>
      <c r="J293" s="44"/>
      <c r="K293" s="142"/>
      <c r="L293" s="45"/>
      <c r="M293" s="141"/>
      <c r="N293" s="41">
        <f>N292+IF(AND(L293="Pago",OR(E293='PC Receitas'!$O$4,E293='PC Receitas'!$O$5,E293='PC Receitas'!$O$6)),J293,IF(AND(L293="Pago",OR(E293='PC Receitas'!$O$7,E293='PC Receitas'!$O$8,E293='PC Receitas'!$O$9,E293='PC Receitas'!$O$10,E293='PC Receitas'!$O$11,E293='PC Receitas'!$O$12,E293='PC Receitas'!$O$13,E293='PC Receitas'!$O$14)),-J293,0))</f>
        <v>8033.07</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71"/>
      <c r="C294" s="43"/>
      <c r="D294" s="43" t="str">
        <f>IF(C294&lt;&gt;"",TEXT(C294,"00")&amp;"/12/"&amp;'Configurações Básicas'!$E$5,"")</f>
        <v/>
      </c>
      <c r="E294" s="43"/>
      <c r="F294" s="43"/>
      <c r="G294" s="43"/>
      <c r="H294" s="43"/>
      <c r="I294" s="43"/>
      <c r="J294" s="44"/>
      <c r="K294" s="142"/>
      <c r="L294" s="45"/>
      <c r="M294" s="141"/>
      <c r="N294" s="41">
        <f>N293+IF(AND(L294="Pago",OR(E294='PC Receitas'!$O$4,E294='PC Receitas'!$O$5,E294='PC Receitas'!$O$6)),J294,IF(AND(L294="Pago",OR(E294='PC Receitas'!$O$7,E294='PC Receitas'!$O$8,E294='PC Receitas'!$O$9,E294='PC Receitas'!$O$10,E294='PC Receitas'!$O$11,E294='PC Receitas'!$O$12,E294='PC Receitas'!$O$13,E294='PC Receitas'!$O$14)),-J294,0))</f>
        <v>8033.07</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71"/>
      <c r="C295" s="43"/>
      <c r="D295" s="43" t="str">
        <f>IF(C295&lt;&gt;"",TEXT(C295,"00")&amp;"/12/"&amp;'Configurações Básicas'!$E$5,"")</f>
        <v/>
      </c>
      <c r="E295" s="43"/>
      <c r="F295" s="43"/>
      <c r="G295" s="43"/>
      <c r="H295" s="43"/>
      <c r="I295" s="43"/>
      <c r="J295" s="44"/>
      <c r="K295" s="142"/>
      <c r="L295" s="45"/>
      <c r="M295" s="141"/>
      <c r="N295" s="41">
        <f>N294+IF(AND(L295="Pago",OR(E295='PC Receitas'!$O$4,E295='PC Receitas'!$O$5,E295='PC Receitas'!$O$6)),J295,IF(AND(L295="Pago",OR(E295='PC Receitas'!$O$7,E295='PC Receitas'!$O$8,E295='PC Receitas'!$O$9,E295='PC Receitas'!$O$10,E295='PC Receitas'!$O$11,E295='PC Receitas'!$O$12,E295='PC Receitas'!$O$13,E295='PC Receitas'!$O$14)),-J295,0))</f>
        <v>8033.07</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71"/>
      <c r="C296" s="43"/>
      <c r="D296" s="43" t="str">
        <f>IF(C296&lt;&gt;"",TEXT(C296,"00")&amp;"/12/"&amp;'Configurações Básicas'!$E$5,"")</f>
        <v/>
      </c>
      <c r="E296" s="43"/>
      <c r="F296" s="43"/>
      <c r="G296" s="43"/>
      <c r="H296" s="43"/>
      <c r="I296" s="43"/>
      <c r="J296" s="44"/>
      <c r="K296" s="142"/>
      <c r="L296" s="45"/>
      <c r="M296" s="141"/>
      <c r="N296" s="41">
        <f>N295+IF(AND(L296="Pago",OR(E296='PC Receitas'!$O$4,E296='PC Receitas'!$O$5,E296='PC Receitas'!$O$6)),J296,IF(AND(L296="Pago",OR(E296='PC Receitas'!$O$7,E296='PC Receitas'!$O$8,E296='PC Receitas'!$O$9,E296='PC Receitas'!$O$10,E296='PC Receitas'!$O$11,E296='PC Receitas'!$O$12,E296='PC Receitas'!$O$13,E296='PC Receitas'!$O$14)),-J296,0))</f>
        <v>8033.07</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71"/>
      <c r="C297" s="43"/>
      <c r="D297" s="43" t="str">
        <f>IF(C297&lt;&gt;"",TEXT(C297,"00")&amp;"/12/"&amp;'Configurações Básicas'!$E$5,"")</f>
        <v/>
      </c>
      <c r="E297" s="43"/>
      <c r="F297" s="43"/>
      <c r="G297" s="43"/>
      <c r="H297" s="43"/>
      <c r="I297" s="43"/>
      <c r="J297" s="44"/>
      <c r="K297" s="142"/>
      <c r="L297" s="45"/>
      <c r="M297" s="141"/>
      <c r="N297" s="41">
        <f>N296+IF(AND(L297="Pago",OR(E297='PC Receitas'!$O$4,E297='PC Receitas'!$O$5,E297='PC Receitas'!$O$6)),J297,IF(AND(L297="Pago",OR(E297='PC Receitas'!$O$7,E297='PC Receitas'!$O$8,E297='PC Receitas'!$O$9,E297='PC Receitas'!$O$10,E297='PC Receitas'!$O$11,E297='PC Receitas'!$O$12,E297='PC Receitas'!$O$13,E297='PC Receitas'!$O$14)),-J297,0))</f>
        <v>8033.07</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71"/>
      <c r="C298" s="43"/>
      <c r="D298" s="43" t="str">
        <f>IF(C298&lt;&gt;"",TEXT(C298,"00")&amp;"/12/"&amp;'Configurações Básicas'!$E$5,"")</f>
        <v/>
      </c>
      <c r="E298" s="43"/>
      <c r="F298" s="43"/>
      <c r="G298" s="43"/>
      <c r="H298" s="43"/>
      <c r="I298" s="43"/>
      <c r="J298" s="44"/>
      <c r="K298" s="142"/>
      <c r="L298" s="45"/>
      <c r="M298" s="141"/>
      <c r="N298" s="41">
        <f>N297+IF(AND(L298="Pago",OR(E298='PC Receitas'!$O$4,E298='PC Receitas'!$O$5,E298='PC Receitas'!$O$6)),J298,IF(AND(L298="Pago",OR(E298='PC Receitas'!$O$7,E298='PC Receitas'!$O$8,E298='PC Receitas'!$O$9,E298='PC Receitas'!$O$10,E298='PC Receitas'!$O$11,E298='PC Receitas'!$O$12,E298='PC Receitas'!$O$13,E298='PC Receitas'!$O$14)),-J298,0))</f>
        <v>8033.07</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71"/>
      <c r="C299" s="43"/>
      <c r="D299" s="43" t="str">
        <f>IF(C299&lt;&gt;"",TEXT(C299,"00")&amp;"/12/"&amp;'Configurações Básicas'!$E$5,"")</f>
        <v/>
      </c>
      <c r="E299" s="43"/>
      <c r="F299" s="43"/>
      <c r="G299" s="43"/>
      <c r="H299" s="43"/>
      <c r="I299" s="43"/>
      <c r="J299" s="44"/>
      <c r="K299" s="142"/>
      <c r="L299" s="45"/>
      <c r="M299" s="141"/>
      <c r="N299" s="41">
        <f>N298+IF(AND(L299="Pago",OR(E299='PC Receitas'!$O$4,E299='PC Receitas'!$O$5,E299='PC Receitas'!$O$6)),J299,IF(AND(L299="Pago",OR(E299='PC Receitas'!$O$7,E299='PC Receitas'!$O$8,E299='PC Receitas'!$O$9,E299='PC Receitas'!$O$10,E299='PC Receitas'!$O$11,E299='PC Receitas'!$O$12,E299='PC Receitas'!$O$13,E299='PC Receitas'!$O$14)),-J299,0))</f>
        <v>8033.07</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71"/>
      <c r="C300" s="43"/>
      <c r="D300" s="43" t="str">
        <f>IF(C300&lt;&gt;"",TEXT(C300,"00")&amp;"/12/"&amp;'Configurações Básicas'!$E$5,"")</f>
        <v/>
      </c>
      <c r="E300" s="43"/>
      <c r="F300" s="43"/>
      <c r="G300" s="43"/>
      <c r="H300" s="43"/>
      <c r="I300" s="43"/>
      <c r="J300" s="44"/>
      <c r="K300" s="142"/>
      <c r="L300" s="45"/>
      <c r="M300" s="141"/>
      <c r="N300" s="41">
        <f>N299+IF(AND(L300="Pago",OR(E300='PC Receitas'!$O$4,E300='PC Receitas'!$O$5,E300='PC Receitas'!$O$6)),J300,IF(AND(L300="Pago",OR(E300='PC Receitas'!$O$7,E300='PC Receitas'!$O$8,E300='PC Receitas'!$O$9,E300='PC Receitas'!$O$10,E300='PC Receitas'!$O$11,E300='PC Receitas'!$O$12,E300='PC Receitas'!$O$13,E300='PC Receitas'!$O$14)),-J300,0))</f>
        <v>8033.07</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71"/>
      <c r="C301" s="43"/>
      <c r="D301" s="43" t="str">
        <f>IF(C301&lt;&gt;"",TEXT(C301,"00")&amp;"/12/"&amp;'Configurações Básicas'!$E$5,"")</f>
        <v/>
      </c>
      <c r="E301" s="43"/>
      <c r="F301" s="43"/>
      <c r="G301" s="43"/>
      <c r="H301" s="43"/>
      <c r="I301" s="43"/>
      <c r="J301" s="44"/>
      <c r="K301" s="142"/>
      <c r="L301" s="45"/>
      <c r="M301" s="141"/>
      <c r="N301" s="41">
        <f>N300+IF(AND(L301="Pago",OR(E301='PC Receitas'!$O$4,E301='PC Receitas'!$O$5,E301='PC Receitas'!$O$6)),J301,IF(AND(L301="Pago",OR(E301='PC Receitas'!$O$7,E301='PC Receitas'!$O$8,E301='PC Receitas'!$O$9,E301='PC Receitas'!$O$10,E301='PC Receitas'!$O$11,E301='PC Receitas'!$O$12,E301='PC Receitas'!$O$13,E301='PC Receitas'!$O$14)),-J301,0))</f>
        <v>8033.07</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71"/>
      <c r="C302" s="43"/>
      <c r="D302" s="43" t="str">
        <f>IF(C302&lt;&gt;"",TEXT(C302,"00")&amp;"/12/"&amp;'Configurações Básicas'!$E$5,"")</f>
        <v/>
      </c>
      <c r="E302" s="43"/>
      <c r="F302" s="43"/>
      <c r="G302" s="43"/>
      <c r="H302" s="43"/>
      <c r="I302" s="43"/>
      <c r="J302" s="44"/>
      <c r="K302" s="142"/>
      <c r="L302" s="45"/>
      <c r="M302" s="141"/>
      <c r="N302" s="41">
        <f>N301+IF(AND(L302="Pago",OR(E302='PC Receitas'!$O$4,E302='PC Receitas'!$O$5,E302='PC Receitas'!$O$6)),J302,IF(AND(L302="Pago",OR(E302='PC Receitas'!$O$7,E302='PC Receitas'!$O$8,E302='PC Receitas'!$O$9,E302='PC Receitas'!$O$10,E302='PC Receitas'!$O$11,E302='PC Receitas'!$O$12,E302='PC Receitas'!$O$13,E302='PC Receitas'!$O$14)),-J302,0))</f>
        <v>8033.07</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71"/>
      <c r="C303" s="43"/>
      <c r="D303" s="43" t="str">
        <f>IF(C303&lt;&gt;"",TEXT(C303,"00")&amp;"/12/"&amp;'Configurações Básicas'!$E$5,"")</f>
        <v/>
      </c>
      <c r="E303" s="43"/>
      <c r="F303" s="43"/>
      <c r="G303" s="43"/>
      <c r="H303" s="43"/>
      <c r="I303" s="43"/>
      <c r="J303" s="44"/>
      <c r="K303" s="142"/>
      <c r="L303" s="45"/>
      <c r="M303" s="141"/>
      <c r="N303" s="41">
        <f>N302+IF(AND(L303="Pago",OR(E303='PC Receitas'!$O$4,E303='PC Receitas'!$O$5,E303='PC Receitas'!$O$6)),J303,IF(AND(L303="Pago",OR(E303='PC Receitas'!$O$7,E303='PC Receitas'!$O$8,E303='PC Receitas'!$O$9,E303='PC Receitas'!$O$10,E303='PC Receitas'!$O$11,E303='PC Receitas'!$O$12,E303='PC Receitas'!$O$13,E303='PC Receitas'!$O$14)),-J303,0))</f>
        <v>8033.07</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71"/>
      <c r="C304" s="43"/>
      <c r="D304" s="43" t="str">
        <f>IF(C304&lt;&gt;"",TEXT(C304,"00")&amp;"/12/"&amp;'Configurações Básicas'!$E$5,"")</f>
        <v/>
      </c>
      <c r="E304" s="43"/>
      <c r="F304" s="43"/>
      <c r="G304" s="43"/>
      <c r="H304" s="43"/>
      <c r="I304" s="43"/>
      <c r="J304" s="44"/>
      <c r="K304" s="142"/>
      <c r="L304" s="45"/>
      <c r="M304" s="141"/>
      <c r="N304" s="41">
        <f>N303+IF(AND(L304="Pago",OR(E304='PC Receitas'!$O$4,E304='PC Receitas'!$O$5,E304='PC Receitas'!$O$6)),J304,IF(AND(L304="Pago",OR(E304='PC Receitas'!$O$7,E304='PC Receitas'!$O$8,E304='PC Receitas'!$O$9,E304='PC Receitas'!$O$10,E304='PC Receitas'!$O$11,E304='PC Receitas'!$O$12,E304='PC Receitas'!$O$13,E304='PC Receitas'!$O$14)),-J304,0))</f>
        <v>8033.07</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71"/>
      <c r="C305" s="43"/>
      <c r="D305" s="43" t="str">
        <f>IF(C305&lt;&gt;"",TEXT(C305,"00")&amp;"/12/"&amp;'Configurações Básicas'!$E$5,"")</f>
        <v/>
      </c>
      <c r="E305" s="43"/>
      <c r="F305" s="43"/>
      <c r="G305" s="43"/>
      <c r="H305" s="43"/>
      <c r="I305" s="43"/>
      <c r="J305" s="44"/>
      <c r="K305" s="142"/>
      <c r="L305" s="45"/>
      <c r="M305" s="141"/>
      <c r="N305" s="41">
        <f>N304+IF(AND(L305="Pago",OR(E305='PC Receitas'!$O$4,E305='PC Receitas'!$O$5,E305='PC Receitas'!$O$6)),J305,IF(AND(L305="Pago",OR(E305='PC Receitas'!$O$7,E305='PC Receitas'!$O$8,E305='PC Receitas'!$O$9,E305='PC Receitas'!$O$10,E305='PC Receitas'!$O$11,E305='PC Receitas'!$O$12,E305='PC Receitas'!$O$13,E305='PC Receitas'!$O$14)),-J305,0))</f>
        <v>8033.07</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71"/>
      <c r="C306" s="43"/>
      <c r="D306" s="43" t="str">
        <f>IF(C306&lt;&gt;"",TEXT(C306,"00")&amp;"/12/"&amp;'Configurações Básicas'!$E$5,"")</f>
        <v/>
      </c>
      <c r="E306" s="43"/>
      <c r="F306" s="43"/>
      <c r="G306" s="43"/>
      <c r="H306" s="43"/>
      <c r="I306" s="43"/>
      <c r="J306" s="44"/>
      <c r="K306" s="142"/>
      <c r="L306" s="45"/>
      <c r="M306" s="141"/>
      <c r="N306" s="41">
        <f>N305+IF(AND(L306="Pago",OR(E306='PC Receitas'!$O$4,E306='PC Receitas'!$O$5,E306='PC Receitas'!$O$6)),J306,IF(AND(L306="Pago",OR(E306='PC Receitas'!$O$7,E306='PC Receitas'!$O$8,E306='PC Receitas'!$O$9,E306='PC Receitas'!$O$10,E306='PC Receitas'!$O$11,E306='PC Receitas'!$O$12,E306='PC Receitas'!$O$13,E306='PC Receitas'!$O$14)),-J306,0))</f>
        <v>8033.07</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71"/>
      <c r="C307" s="43"/>
      <c r="D307" s="43" t="str">
        <f>IF(C307&lt;&gt;"",TEXT(C307,"00")&amp;"/12/"&amp;'Configurações Básicas'!$E$5,"")</f>
        <v/>
      </c>
      <c r="E307" s="43"/>
      <c r="F307" s="43"/>
      <c r="G307" s="43"/>
      <c r="H307" s="43"/>
      <c r="I307" s="43"/>
      <c r="J307" s="44"/>
      <c r="K307" s="142"/>
      <c r="L307" s="45"/>
      <c r="M307" s="141"/>
      <c r="N307" s="41">
        <f>N306+IF(AND(L307="Pago",OR(E307='PC Receitas'!$O$4,E307='PC Receitas'!$O$5,E307='PC Receitas'!$O$6)),J307,IF(AND(L307="Pago",OR(E307='PC Receitas'!$O$7,E307='PC Receitas'!$O$8,E307='PC Receitas'!$O$9,E307='PC Receitas'!$O$10,E307='PC Receitas'!$O$11,E307='PC Receitas'!$O$12,E307='PC Receitas'!$O$13,E307='PC Receitas'!$O$14)),-J307,0))</f>
        <v>8033.07</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71"/>
      <c r="C308" s="43"/>
      <c r="D308" s="43" t="str">
        <f>IF(C308&lt;&gt;"",TEXT(C308,"00")&amp;"/12/"&amp;'Configurações Básicas'!$E$5,"")</f>
        <v/>
      </c>
      <c r="E308" s="43"/>
      <c r="F308" s="43"/>
      <c r="G308" s="43"/>
      <c r="H308" s="43"/>
      <c r="I308" s="43"/>
      <c r="J308" s="44"/>
      <c r="K308" s="142"/>
      <c r="L308" s="45"/>
      <c r="M308" s="141"/>
      <c r="N308" s="41">
        <f>N307+IF(AND(L308="Pago",OR(E308='PC Receitas'!$O$4,E308='PC Receitas'!$O$5,E308='PC Receitas'!$O$6)),J308,IF(AND(L308="Pago",OR(E308='PC Receitas'!$O$7,E308='PC Receitas'!$O$8,E308='PC Receitas'!$O$9,E308='PC Receitas'!$O$10,E308='PC Receitas'!$O$11,E308='PC Receitas'!$O$12,E308='PC Receitas'!$O$13,E308='PC Receitas'!$O$14)),-J308,0))</f>
        <v>8033.07</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71"/>
      <c r="C309" s="43"/>
      <c r="D309" s="43" t="str">
        <f>IF(C309&lt;&gt;"",TEXT(C309,"00")&amp;"/12/"&amp;'Configurações Básicas'!$E$5,"")</f>
        <v/>
      </c>
      <c r="E309" s="43"/>
      <c r="F309" s="43"/>
      <c r="G309" s="43"/>
      <c r="H309" s="43"/>
      <c r="I309" s="43"/>
      <c r="J309" s="44"/>
      <c r="K309" s="142"/>
      <c r="L309" s="45"/>
      <c r="M309" s="141"/>
      <c r="N309" s="41">
        <f>N308+IF(AND(L309="Pago",OR(E309='PC Receitas'!$O$4,E309='PC Receitas'!$O$5,E309='PC Receitas'!$O$6)),J309,IF(AND(L309="Pago",OR(E309='PC Receitas'!$O$7,E309='PC Receitas'!$O$8,E309='PC Receitas'!$O$9,E309='PC Receitas'!$O$10,E309='PC Receitas'!$O$11,E309='PC Receitas'!$O$12,E309='PC Receitas'!$O$13,E309='PC Receitas'!$O$14)),-J309,0))</f>
        <v>8033.07</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71"/>
      <c r="C310" s="43"/>
      <c r="D310" s="43" t="str">
        <f>IF(C310&lt;&gt;"",TEXT(C310,"00")&amp;"/12/"&amp;'Configurações Básicas'!$E$5,"")</f>
        <v/>
      </c>
      <c r="E310" s="43"/>
      <c r="F310" s="43"/>
      <c r="G310" s="43"/>
      <c r="H310" s="43"/>
      <c r="I310" s="43"/>
      <c r="J310" s="44"/>
      <c r="K310" s="142"/>
      <c r="L310" s="45"/>
      <c r="M310" s="141"/>
      <c r="N310" s="41">
        <f>N309+IF(AND(L310="Pago",OR(E310='PC Receitas'!$O$4,E310='PC Receitas'!$O$5,E310='PC Receitas'!$O$6)),J310,IF(AND(L310="Pago",OR(E310='PC Receitas'!$O$7,E310='PC Receitas'!$O$8,E310='PC Receitas'!$O$9,E310='PC Receitas'!$O$10,E310='PC Receitas'!$O$11,E310='PC Receitas'!$O$12,E310='PC Receitas'!$O$13,E310='PC Receitas'!$O$14)),-J310,0))</f>
        <v>8033.07</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71"/>
      <c r="C311" s="43"/>
      <c r="D311" s="43" t="str">
        <f>IF(C311&lt;&gt;"",TEXT(C311,"00")&amp;"/12/"&amp;'Configurações Básicas'!$E$5,"")</f>
        <v/>
      </c>
      <c r="E311" s="43"/>
      <c r="F311" s="43"/>
      <c r="G311" s="43"/>
      <c r="H311" s="43"/>
      <c r="I311" s="43"/>
      <c r="J311" s="44"/>
      <c r="K311" s="142"/>
      <c r="L311" s="45"/>
      <c r="M311" s="141"/>
      <c r="N311" s="41">
        <f>N310+IF(AND(L311="Pago",OR(E311='PC Receitas'!$O$4,E311='PC Receitas'!$O$5,E311='PC Receitas'!$O$6)),J311,IF(AND(L311="Pago",OR(E311='PC Receitas'!$O$7,E311='PC Receitas'!$O$8,E311='PC Receitas'!$O$9,E311='PC Receitas'!$O$10,E311='PC Receitas'!$O$11,E311='PC Receitas'!$O$12,E311='PC Receitas'!$O$13,E311='PC Receitas'!$O$14)),-J311,0))</f>
        <v>8033.07</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71"/>
      <c r="C312" s="43"/>
      <c r="D312" s="43" t="str">
        <f>IF(C312&lt;&gt;"",TEXT(C312,"00")&amp;"/12/"&amp;'Configurações Básicas'!$E$5,"")</f>
        <v/>
      </c>
      <c r="E312" s="43"/>
      <c r="F312" s="43"/>
      <c r="G312" s="43"/>
      <c r="H312" s="43"/>
      <c r="I312" s="43"/>
      <c r="J312" s="44"/>
      <c r="K312" s="142"/>
      <c r="L312" s="45"/>
      <c r="M312" s="141"/>
      <c r="N312" s="41">
        <f>N311+IF(AND(L312="Pago",OR(E312='PC Receitas'!$O$4,E312='PC Receitas'!$O$5,E312='PC Receitas'!$O$6)),J312,IF(AND(L312="Pago",OR(E312='PC Receitas'!$O$7,E312='PC Receitas'!$O$8,E312='PC Receitas'!$O$9,E312='PC Receitas'!$O$10,E312='PC Receitas'!$O$11,E312='PC Receitas'!$O$12,E312='PC Receitas'!$O$13,E312='PC Receitas'!$O$14)),-J312,0))</f>
        <v>8033.07</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71"/>
      <c r="C313" s="43"/>
      <c r="D313" s="43" t="str">
        <f>IF(C313&lt;&gt;"",TEXT(C313,"00")&amp;"/12/"&amp;'Configurações Básicas'!$E$5,"")</f>
        <v/>
      </c>
      <c r="E313" s="43"/>
      <c r="F313" s="43"/>
      <c r="G313" s="43"/>
      <c r="H313" s="43"/>
      <c r="I313" s="43"/>
      <c r="J313" s="44"/>
      <c r="K313" s="142"/>
      <c r="L313" s="45"/>
      <c r="M313" s="141"/>
      <c r="N313" s="41">
        <f>N312+IF(AND(L313="Pago",OR(E313='PC Receitas'!$O$4,E313='PC Receitas'!$O$5,E313='PC Receitas'!$O$6)),J313,IF(AND(L313="Pago",OR(E313='PC Receitas'!$O$7,E313='PC Receitas'!$O$8,E313='PC Receitas'!$O$9,E313='PC Receitas'!$O$10,E313='PC Receitas'!$O$11,E313='PC Receitas'!$O$12,E313='PC Receitas'!$O$13,E313='PC Receitas'!$O$14)),-J313,0))</f>
        <v>8033.07</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71"/>
      <c r="C314" s="43"/>
      <c r="D314" s="43" t="str">
        <f>IF(C314&lt;&gt;"",TEXT(C314,"00")&amp;"/12/"&amp;'Configurações Básicas'!$E$5,"")</f>
        <v/>
      </c>
      <c r="E314" s="43"/>
      <c r="F314" s="43"/>
      <c r="G314" s="43"/>
      <c r="H314" s="43"/>
      <c r="I314" s="43"/>
      <c r="J314" s="44"/>
      <c r="K314" s="142"/>
      <c r="L314" s="45"/>
      <c r="M314" s="141"/>
      <c r="N314" s="41">
        <f>N313+IF(AND(L314="Pago",OR(E314='PC Receitas'!$O$4,E314='PC Receitas'!$O$5,E314='PC Receitas'!$O$6)),J314,IF(AND(L314="Pago",OR(E314='PC Receitas'!$O$7,E314='PC Receitas'!$O$8,E314='PC Receitas'!$O$9,E314='PC Receitas'!$O$10,E314='PC Receitas'!$O$11,E314='PC Receitas'!$O$12,E314='PC Receitas'!$O$13,E314='PC Receitas'!$O$14)),-J314,0))</f>
        <v>8033.07</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71"/>
      <c r="C315" s="43"/>
      <c r="D315" s="43" t="str">
        <f>IF(C315&lt;&gt;"",TEXT(C315,"00")&amp;"/12/"&amp;'Configurações Básicas'!$E$5,"")</f>
        <v/>
      </c>
      <c r="E315" s="43"/>
      <c r="F315" s="43"/>
      <c r="G315" s="43"/>
      <c r="H315" s="43"/>
      <c r="I315" s="43"/>
      <c r="J315" s="44"/>
      <c r="K315" s="142"/>
      <c r="L315" s="45"/>
      <c r="M315" s="141"/>
      <c r="N315" s="41">
        <f>N314+IF(AND(L315="Pago",OR(E315='PC Receitas'!$O$4,E315='PC Receitas'!$O$5,E315='PC Receitas'!$O$6)),J315,IF(AND(L315="Pago",OR(E315='PC Receitas'!$O$7,E315='PC Receitas'!$O$8,E315='PC Receitas'!$O$9,E315='PC Receitas'!$O$10,E315='PC Receitas'!$O$11,E315='PC Receitas'!$O$12,E315='PC Receitas'!$O$13,E315='PC Receitas'!$O$14)),-J315,0))</f>
        <v>8033.07</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71"/>
      <c r="C316" s="43"/>
      <c r="D316" s="43" t="str">
        <f>IF(C316&lt;&gt;"",TEXT(C316,"00")&amp;"/12/"&amp;'Configurações Básicas'!$E$5,"")</f>
        <v/>
      </c>
      <c r="E316" s="43"/>
      <c r="F316" s="43"/>
      <c r="G316" s="43"/>
      <c r="H316" s="43"/>
      <c r="I316" s="43"/>
      <c r="J316" s="44"/>
      <c r="K316" s="142"/>
      <c r="L316" s="45"/>
      <c r="M316" s="141"/>
      <c r="N316" s="41">
        <f>N315+IF(AND(L316="Pago",OR(E316='PC Receitas'!$O$4,E316='PC Receitas'!$O$5,E316='PC Receitas'!$O$6)),J316,IF(AND(L316="Pago",OR(E316='PC Receitas'!$O$7,E316='PC Receitas'!$O$8,E316='PC Receitas'!$O$9,E316='PC Receitas'!$O$10,E316='PC Receitas'!$O$11,E316='PC Receitas'!$O$12,E316='PC Receitas'!$O$13,E316='PC Receitas'!$O$14)),-J316,0))</f>
        <v>8033.07</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71"/>
      <c r="C317" s="43"/>
      <c r="D317" s="43" t="str">
        <f>IF(C317&lt;&gt;"",TEXT(C317,"00")&amp;"/12/"&amp;'Configurações Básicas'!$E$5,"")</f>
        <v/>
      </c>
      <c r="E317" s="43"/>
      <c r="F317" s="43"/>
      <c r="G317" s="43"/>
      <c r="H317" s="43"/>
      <c r="I317" s="43"/>
      <c r="J317" s="44"/>
      <c r="K317" s="142"/>
      <c r="L317" s="45"/>
      <c r="M317" s="141"/>
      <c r="N317" s="41">
        <f>N316+IF(AND(L317="Pago",OR(E317='PC Receitas'!$O$4,E317='PC Receitas'!$O$5,E317='PC Receitas'!$O$6)),J317,IF(AND(L317="Pago",OR(E317='PC Receitas'!$O$7,E317='PC Receitas'!$O$8,E317='PC Receitas'!$O$9,E317='PC Receitas'!$O$10,E317='PC Receitas'!$O$11,E317='PC Receitas'!$O$12,E317='PC Receitas'!$O$13,E317='PC Receitas'!$O$14)),-J317,0))</f>
        <v>8033.07</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71"/>
      <c r="C318" s="43"/>
      <c r="D318" s="43" t="str">
        <f>IF(C318&lt;&gt;"",TEXT(C318,"00")&amp;"/12/"&amp;'Configurações Básicas'!$E$5,"")</f>
        <v/>
      </c>
      <c r="E318" s="43"/>
      <c r="F318" s="43"/>
      <c r="G318" s="43"/>
      <c r="H318" s="43"/>
      <c r="I318" s="43"/>
      <c r="J318" s="44"/>
      <c r="K318" s="142"/>
      <c r="L318" s="45"/>
      <c r="M318" s="141"/>
      <c r="N318" s="41">
        <f>N317+IF(AND(L318="Pago",OR(E318='PC Receitas'!$O$4,E318='PC Receitas'!$O$5,E318='PC Receitas'!$O$6)),J318,IF(AND(L318="Pago",OR(E318='PC Receitas'!$O$7,E318='PC Receitas'!$O$8,E318='PC Receitas'!$O$9,E318='PC Receitas'!$O$10,E318='PC Receitas'!$O$11,E318='PC Receitas'!$O$12,E318='PC Receitas'!$O$13,E318='PC Receitas'!$O$14)),-J318,0))</f>
        <v>8033.07</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71"/>
      <c r="C319" s="43"/>
      <c r="D319" s="43" t="str">
        <f>IF(C319&lt;&gt;"",TEXT(C319,"00")&amp;"/12/"&amp;'Configurações Básicas'!$E$5,"")</f>
        <v/>
      </c>
      <c r="E319" s="43"/>
      <c r="F319" s="43"/>
      <c r="G319" s="43"/>
      <c r="H319" s="43"/>
      <c r="I319" s="43"/>
      <c r="J319" s="44"/>
      <c r="K319" s="142"/>
      <c r="L319" s="45"/>
      <c r="M319" s="141"/>
      <c r="N319" s="41">
        <f>N318+IF(AND(L319="Pago",OR(E319='PC Receitas'!$O$4,E319='PC Receitas'!$O$5,E319='PC Receitas'!$O$6)),J319,IF(AND(L319="Pago",OR(E319='PC Receitas'!$O$7,E319='PC Receitas'!$O$8,E319='PC Receitas'!$O$9,E319='PC Receitas'!$O$10,E319='PC Receitas'!$O$11,E319='PC Receitas'!$O$12,E319='PC Receitas'!$O$13,E319='PC Receitas'!$O$14)),-J319,0))</f>
        <v>8033.07</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71"/>
      <c r="C320" s="43"/>
      <c r="D320" s="43" t="str">
        <f>IF(C320&lt;&gt;"",TEXT(C320,"00")&amp;"/12/"&amp;'Configurações Básicas'!$E$5,"")</f>
        <v/>
      </c>
      <c r="E320" s="43"/>
      <c r="F320" s="43"/>
      <c r="G320" s="43"/>
      <c r="H320" s="43"/>
      <c r="I320" s="43"/>
      <c r="J320" s="44"/>
      <c r="K320" s="142"/>
      <c r="L320" s="45"/>
      <c r="M320" s="141"/>
      <c r="N320" s="41">
        <f>N319+IF(AND(L320="Pago",OR(E320='PC Receitas'!$O$4,E320='PC Receitas'!$O$5,E320='PC Receitas'!$O$6)),J320,IF(AND(L320="Pago",OR(E320='PC Receitas'!$O$7,E320='PC Receitas'!$O$8,E320='PC Receitas'!$O$9,E320='PC Receitas'!$O$10,E320='PC Receitas'!$O$11,E320='PC Receitas'!$O$12,E320='PC Receitas'!$O$13,E320='PC Receitas'!$O$14)),-J320,0))</f>
        <v>8033.07</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71"/>
      <c r="C321" s="43"/>
      <c r="D321" s="43" t="str">
        <f>IF(C321&lt;&gt;"",TEXT(C321,"00")&amp;"/12/"&amp;'Configurações Básicas'!$E$5,"")</f>
        <v/>
      </c>
      <c r="E321" s="43"/>
      <c r="F321" s="43"/>
      <c r="G321" s="43"/>
      <c r="H321" s="43"/>
      <c r="I321" s="43"/>
      <c r="J321" s="44"/>
      <c r="K321" s="142"/>
      <c r="L321" s="45"/>
      <c r="M321" s="141"/>
      <c r="N321" s="41">
        <f>N320+IF(AND(L321="Pago",OR(E321='PC Receitas'!$O$4,E321='PC Receitas'!$O$5,E321='PC Receitas'!$O$6)),J321,IF(AND(L321="Pago",OR(E321='PC Receitas'!$O$7,E321='PC Receitas'!$O$8,E321='PC Receitas'!$O$9,E321='PC Receitas'!$O$10,E321='PC Receitas'!$O$11,E321='PC Receitas'!$O$12,E321='PC Receitas'!$O$13,E321='PC Receitas'!$O$14)),-J321,0))</f>
        <v>8033.07</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71"/>
      <c r="C322" s="43"/>
      <c r="D322" s="43" t="str">
        <f>IF(C322&lt;&gt;"",TEXT(C322,"00")&amp;"/12/"&amp;'Configurações Básicas'!$E$5,"")</f>
        <v/>
      </c>
      <c r="E322" s="43"/>
      <c r="F322" s="43"/>
      <c r="G322" s="43"/>
      <c r="H322" s="43"/>
      <c r="I322" s="43"/>
      <c r="J322" s="44"/>
      <c r="K322" s="142"/>
      <c r="L322" s="45"/>
      <c r="M322" s="141"/>
      <c r="N322" s="41">
        <f>N321+IF(AND(L322="Pago",OR(E322='PC Receitas'!$O$4,E322='PC Receitas'!$O$5,E322='PC Receitas'!$O$6)),J322,IF(AND(L322="Pago",OR(E322='PC Receitas'!$O$7,E322='PC Receitas'!$O$8,E322='PC Receitas'!$O$9,E322='PC Receitas'!$O$10,E322='PC Receitas'!$O$11,E322='PC Receitas'!$O$12,E322='PC Receitas'!$O$13,E322='PC Receitas'!$O$14)),-J322,0))</f>
        <v>8033.07</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71"/>
      <c r="C323" s="43"/>
      <c r="D323" s="43" t="str">
        <f>IF(C323&lt;&gt;"",TEXT(C323,"00")&amp;"/12/"&amp;'Configurações Básicas'!$E$5,"")</f>
        <v/>
      </c>
      <c r="E323" s="43"/>
      <c r="F323" s="43"/>
      <c r="G323" s="43"/>
      <c r="H323" s="43"/>
      <c r="I323" s="43"/>
      <c r="J323" s="44"/>
      <c r="K323" s="142"/>
      <c r="L323" s="45"/>
      <c r="M323" s="141"/>
      <c r="N323" s="41">
        <f>N322+IF(AND(L323="Pago",OR(E323='PC Receitas'!$O$4,E323='PC Receitas'!$O$5,E323='PC Receitas'!$O$6)),J323,IF(AND(L323="Pago",OR(E323='PC Receitas'!$O$7,E323='PC Receitas'!$O$8,E323='PC Receitas'!$O$9,E323='PC Receitas'!$O$10,E323='PC Receitas'!$O$11,E323='PC Receitas'!$O$12,E323='PC Receitas'!$O$13,E323='PC Receitas'!$O$14)),-J323,0))</f>
        <v>8033.07</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71"/>
      <c r="C324" s="43"/>
      <c r="D324" s="43" t="str">
        <f>IF(C324&lt;&gt;"",TEXT(C324,"00")&amp;"/12/"&amp;'Configurações Básicas'!$E$5,"")</f>
        <v/>
      </c>
      <c r="E324" s="43"/>
      <c r="F324" s="43"/>
      <c r="G324" s="43"/>
      <c r="H324" s="43"/>
      <c r="I324" s="43"/>
      <c r="J324" s="44"/>
      <c r="K324" s="142"/>
      <c r="L324" s="45"/>
      <c r="M324" s="141"/>
      <c r="N324" s="41">
        <f>N323+IF(AND(L324="Pago",OR(E324='PC Receitas'!$O$4,E324='PC Receitas'!$O$5,E324='PC Receitas'!$O$6)),J324,IF(AND(L324="Pago",OR(E324='PC Receitas'!$O$7,E324='PC Receitas'!$O$8,E324='PC Receitas'!$O$9,E324='PC Receitas'!$O$10,E324='PC Receitas'!$O$11,E324='PC Receitas'!$O$12,E324='PC Receitas'!$O$13,E324='PC Receitas'!$O$14)),-J324,0))</f>
        <v>8033.07</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71"/>
      <c r="C325" s="43"/>
      <c r="D325" s="43" t="str">
        <f>IF(C325&lt;&gt;"",TEXT(C325,"00")&amp;"/12/"&amp;'Configurações Básicas'!$E$5,"")</f>
        <v/>
      </c>
      <c r="E325" s="43"/>
      <c r="F325" s="43"/>
      <c r="G325" s="43"/>
      <c r="H325" s="43"/>
      <c r="I325" s="43"/>
      <c r="J325" s="44"/>
      <c r="K325" s="142"/>
      <c r="L325" s="45"/>
      <c r="M325" s="141"/>
      <c r="N325" s="41">
        <f>N324+IF(AND(L325="Pago",OR(E325='PC Receitas'!$O$4,E325='PC Receitas'!$O$5,E325='PC Receitas'!$O$6)),J325,IF(AND(L325="Pago",OR(E325='PC Receitas'!$O$7,E325='PC Receitas'!$O$8,E325='PC Receitas'!$O$9,E325='PC Receitas'!$O$10,E325='PC Receitas'!$O$11,E325='PC Receitas'!$O$12,E325='PC Receitas'!$O$13,E325='PC Receitas'!$O$14)),-J325,0))</f>
        <v>8033.07</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71"/>
      <c r="C326" s="43"/>
      <c r="D326" s="43" t="str">
        <f>IF(C326&lt;&gt;"",TEXT(C326,"00")&amp;"/12/"&amp;'Configurações Básicas'!$E$5,"")</f>
        <v/>
      </c>
      <c r="E326" s="43"/>
      <c r="F326" s="43"/>
      <c r="G326" s="43"/>
      <c r="H326" s="43"/>
      <c r="I326" s="43"/>
      <c r="J326" s="44"/>
      <c r="K326" s="142"/>
      <c r="L326" s="45"/>
      <c r="M326" s="141"/>
      <c r="N326" s="41">
        <f>N325+IF(AND(L326="Pago",OR(E326='PC Receitas'!$O$4,E326='PC Receitas'!$O$5,E326='PC Receitas'!$O$6)),J326,IF(AND(L326="Pago",OR(E326='PC Receitas'!$O$7,E326='PC Receitas'!$O$8,E326='PC Receitas'!$O$9,E326='PC Receitas'!$O$10,E326='PC Receitas'!$O$11,E326='PC Receitas'!$O$12,E326='PC Receitas'!$O$13,E326='PC Receitas'!$O$14)),-J326,0))</f>
        <v>8033.07</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71"/>
      <c r="C327" s="43"/>
      <c r="D327" s="43" t="str">
        <f>IF(C327&lt;&gt;"",TEXT(C327,"00")&amp;"/12/"&amp;'Configurações Básicas'!$E$5,"")</f>
        <v/>
      </c>
      <c r="E327" s="43"/>
      <c r="F327" s="43"/>
      <c r="G327" s="43"/>
      <c r="H327" s="43"/>
      <c r="I327" s="43"/>
      <c r="J327" s="44"/>
      <c r="K327" s="142"/>
      <c r="L327" s="45"/>
      <c r="M327" s="141"/>
      <c r="N327" s="41">
        <f>N326+IF(AND(L327="Pago",OR(E327='PC Receitas'!$O$4,E327='PC Receitas'!$O$5,E327='PC Receitas'!$O$6)),J327,IF(AND(L327="Pago",OR(E327='PC Receitas'!$O$7,E327='PC Receitas'!$O$8,E327='PC Receitas'!$O$9,E327='PC Receitas'!$O$10,E327='PC Receitas'!$O$11,E327='PC Receitas'!$O$12,E327='PC Receitas'!$O$13,E327='PC Receitas'!$O$14)),-J327,0))</f>
        <v>8033.07</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71"/>
      <c r="C328" s="43"/>
      <c r="D328" s="43" t="str">
        <f>IF(C328&lt;&gt;"",TEXT(C328,"00")&amp;"/12/"&amp;'Configurações Básicas'!$E$5,"")</f>
        <v/>
      </c>
      <c r="E328" s="43"/>
      <c r="F328" s="43"/>
      <c r="G328" s="43"/>
      <c r="H328" s="43"/>
      <c r="I328" s="43"/>
      <c r="J328" s="44"/>
      <c r="K328" s="142"/>
      <c r="L328" s="45"/>
      <c r="M328" s="141"/>
      <c r="N328" s="41">
        <f>N327+IF(AND(L328="Pago",OR(E328='PC Receitas'!$O$4,E328='PC Receitas'!$O$5,E328='PC Receitas'!$O$6)),J328,IF(AND(L328="Pago",OR(E328='PC Receitas'!$O$7,E328='PC Receitas'!$O$8,E328='PC Receitas'!$O$9,E328='PC Receitas'!$O$10,E328='PC Receitas'!$O$11,E328='PC Receitas'!$O$12,E328='PC Receitas'!$O$13,E328='PC Receitas'!$O$14)),-J328,0))</f>
        <v>8033.07</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71"/>
      <c r="C329" s="43"/>
      <c r="D329" s="43" t="str">
        <f>IF(C329&lt;&gt;"",TEXT(C329,"00")&amp;"/12/"&amp;'Configurações Básicas'!$E$5,"")</f>
        <v/>
      </c>
      <c r="E329" s="43"/>
      <c r="F329" s="43"/>
      <c r="G329" s="43"/>
      <c r="H329" s="43"/>
      <c r="I329" s="43"/>
      <c r="J329" s="44"/>
      <c r="K329" s="142"/>
      <c r="L329" s="45"/>
      <c r="M329" s="141"/>
      <c r="N329" s="41">
        <f>N328+IF(AND(L329="Pago",OR(E329='PC Receitas'!$O$4,E329='PC Receitas'!$O$5,E329='PC Receitas'!$O$6)),J329,IF(AND(L329="Pago",OR(E329='PC Receitas'!$O$7,E329='PC Receitas'!$O$8,E329='PC Receitas'!$O$9,E329='PC Receitas'!$O$10,E329='PC Receitas'!$O$11,E329='PC Receitas'!$O$12,E329='PC Receitas'!$O$13,E329='PC Receitas'!$O$14)),-J329,0))</f>
        <v>8033.07</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71"/>
      <c r="C330" s="43"/>
      <c r="D330" s="43" t="str">
        <f>IF(C330&lt;&gt;"",TEXT(C330,"00")&amp;"/12/"&amp;'Configurações Básicas'!$E$5,"")</f>
        <v/>
      </c>
      <c r="E330" s="43"/>
      <c r="F330" s="43"/>
      <c r="G330" s="43"/>
      <c r="H330" s="43"/>
      <c r="I330" s="43"/>
      <c r="J330" s="44"/>
      <c r="K330" s="142"/>
      <c r="L330" s="45"/>
      <c r="M330" s="141"/>
      <c r="N330" s="41">
        <f>N329+IF(AND(L330="Pago",OR(E330='PC Receitas'!$O$4,E330='PC Receitas'!$O$5,E330='PC Receitas'!$O$6)),J330,IF(AND(L330="Pago",OR(E330='PC Receitas'!$O$7,E330='PC Receitas'!$O$8,E330='PC Receitas'!$O$9,E330='PC Receitas'!$O$10,E330='PC Receitas'!$O$11,E330='PC Receitas'!$O$12,E330='PC Receitas'!$O$13,E330='PC Receitas'!$O$14)),-J330,0))</f>
        <v>8033.07</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71"/>
      <c r="C331" s="43"/>
      <c r="D331" s="43" t="str">
        <f>IF(C331&lt;&gt;"",TEXT(C331,"00")&amp;"/12/"&amp;'Configurações Básicas'!$E$5,"")</f>
        <v/>
      </c>
      <c r="E331" s="43"/>
      <c r="F331" s="43"/>
      <c r="G331" s="43"/>
      <c r="H331" s="43"/>
      <c r="I331" s="43"/>
      <c r="J331" s="44"/>
      <c r="K331" s="142"/>
      <c r="L331" s="45"/>
      <c r="M331" s="141"/>
      <c r="N331" s="41">
        <f>N330+IF(AND(L331="Pago",OR(E331='PC Receitas'!$O$4,E331='PC Receitas'!$O$5,E331='PC Receitas'!$O$6)),J331,IF(AND(L331="Pago",OR(E331='PC Receitas'!$O$7,E331='PC Receitas'!$O$8,E331='PC Receitas'!$O$9,E331='PC Receitas'!$O$10,E331='PC Receitas'!$O$11,E331='PC Receitas'!$O$12,E331='PC Receitas'!$O$13,E331='PC Receitas'!$O$14)),-J331,0))</f>
        <v>8033.07</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71"/>
      <c r="C332" s="43"/>
      <c r="D332" s="43" t="str">
        <f>IF(C332&lt;&gt;"",TEXT(C332,"00")&amp;"/12/"&amp;'Configurações Básicas'!$E$5,"")</f>
        <v/>
      </c>
      <c r="E332" s="43"/>
      <c r="F332" s="43"/>
      <c r="G332" s="43"/>
      <c r="H332" s="43"/>
      <c r="I332" s="43"/>
      <c r="J332" s="44"/>
      <c r="K332" s="142"/>
      <c r="L332" s="45"/>
      <c r="M332" s="141"/>
      <c r="N332" s="41">
        <f>N331+IF(AND(L332="Pago",OR(E332='PC Receitas'!$O$4,E332='PC Receitas'!$O$5,E332='PC Receitas'!$O$6)),J332,IF(AND(L332="Pago",OR(E332='PC Receitas'!$O$7,E332='PC Receitas'!$O$8,E332='PC Receitas'!$O$9,E332='PC Receitas'!$O$10,E332='PC Receitas'!$O$11,E332='PC Receitas'!$O$12,E332='PC Receitas'!$O$13,E332='PC Receitas'!$O$14)),-J332,0))</f>
        <v>8033.07</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71"/>
      <c r="C333" s="43"/>
      <c r="D333" s="43" t="str">
        <f>IF(C333&lt;&gt;"",TEXT(C333,"00")&amp;"/12/"&amp;'Configurações Básicas'!$E$5,"")</f>
        <v/>
      </c>
      <c r="E333" s="43"/>
      <c r="F333" s="43"/>
      <c r="G333" s="43"/>
      <c r="H333" s="43"/>
      <c r="I333" s="43"/>
      <c r="J333" s="44"/>
      <c r="K333" s="142"/>
      <c r="L333" s="45"/>
      <c r="M333" s="141"/>
      <c r="N333" s="41">
        <f>N332+IF(AND(L333="Pago",OR(E333='PC Receitas'!$O$4,E333='PC Receitas'!$O$5,E333='PC Receitas'!$O$6)),J333,IF(AND(L333="Pago",OR(E333='PC Receitas'!$O$7,E333='PC Receitas'!$O$8,E333='PC Receitas'!$O$9,E333='PC Receitas'!$O$10,E333='PC Receitas'!$O$11,E333='PC Receitas'!$O$12,E333='PC Receitas'!$O$13,E333='PC Receitas'!$O$14)),-J333,0))</f>
        <v>8033.07</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71"/>
      <c r="C334" s="43"/>
      <c r="D334" s="43" t="str">
        <f>IF(C334&lt;&gt;"",TEXT(C334,"00")&amp;"/12/"&amp;'Configurações Básicas'!$E$5,"")</f>
        <v/>
      </c>
      <c r="E334" s="43"/>
      <c r="F334" s="43"/>
      <c r="G334" s="43"/>
      <c r="H334" s="43"/>
      <c r="I334" s="43"/>
      <c r="J334" s="44"/>
      <c r="K334" s="142"/>
      <c r="L334" s="45"/>
      <c r="M334" s="141"/>
      <c r="N334" s="41">
        <f>N333+IF(AND(L334="Pago",OR(E334='PC Receitas'!$O$4,E334='PC Receitas'!$O$5,E334='PC Receitas'!$O$6)),J334,IF(AND(L334="Pago",OR(E334='PC Receitas'!$O$7,E334='PC Receitas'!$O$8,E334='PC Receitas'!$O$9,E334='PC Receitas'!$O$10,E334='PC Receitas'!$O$11,E334='PC Receitas'!$O$12,E334='PC Receitas'!$O$13,E334='PC Receitas'!$O$14)),-J334,0))</f>
        <v>8033.07</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71"/>
      <c r="C335" s="43"/>
      <c r="D335" s="43" t="str">
        <f>IF(C335&lt;&gt;"",TEXT(C335,"00")&amp;"/12/"&amp;'Configurações Básicas'!$E$5,"")</f>
        <v/>
      </c>
      <c r="E335" s="43"/>
      <c r="F335" s="43"/>
      <c r="G335" s="43"/>
      <c r="H335" s="43"/>
      <c r="I335" s="43"/>
      <c r="J335" s="44"/>
      <c r="K335" s="142"/>
      <c r="L335" s="45"/>
      <c r="M335" s="141"/>
      <c r="N335" s="41">
        <f>N334+IF(AND(L335="Pago",OR(E335='PC Receitas'!$O$4,E335='PC Receitas'!$O$5,E335='PC Receitas'!$O$6)),J335,IF(AND(L335="Pago",OR(E335='PC Receitas'!$O$7,E335='PC Receitas'!$O$8,E335='PC Receitas'!$O$9,E335='PC Receitas'!$O$10,E335='PC Receitas'!$O$11,E335='PC Receitas'!$O$12,E335='PC Receitas'!$O$13,E335='PC Receitas'!$O$14)),-J335,0))</f>
        <v>8033.07</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71"/>
      <c r="C336" s="43"/>
      <c r="D336" s="43" t="str">
        <f>IF(C336&lt;&gt;"",TEXT(C336,"00")&amp;"/12/"&amp;'Configurações Básicas'!$E$5,"")</f>
        <v/>
      </c>
      <c r="E336" s="43"/>
      <c r="F336" s="43"/>
      <c r="G336" s="43"/>
      <c r="H336" s="43"/>
      <c r="I336" s="43"/>
      <c r="J336" s="44"/>
      <c r="K336" s="142"/>
      <c r="L336" s="45"/>
      <c r="M336" s="141"/>
      <c r="N336" s="41">
        <f>N335+IF(AND(L336="Pago",OR(E336='PC Receitas'!$O$4,E336='PC Receitas'!$O$5,E336='PC Receitas'!$O$6)),J336,IF(AND(L336="Pago",OR(E336='PC Receitas'!$O$7,E336='PC Receitas'!$O$8,E336='PC Receitas'!$O$9,E336='PC Receitas'!$O$10,E336='PC Receitas'!$O$11,E336='PC Receitas'!$O$12,E336='PC Receitas'!$O$13,E336='PC Receitas'!$O$14)),-J336,0))</f>
        <v>8033.07</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71"/>
      <c r="C337" s="43"/>
      <c r="D337" s="43" t="str">
        <f>IF(C337&lt;&gt;"",TEXT(C337,"00")&amp;"/12/"&amp;'Configurações Básicas'!$E$5,"")</f>
        <v/>
      </c>
      <c r="E337" s="43"/>
      <c r="F337" s="43"/>
      <c r="G337" s="43"/>
      <c r="H337" s="43"/>
      <c r="I337" s="43"/>
      <c r="J337" s="44"/>
      <c r="K337" s="142"/>
      <c r="L337" s="45"/>
      <c r="M337" s="141"/>
      <c r="N337" s="41">
        <f>N336+IF(AND(L337="Pago",OR(E337='PC Receitas'!$O$4,E337='PC Receitas'!$O$5,E337='PC Receitas'!$O$6)),J337,IF(AND(L337="Pago",OR(E337='PC Receitas'!$O$7,E337='PC Receitas'!$O$8,E337='PC Receitas'!$O$9,E337='PC Receitas'!$O$10,E337='PC Receitas'!$O$11,E337='PC Receitas'!$O$12,E337='PC Receitas'!$O$13,E337='PC Receitas'!$O$14)),-J337,0))</f>
        <v>8033.07</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71"/>
      <c r="C338" s="43"/>
      <c r="D338" s="43" t="str">
        <f>IF(C338&lt;&gt;"",TEXT(C338,"00")&amp;"/12/"&amp;'Configurações Básicas'!$E$5,"")</f>
        <v/>
      </c>
      <c r="E338" s="43"/>
      <c r="F338" s="43"/>
      <c r="G338" s="43"/>
      <c r="H338" s="43"/>
      <c r="I338" s="43"/>
      <c r="J338" s="44"/>
      <c r="K338" s="142"/>
      <c r="L338" s="45"/>
      <c r="M338" s="141"/>
      <c r="N338" s="41">
        <f>N337+IF(AND(L338="Pago",OR(E338='PC Receitas'!$O$4,E338='PC Receitas'!$O$5,E338='PC Receitas'!$O$6)),J338,IF(AND(L338="Pago",OR(E338='PC Receitas'!$O$7,E338='PC Receitas'!$O$8,E338='PC Receitas'!$O$9,E338='PC Receitas'!$O$10,E338='PC Receitas'!$O$11,E338='PC Receitas'!$O$12,E338='PC Receitas'!$O$13,E338='PC Receitas'!$O$14)),-J338,0))</f>
        <v>8033.07</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71"/>
      <c r="C339" s="43"/>
      <c r="D339" s="43" t="str">
        <f>IF(C339&lt;&gt;"",TEXT(C339,"00")&amp;"/12/"&amp;'Configurações Básicas'!$E$5,"")</f>
        <v/>
      </c>
      <c r="E339" s="43"/>
      <c r="F339" s="43"/>
      <c r="G339" s="43"/>
      <c r="H339" s="43"/>
      <c r="I339" s="43"/>
      <c r="J339" s="44"/>
      <c r="K339" s="142"/>
      <c r="L339" s="45"/>
      <c r="M339" s="141"/>
      <c r="N339" s="41">
        <f>N338+IF(AND(L339="Pago",OR(E339='PC Receitas'!$O$4,E339='PC Receitas'!$O$5,E339='PC Receitas'!$O$6)),J339,IF(AND(L339="Pago",OR(E339='PC Receitas'!$O$7,E339='PC Receitas'!$O$8,E339='PC Receitas'!$O$9,E339='PC Receitas'!$O$10,E339='PC Receitas'!$O$11,E339='PC Receitas'!$O$12,E339='PC Receitas'!$O$13,E339='PC Receitas'!$O$14)),-J339,0))</f>
        <v>8033.07</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71"/>
      <c r="C340" s="43"/>
      <c r="D340" s="43" t="str">
        <f>IF(C340&lt;&gt;"",TEXT(C340,"00")&amp;"/12/"&amp;'Configurações Básicas'!$E$5,"")</f>
        <v/>
      </c>
      <c r="E340" s="43"/>
      <c r="F340" s="43"/>
      <c r="G340" s="43"/>
      <c r="H340" s="43"/>
      <c r="I340" s="43"/>
      <c r="J340" s="44"/>
      <c r="K340" s="142"/>
      <c r="L340" s="45"/>
      <c r="M340" s="141"/>
      <c r="N340" s="41">
        <f>N339+IF(AND(L340="Pago",OR(E340='PC Receitas'!$O$4,E340='PC Receitas'!$O$5,E340='PC Receitas'!$O$6)),J340,IF(AND(L340="Pago",OR(E340='PC Receitas'!$O$7,E340='PC Receitas'!$O$8,E340='PC Receitas'!$O$9,E340='PC Receitas'!$O$10,E340='PC Receitas'!$O$11,E340='PC Receitas'!$O$12,E340='PC Receitas'!$O$13,E340='PC Receitas'!$O$14)),-J340,0))</f>
        <v>8033.07</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71"/>
      <c r="C341" s="43"/>
      <c r="D341" s="43" t="str">
        <f>IF(C341&lt;&gt;"",TEXT(C341,"00")&amp;"/12/"&amp;'Configurações Básicas'!$E$5,"")</f>
        <v/>
      </c>
      <c r="E341" s="43"/>
      <c r="F341" s="43"/>
      <c r="G341" s="43"/>
      <c r="H341" s="43"/>
      <c r="I341" s="43"/>
      <c r="J341" s="44"/>
      <c r="K341" s="142"/>
      <c r="L341" s="45"/>
      <c r="M341" s="141"/>
      <c r="N341" s="41">
        <f>N340+IF(AND(L341="Pago",OR(E341='PC Receitas'!$O$4,E341='PC Receitas'!$O$5,E341='PC Receitas'!$O$6)),J341,IF(AND(L341="Pago",OR(E341='PC Receitas'!$O$7,E341='PC Receitas'!$O$8,E341='PC Receitas'!$O$9,E341='PC Receitas'!$O$10,E341='PC Receitas'!$O$11,E341='PC Receitas'!$O$12,E341='PC Receitas'!$O$13,E341='PC Receitas'!$O$14)),-J341,0))</f>
        <v>8033.07</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71"/>
      <c r="C342" s="43"/>
      <c r="D342" s="43" t="str">
        <f>IF(C342&lt;&gt;"",TEXT(C342,"00")&amp;"/12/"&amp;'Configurações Básicas'!$E$5,"")</f>
        <v/>
      </c>
      <c r="E342" s="43"/>
      <c r="F342" s="43"/>
      <c r="G342" s="43"/>
      <c r="H342" s="43"/>
      <c r="I342" s="43"/>
      <c r="J342" s="44"/>
      <c r="K342" s="142"/>
      <c r="L342" s="45"/>
      <c r="M342" s="141"/>
      <c r="N342" s="41">
        <f>N341+IF(AND(L342="Pago",OR(E342='PC Receitas'!$O$4,E342='PC Receitas'!$O$5,E342='PC Receitas'!$O$6)),J342,IF(AND(L342="Pago",OR(E342='PC Receitas'!$O$7,E342='PC Receitas'!$O$8,E342='PC Receitas'!$O$9,E342='PC Receitas'!$O$10,E342='PC Receitas'!$O$11,E342='PC Receitas'!$O$12,E342='PC Receitas'!$O$13,E342='PC Receitas'!$O$14)),-J342,0))</f>
        <v>8033.07</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71"/>
      <c r="C343" s="43"/>
      <c r="D343" s="43" t="str">
        <f>IF(C343&lt;&gt;"",TEXT(C343,"00")&amp;"/12/"&amp;'Configurações Básicas'!$E$5,"")</f>
        <v/>
      </c>
      <c r="E343" s="43"/>
      <c r="F343" s="43"/>
      <c r="G343" s="43"/>
      <c r="H343" s="43"/>
      <c r="I343" s="43"/>
      <c r="J343" s="44"/>
      <c r="K343" s="142"/>
      <c r="L343" s="45"/>
      <c r="M343" s="141"/>
      <c r="N343" s="41">
        <f>N342+IF(AND(L343="Pago",OR(E343='PC Receitas'!$O$4,E343='PC Receitas'!$O$5,E343='PC Receitas'!$O$6)),J343,IF(AND(L343="Pago",OR(E343='PC Receitas'!$O$7,E343='PC Receitas'!$O$8,E343='PC Receitas'!$O$9,E343='PC Receitas'!$O$10,E343='PC Receitas'!$O$11,E343='PC Receitas'!$O$12,E343='PC Receitas'!$O$13,E343='PC Receitas'!$O$14)),-J343,0))</f>
        <v>8033.07</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71"/>
      <c r="C344" s="43"/>
      <c r="D344" s="43" t="str">
        <f>IF(C344&lt;&gt;"",TEXT(C344,"00")&amp;"/12/"&amp;'Configurações Básicas'!$E$5,"")</f>
        <v/>
      </c>
      <c r="E344" s="43"/>
      <c r="F344" s="43"/>
      <c r="G344" s="43"/>
      <c r="H344" s="43"/>
      <c r="I344" s="43"/>
      <c r="J344" s="44"/>
      <c r="K344" s="142"/>
      <c r="L344" s="45"/>
      <c r="M344" s="141"/>
      <c r="N344" s="41">
        <f>N343+IF(AND(L344="Pago",OR(E344='PC Receitas'!$O$4,E344='PC Receitas'!$O$5,E344='PC Receitas'!$O$6)),J344,IF(AND(L344="Pago",OR(E344='PC Receitas'!$O$7,E344='PC Receitas'!$O$8,E344='PC Receitas'!$O$9,E344='PC Receitas'!$O$10,E344='PC Receitas'!$O$11,E344='PC Receitas'!$O$12,E344='PC Receitas'!$O$13,E344='PC Receitas'!$O$14)),-J344,0))</f>
        <v>8033.07</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71"/>
      <c r="C345" s="43"/>
      <c r="D345" s="43" t="str">
        <f>IF(C345&lt;&gt;"",TEXT(C345,"00")&amp;"/12/"&amp;'Configurações Básicas'!$E$5,"")</f>
        <v/>
      </c>
      <c r="E345" s="43"/>
      <c r="F345" s="43"/>
      <c r="G345" s="43"/>
      <c r="H345" s="43"/>
      <c r="I345" s="43"/>
      <c r="J345" s="44"/>
      <c r="K345" s="142"/>
      <c r="L345" s="45"/>
      <c r="M345" s="141"/>
      <c r="N345" s="41">
        <f>N344+IF(AND(L345="Pago",OR(E345='PC Receitas'!$O$4,E345='PC Receitas'!$O$5,E345='PC Receitas'!$O$6)),J345,IF(AND(L345="Pago",OR(E345='PC Receitas'!$O$7,E345='PC Receitas'!$O$8,E345='PC Receitas'!$O$9,E345='PC Receitas'!$O$10,E345='PC Receitas'!$O$11,E345='PC Receitas'!$O$12,E345='PC Receitas'!$O$13,E345='PC Receitas'!$O$14)),-J345,0))</f>
        <v>8033.07</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71"/>
      <c r="C346" s="43"/>
      <c r="D346" s="43" t="str">
        <f>IF(C346&lt;&gt;"",TEXT(C346,"00")&amp;"/12/"&amp;'Configurações Básicas'!$E$5,"")</f>
        <v/>
      </c>
      <c r="E346" s="43"/>
      <c r="F346" s="43"/>
      <c r="G346" s="43"/>
      <c r="H346" s="43"/>
      <c r="I346" s="43"/>
      <c r="J346" s="44"/>
      <c r="K346" s="142"/>
      <c r="L346" s="45"/>
      <c r="M346" s="141"/>
      <c r="N346" s="41">
        <f>N345+IF(AND(L346="Pago",OR(E346='PC Receitas'!$O$4,E346='PC Receitas'!$O$5,E346='PC Receitas'!$O$6)),J346,IF(AND(L346="Pago",OR(E346='PC Receitas'!$O$7,E346='PC Receitas'!$O$8,E346='PC Receitas'!$O$9,E346='PC Receitas'!$O$10,E346='PC Receitas'!$O$11,E346='PC Receitas'!$O$12,E346='PC Receitas'!$O$13,E346='PC Receitas'!$O$14)),-J346,0))</f>
        <v>8033.07</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71"/>
      <c r="C347" s="43"/>
      <c r="D347" s="43" t="str">
        <f>IF(C347&lt;&gt;"",TEXT(C347,"00")&amp;"/12/"&amp;'Configurações Básicas'!$E$5,"")</f>
        <v/>
      </c>
      <c r="E347" s="43"/>
      <c r="F347" s="43"/>
      <c r="G347" s="43"/>
      <c r="H347" s="43"/>
      <c r="I347" s="43"/>
      <c r="J347" s="44"/>
      <c r="K347" s="142"/>
      <c r="L347" s="45"/>
      <c r="M347" s="141"/>
      <c r="N347" s="41">
        <f>N346+IF(AND(L347="Pago",OR(E347='PC Receitas'!$O$4,E347='PC Receitas'!$O$5,E347='PC Receitas'!$O$6)),J347,IF(AND(L347="Pago",OR(E347='PC Receitas'!$O$7,E347='PC Receitas'!$O$8,E347='PC Receitas'!$O$9,E347='PC Receitas'!$O$10,E347='PC Receitas'!$O$11,E347='PC Receitas'!$O$12,E347='PC Receitas'!$O$13,E347='PC Receitas'!$O$14)),-J347,0))</f>
        <v>8033.07</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71"/>
      <c r="C348" s="43"/>
      <c r="D348" s="43" t="str">
        <f>IF(C348&lt;&gt;"",TEXT(C348,"00")&amp;"/12/"&amp;'Configurações Básicas'!$E$5,"")</f>
        <v/>
      </c>
      <c r="E348" s="43"/>
      <c r="F348" s="43"/>
      <c r="G348" s="43"/>
      <c r="H348" s="43"/>
      <c r="I348" s="43"/>
      <c r="J348" s="44"/>
      <c r="K348" s="142"/>
      <c r="L348" s="45"/>
      <c r="M348" s="141"/>
      <c r="N348" s="41">
        <f>N347+IF(AND(L348="Pago",OR(E348='PC Receitas'!$O$4,E348='PC Receitas'!$O$5,E348='PC Receitas'!$O$6)),J348,IF(AND(L348="Pago",OR(E348='PC Receitas'!$O$7,E348='PC Receitas'!$O$8,E348='PC Receitas'!$O$9,E348='PC Receitas'!$O$10,E348='PC Receitas'!$O$11,E348='PC Receitas'!$O$12,E348='PC Receitas'!$O$13,E348='PC Receitas'!$O$14)),-J348,0))</f>
        <v>8033.07</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71"/>
      <c r="C349" s="43"/>
      <c r="D349" s="43" t="str">
        <f>IF(C349&lt;&gt;"",TEXT(C349,"00")&amp;"/12/"&amp;'Configurações Básicas'!$E$5,"")</f>
        <v/>
      </c>
      <c r="E349" s="43"/>
      <c r="F349" s="43"/>
      <c r="G349" s="43"/>
      <c r="H349" s="43"/>
      <c r="I349" s="43"/>
      <c r="J349" s="44"/>
      <c r="K349" s="142"/>
      <c r="L349" s="45"/>
      <c r="M349" s="141"/>
      <c r="N349" s="41">
        <f>N348+IF(AND(L349="Pago",OR(E349='PC Receitas'!$O$4,E349='PC Receitas'!$O$5,E349='PC Receitas'!$O$6)),J349,IF(AND(L349="Pago",OR(E349='PC Receitas'!$O$7,E349='PC Receitas'!$O$8,E349='PC Receitas'!$O$9,E349='PC Receitas'!$O$10,E349='PC Receitas'!$O$11,E349='PC Receitas'!$O$12,E349='PC Receitas'!$O$13,E349='PC Receitas'!$O$14)),-J349,0))</f>
        <v>8033.07</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71"/>
      <c r="C350" s="43"/>
      <c r="D350" s="43" t="str">
        <f>IF(C350&lt;&gt;"",TEXT(C350,"00")&amp;"/12/"&amp;'Configurações Básicas'!$E$5,"")</f>
        <v/>
      </c>
      <c r="E350" s="43"/>
      <c r="F350" s="43"/>
      <c r="G350" s="43"/>
      <c r="H350" s="43"/>
      <c r="I350" s="43"/>
      <c r="J350" s="44"/>
      <c r="K350" s="142"/>
      <c r="L350" s="45"/>
      <c r="M350" s="141"/>
      <c r="N350" s="41">
        <f>N349+IF(AND(L350="Pago",OR(E350='PC Receitas'!$O$4,E350='PC Receitas'!$O$5,E350='PC Receitas'!$O$6)),J350,IF(AND(L350="Pago",OR(E350='PC Receitas'!$O$7,E350='PC Receitas'!$O$8,E350='PC Receitas'!$O$9,E350='PC Receitas'!$O$10,E350='PC Receitas'!$O$11,E350='PC Receitas'!$O$12,E350='PC Receitas'!$O$13,E350='PC Receitas'!$O$14)),-J350,0))</f>
        <v>8033.07</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71"/>
      <c r="C351" s="43"/>
      <c r="D351" s="43" t="str">
        <f>IF(C351&lt;&gt;"",TEXT(C351,"00")&amp;"/12/"&amp;'Configurações Básicas'!$E$5,"")</f>
        <v/>
      </c>
      <c r="E351" s="43"/>
      <c r="F351" s="43"/>
      <c r="G351" s="43"/>
      <c r="H351" s="43"/>
      <c r="I351" s="43"/>
      <c r="J351" s="44"/>
      <c r="K351" s="142"/>
      <c r="L351" s="45"/>
      <c r="M351" s="141"/>
      <c r="N351" s="41">
        <f>N350+IF(AND(L351="Pago",OR(E351='PC Receitas'!$O$4,E351='PC Receitas'!$O$5,E351='PC Receitas'!$O$6)),J351,IF(AND(L351="Pago",OR(E351='PC Receitas'!$O$7,E351='PC Receitas'!$O$8,E351='PC Receitas'!$O$9,E351='PC Receitas'!$O$10,E351='PC Receitas'!$O$11,E351='PC Receitas'!$O$12,E351='PC Receitas'!$O$13,E351='PC Receitas'!$O$14)),-J351,0))</f>
        <v>8033.07</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71"/>
      <c r="C352" s="43"/>
      <c r="D352" s="43" t="str">
        <f>IF(C352&lt;&gt;"",TEXT(C352,"00")&amp;"/12/"&amp;'Configurações Básicas'!$E$5,"")</f>
        <v/>
      </c>
      <c r="E352" s="43"/>
      <c r="F352" s="43"/>
      <c r="G352" s="43"/>
      <c r="H352" s="43"/>
      <c r="I352" s="43"/>
      <c r="J352" s="44"/>
      <c r="K352" s="142"/>
      <c r="L352" s="45"/>
      <c r="M352" s="141"/>
      <c r="N352" s="41">
        <f>N351+IF(AND(L352="Pago",OR(E352='PC Receitas'!$O$4,E352='PC Receitas'!$O$5,E352='PC Receitas'!$O$6)),J352,IF(AND(L352="Pago",OR(E352='PC Receitas'!$O$7,E352='PC Receitas'!$O$8,E352='PC Receitas'!$O$9,E352='PC Receitas'!$O$10,E352='PC Receitas'!$O$11,E352='PC Receitas'!$O$12,E352='PC Receitas'!$O$13,E352='PC Receitas'!$O$14)),-J352,0))</f>
        <v>8033.07</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71"/>
      <c r="C353" s="43"/>
      <c r="D353" s="43" t="str">
        <f>IF(C353&lt;&gt;"",TEXT(C353,"00")&amp;"/12/"&amp;'Configurações Básicas'!$E$5,"")</f>
        <v/>
      </c>
      <c r="E353" s="43"/>
      <c r="F353" s="43"/>
      <c r="G353" s="43"/>
      <c r="H353" s="43"/>
      <c r="I353" s="43"/>
      <c r="J353" s="44"/>
      <c r="K353" s="142"/>
      <c r="L353" s="45"/>
      <c r="M353" s="141"/>
      <c r="N353" s="41">
        <f>N352+IF(AND(L353="Pago",OR(E353='PC Receitas'!$O$4,E353='PC Receitas'!$O$5,E353='PC Receitas'!$O$6)),J353,IF(AND(L353="Pago",OR(E353='PC Receitas'!$O$7,E353='PC Receitas'!$O$8,E353='PC Receitas'!$O$9,E353='PC Receitas'!$O$10,E353='PC Receitas'!$O$11,E353='PC Receitas'!$O$12,E353='PC Receitas'!$O$13,E353='PC Receitas'!$O$14)),-J353,0))</f>
        <v>8033.07</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71"/>
      <c r="C354" s="43"/>
      <c r="D354" s="43" t="str">
        <f>IF(C354&lt;&gt;"",TEXT(C354,"00")&amp;"/12/"&amp;'Configurações Básicas'!$E$5,"")</f>
        <v/>
      </c>
      <c r="E354" s="43"/>
      <c r="F354" s="43"/>
      <c r="G354" s="43"/>
      <c r="H354" s="43"/>
      <c r="I354" s="43"/>
      <c r="J354" s="44"/>
      <c r="K354" s="142"/>
      <c r="L354" s="45"/>
      <c r="M354" s="141"/>
      <c r="N354" s="41">
        <f>N353+IF(AND(L354="Pago",OR(E354='PC Receitas'!$O$4,E354='PC Receitas'!$O$5,E354='PC Receitas'!$O$6)),J354,IF(AND(L354="Pago",OR(E354='PC Receitas'!$O$7,E354='PC Receitas'!$O$8,E354='PC Receitas'!$O$9,E354='PC Receitas'!$O$10,E354='PC Receitas'!$O$11,E354='PC Receitas'!$O$12,E354='PC Receitas'!$O$13,E354='PC Receitas'!$O$14)),-J354,0))</f>
        <v>8033.07</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71"/>
      <c r="C355" s="43"/>
      <c r="D355" s="43" t="str">
        <f>IF(C355&lt;&gt;"",TEXT(C355,"00")&amp;"/12/"&amp;'Configurações Básicas'!$E$5,"")</f>
        <v/>
      </c>
      <c r="E355" s="43"/>
      <c r="F355" s="43"/>
      <c r="G355" s="43"/>
      <c r="H355" s="43"/>
      <c r="I355" s="43"/>
      <c r="J355" s="44"/>
      <c r="K355" s="142"/>
      <c r="L355" s="45"/>
      <c r="M355" s="141"/>
      <c r="N355" s="41">
        <f>N354+IF(AND(L355="Pago",OR(E355='PC Receitas'!$O$4,E355='PC Receitas'!$O$5,E355='PC Receitas'!$O$6)),J355,IF(AND(L355="Pago",OR(E355='PC Receitas'!$O$7,E355='PC Receitas'!$O$8,E355='PC Receitas'!$O$9,E355='PC Receitas'!$O$10,E355='PC Receitas'!$O$11,E355='PC Receitas'!$O$12,E355='PC Receitas'!$O$13,E355='PC Receitas'!$O$14)),-J355,0))</f>
        <v>8033.07</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71"/>
      <c r="C356" s="43"/>
      <c r="D356" s="43" t="str">
        <f>IF(C356&lt;&gt;"",TEXT(C356,"00")&amp;"/12/"&amp;'Configurações Básicas'!$E$5,"")</f>
        <v/>
      </c>
      <c r="E356" s="43"/>
      <c r="F356" s="43"/>
      <c r="G356" s="43"/>
      <c r="H356" s="43"/>
      <c r="I356" s="43"/>
      <c r="J356" s="44"/>
      <c r="K356" s="142"/>
      <c r="L356" s="45"/>
      <c r="M356" s="141"/>
      <c r="N356" s="41">
        <f>N355+IF(AND(L356="Pago",OR(E356='PC Receitas'!$O$4,E356='PC Receitas'!$O$5,E356='PC Receitas'!$O$6)),J356,IF(AND(L356="Pago",OR(E356='PC Receitas'!$O$7,E356='PC Receitas'!$O$8,E356='PC Receitas'!$O$9,E356='PC Receitas'!$O$10,E356='PC Receitas'!$O$11,E356='PC Receitas'!$O$12,E356='PC Receitas'!$O$13,E356='PC Receitas'!$O$14)),-J356,0))</f>
        <v>8033.07</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71"/>
      <c r="C357" s="43"/>
      <c r="D357" s="43" t="str">
        <f>IF(C357&lt;&gt;"",TEXT(C357,"00")&amp;"/12/"&amp;'Configurações Básicas'!$E$5,"")</f>
        <v/>
      </c>
      <c r="E357" s="43"/>
      <c r="F357" s="43"/>
      <c r="G357" s="43"/>
      <c r="H357" s="43"/>
      <c r="I357" s="43"/>
      <c r="J357" s="44"/>
      <c r="K357" s="142"/>
      <c r="L357" s="45"/>
      <c r="M357" s="141"/>
      <c r="N357" s="41">
        <f>N356+IF(AND(L357="Pago",OR(E357='PC Receitas'!$O$4,E357='PC Receitas'!$O$5,E357='PC Receitas'!$O$6)),J357,IF(AND(L357="Pago",OR(E357='PC Receitas'!$O$7,E357='PC Receitas'!$O$8,E357='PC Receitas'!$O$9,E357='PC Receitas'!$O$10,E357='PC Receitas'!$O$11,E357='PC Receitas'!$O$12,E357='PC Receitas'!$O$13,E357='PC Receitas'!$O$14)),-J357,0))</f>
        <v>8033.07</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71"/>
      <c r="C358" s="43"/>
      <c r="D358" s="43" t="str">
        <f>IF(C358&lt;&gt;"",TEXT(C358,"00")&amp;"/12/"&amp;'Configurações Básicas'!$E$5,"")</f>
        <v/>
      </c>
      <c r="E358" s="43"/>
      <c r="F358" s="43"/>
      <c r="G358" s="43"/>
      <c r="H358" s="43"/>
      <c r="I358" s="43"/>
      <c r="J358" s="44"/>
      <c r="K358" s="142"/>
      <c r="L358" s="45"/>
      <c r="M358" s="141"/>
      <c r="N358" s="41">
        <f>N357+IF(AND(L358="Pago",OR(E358='PC Receitas'!$O$4,E358='PC Receitas'!$O$5,E358='PC Receitas'!$O$6)),J358,IF(AND(L358="Pago",OR(E358='PC Receitas'!$O$7,E358='PC Receitas'!$O$8,E358='PC Receitas'!$O$9,E358='PC Receitas'!$O$10,E358='PC Receitas'!$O$11,E358='PC Receitas'!$O$12,E358='PC Receitas'!$O$13,E358='PC Receitas'!$O$14)),-J358,0))</f>
        <v>8033.07</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71"/>
      <c r="C359" s="43"/>
      <c r="D359" s="43" t="str">
        <f>IF(C359&lt;&gt;"",TEXT(C359,"00")&amp;"/12/"&amp;'Configurações Básicas'!$E$5,"")</f>
        <v/>
      </c>
      <c r="E359" s="43"/>
      <c r="F359" s="43"/>
      <c r="G359" s="43"/>
      <c r="H359" s="43"/>
      <c r="I359" s="43"/>
      <c r="J359" s="44"/>
      <c r="K359" s="142"/>
      <c r="L359" s="45"/>
      <c r="M359" s="141"/>
      <c r="N359" s="41">
        <f>N358+IF(AND(L359="Pago",OR(E359='PC Receitas'!$O$4,E359='PC Receitas'!$O$5,E359='PC Receitas'!$O$6)),J359,IF(AND(L359="Pago",OR(E359='PC Receitas'!$O$7,E359='PC Receitas'!$O$8,E359='PC Receitas'!$O$9,E359='PC Receitas'!$O$10,E359='PC Receitas'!$O$11,E359='PC Receitas'!$O$12,E359='PC Receitas'!$O$13,E359='PC Receitas'!$O$14)),-J359,0))</f>
        <v>8033.07</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71"/>
      <c r="C360" s="43"/>
      <c r="D360" s="43" t="str">
        <f>IF(C360&lt;&gt;"",TEXT(C360,"00")&amp;"/12/"&amp;'Configurações Básicas'!$E$5,"")</f>
        <v/>
      </c>
      <c r="E360" s="43"/>
      <c r="F360" s="43"/>
      <c r="G360" s="43"/>
      <c r="H360" s="43"/>
      <c r="I360" s="43"/>
      <c r="J360" s="44"/>
      <c r="K360" s="142"/>
      <c r="L360" s="45"/>
      <c r="M360" s="141"/>
      <c r="N360" s="41">
        <f>N359+IF(AND(L360="Pago",OR(E360='PC Receitas'!$O$4,E360='PC Receitas'!$O$5,E360='PC Receitas'!$O$6)),J360,IF(AND(L360="Pago",OR(E360='PC Receitas'!$O$7,E360='PC Receitas'!$O$8,E360='PC Receitas'!$O$9,E360='PC Receitas'!$O$10,E360='PC Receitas'!$O$11,E360='PC Receitas'!$O$12,E360='PC Receitas'!$O$13,E360='PC Receitas'!$O$14)),-J360,0))</f>
        <v>8033.07</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71"/>
      <c r="C361" s="43"/>
      <c r="D361" s="43" t="str">
        <f>IF(C361&lt;&gt;"",TEXT(C361,"00")&amp;"/12/"&amp;'Configurações Básicas'!$E$5,"")</f>
        <v/>
      </c>
      <c r="E361" s="43"/>
      <c r="F361" s="43"/>
      <c r="G361" s="43"/>
      <c r="H361" s="43"/>
      <c r="I361" s="43"/>
      <c r="J361" s="44"/>
      <c r="K361" s="142"/>
      <c r="L361" s="45"/>
      <c r="M361" s="141"/>
      <c r="N361" s="41">
        <f>N360+IF(AND(L361="Pago",OR(E361='PC Receitas'!$O$4,E361='PC Receitas'!$O$5,E361='PC Receitas'!$O$6)),J361,IF(AND(L361="Pago",OR(E361='PC Receitas'!$O$7,E361='PC Receitas'!$O$8,E361='PC Receitas'!$O$9,E361='PC Receitas'!$O$10,E361='PC Receitas'!$O$11,E361='PC Receitas'!$O$12,E361='PC Receitas'!$O$13,E361='PC Receitas'!$O$14)),-J361,0))</f>
        <v>8033.07</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71"/>
      <c r="C362" s="43"/>
      <c r="D362" s="43" t="str">
        <f>IF(C362&lt;&gt;"",TEXT(C362,"00")&amp;"/12/"&amp;'Configurações Básicas'!$E$5,"")</f>
        <v/>
      </c>
      <c r="E362" s="43"/>
      <c r="F362" s="43"/>
      <c r="G362" s="43"/>
      <c r="H362" s="43"/>
      <c r="I362" s="43"/>
      <c r="J362" s="44"/>
      <c r="K362" s="142"/>
      <c r="L362" s="45"/>
      <c r="M362" s="141"/>
      <c r="N362" s="41">
        <f>N361+IF(AND(L362="Pago",OR(E362='PC Receitas'!$O$4,E362='PC Receitas'!$O$5,E362='PC Receitas'!$O$6)),J362,IF(AND(L362="Pago",OR(E362='PC Receitas'!$O$7,E362='PC Receitas'!$O$8,E362='PC Receitas'!$O$9,E362='PC Receitas'!$O$10,E362='PC Receitas'!$O$11,E362='PC Receitas'!$O$12,E362='PC Receitas'!$O$13,E362='PC Receitas'!$O$14)),-J362,0))</f>
        <v>8033.07</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71"/>
      <c r="C363" s="43"/>
      <c r="D363" s="43" t="str">
        <f>IF(C363&lt;&gt;"",TEXT(C363,"00")&amp;"/12/"&amp;'Configurações Básicas'!$E$5,"")</f>
        <v/>
      </c>
      <c r="E363" s="43"/>
      <c r="F363" s="43"/>
      <c r="G363" s="43"/>
      <c r="H363" s="43"/>
      <c r="I363" s="43"/>
      <c r="J363" s="44"/>
      <c r="K363" s="142"/>
      <c r="L363" s="45"/>
      <c r="M363" s="141"/>
      <c r="N363" s="41">
        <f>N362+IF(AND(L363="Pago",OR(E363='PC Receitas'!$O$4,E363='PC Receitas'!$O$5,E363='PC Receitas'!$O$6)),J363,IF(AND(L363="Pago",OR(E363='PC Receitas'!$O$7,E363='PC Receitas'!$O$8,E363='PC Receitas'!$O$9,E363='PC Receitas'!$O$10,E363='PC Receitas'!$O$11,E363='PC Receitas'!$O$12,E363='PC Receitas'!$O$13,E363='PC Receitas'!$O$14)),-J363,0))</f>
        <v>8033.07</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71"/>
      <c r="C364" s="43"/>
      <c r="D364" s="43" t="str">
        <f>IF(C364&lt;&gt;"",TEXT(C364,"00")&amp;"/12/"&amp;'Configurações Básicas'!$E$5,"")</f>
        <v/>
      </c>
      <c r="E364" s="43"/>
      <c r="F364" s="43"/>
      <c r="G364" s="43"/>
      <c r="H364" s="43"/>
      <c r="I364" s="43"/>
      <c r="J364" s="44"/>
      <c r="K364" s="142"/>
      <c r="L364" s="45"/>
      <c r="M364" s="141"/>
      <c r="N364" s="41">
        <f>N363+IF(AND(L364="Pago",OR(E364='PC Receitas'!$O$4,E364='PC Receitas'!$O$5,E364='PC Receitas'!$O$6)),J364,IF(AND(L364="Pago",OR(E364='PC Receitas'!$O$7,E364='PC Receitas'!$O$8,E364='PC Receitas'!$O$9,E364='PC Receitas'!$O$10,E364='PC Receitas'!$O$11,E364='PC Receitas'!$O$12,E364='PC Receitas'!$O$13,E364='PC Receitas'!$O$14)),-J364,0))</f>
        <v>8033.07</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71"/>
      <c r="C365" s="43"/>
      <c r="D365" s="43" t="str">
        <f>IF(C365&lt;&gt;"",TEXT(C365,"00")&amp;"/12/"&amp;'Configurações Básicas'!$E$5,"")</f>
        <v/>
      </c>
      <c r="E365" s="43"/>
      <c r="F365" s="43"/>
      <c r="G365" s="43"/>
      <c r="H365" s="43"/>
      <c r="I365" s="43"/>
      <c r="J365" s="44"/>
      <c r="K365" s="142"/>
      <c r="L365" s="45"/>
      <c r="M365" s="141"/>
      <c r="N365" s="41">
        <f>N364+IF(AND(L365="Pago",OR(E365='PC Receitas'!$O$4,E365='PC Receitas'!$O$5,E365='PC Receitas'!$O$6)),J365,IF(AND(L365="Pago",OR(E365='PC Receitas'!$O$7,E365='PC Receitas'!$O$8,E365='PC Receitas'!$O$9,E365='PC Receitas'!$O$10,E365='PC Receitas'!$O$11,E365='PC Receitas'!$O$12,E365='PC Receitas'!$O$13,E365='PC Receitas'!$O$14)),-J365,0))</f>
        <v>8033.07</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71"/>
      <c r="C366" s="43"/>
      <c r="D366" s="43" t="str">
        <f>IF(C366&lt;&gt;"",TEXT(C366,"00")&amp;"/12/"&amp;'Configurações Básicas'!$E$5,"")</f>
        <v/>
      </c>
      <c r="E366" s="43"/>
      <c r="F366" s="43"/>
      <c r="G366" s="43"/>
      <c r="H366" s="43"/>
      <c r="I366" s="43"/>
      <c r="J366" s="44"/>
      <c r="K366" s="142"/>
      <c r="L366" s="45"/>
      <c r="M366" s="141"/>
      <c r="N366" s="41">
        <f>N365+IF(AND(L366="Pago",OR(E366='PC Receitas'!$O$4,E366='PC Receitas'!$O$5,E366='PC Receitas'!$O$6)),J366,IF(AND(L366="Pago",OR(E366='PC Receitas'!$O$7,E366='PC Receitas'!$O$8,E366='PC Receitas'!$O$9,E366='PC Receitas'!$O$10,E366='PC Receitas'!$O$11,E366='PC Receitas'!$O$12,E366='PC Receitas'!$O$13,E366='PC Receitas'!$O$14)),-J366,0))</f>
        <v>8033.07</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71"/>
      <c r="C367" s="43"/>
      <c r="D367" s="43" t="str">
        <f>IF(C367&lt;&gt;"",TEXT(C367,"00")&amp;"/12/"&amp;'Configurações Básicas'!$E$5,"")</f>
        <v/>
      </c>
      <c r="E367" s="43"/>
      <c r="F367" s="43"/>
      <c r="G367" s="43"/>
      <c r="H367" s="43"/>
      <c r="I367" s="43"/>
      <c r="J367" s="44"/>
      <c r="K367" s="142"/>
      <c r="L367" s="45"/>
      <c r="M367" s="141"/>
      <c r="N367" s="41">
        <f>N366+IF(AND(L367="Pago",OR(E367='PC Receitas'!$O$4,E367='PC Receitas'!$O$5,E367='PC Receitas'!$O$6)),J367,IF(AND(L367="Pago",OR(E367='PC Receitas'!$O$7,E367='PC Receitas'!$O$8,E367='PC Receitas'!$O$9,E367='PC Receitas'!$O$10,E367='PC Receitas'!$O$11,E367='PC Receitas'!$O$12,E367='PC Receitas'!$O$13,E367='PC Receitas'!$O$14)),-J367,0))</f>
        <v>8033.07</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71"/>
      <c r="C368" s="43"/>
      <c r="D368" s="43" t="str">
        <f>IF(C368&lt;&gt;"",TEXT(C368,"00")&amp;"/12/"&amp;'Configurações Básicas'!$E$5,"")</f>
        <v/>
      </c>
      <c r="E368" s="43"/>
      <c r="F368" s="43"/>
      <c r="G368" s="43"/>
      <c r="H368" s="43"/>
      <c r="I368" s="43"/>
      <c r="J368" s="44"/>
      <c r="K368" s="142"/>
      <c r="L368" s="45"/>
      <c r="M368" s="141"/>
      <c r="N368" s="41">
        <f>N367+IF(AND(L368="Pago",OR(E368='PC Receitas'!$O$4,E368='PC Receitas'!$O$5,E368='PC Receitas'!$O$6)),J368,IF(AND(L368="Pago",OR(E368='PC Receitas'!$O$7,E368='PC Receitas'!$O$8,E368='PC Receitas'!$O$9,E368='PC Receitas'!$O$10,E368='PC Receitas'!$O$11,E368='PC Receitas'!$O$12,E368='PC Receitas'!$O$13,E368='PC Receitas'!$O$14)),-J368,0))</f>
        <v>8033.07</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71"/>
      <c r="C369" s="43"/>
      <c r="D369" s="43" t="str">
        <f>IF(C369&lt;&gt;"",TEXT(C369,"00")&amp;"/12/"&amp;'Configurações Básicas'!$E$5,"")</f>
        <v/>
      </c>
      <c r="E369" s="43"/>
      <c r="F369" s="43"/>
      <c r="G369" s="43"/>
      <c r="H369" s="43"/>
      <c r="I369" s="43"/>
      <c r="J369" s="44"/>
      <c r="K369" s="142"/>
      <c r="L369" s="45"/>
      <c r="M369" s="141"/>
      <c r="N369" s="41">
        <f>N368+IF(AND(L369="Pago",OR(E369='PC Receitas'!$O$4,E369='PC Receitas'!$O$5,E369='PC Receitas'!$O$6)),J369,IF(AND(L369="Pago",OR(E369='PC Receitas'!$O$7,E369='PC Receitas'!$O$8,E369='PC Receitas'!$O$9,E369='PC Receitas'!$O$10,E369='PC Receitas'!$O$11,E369='PC Receitas'!$O$12,E369='PC Receitas'!$O$13,E369='PC Receitas'!$O$14)),-J369,0))</f>
        <v>8033.07</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71"/>
      <c r="C370" s="43"/>
      <c r="D370" s="43" t="str">
        <f>IF(C370&lt;&gt;"",TEXT(C370,"00")&amp;"/12/"&amp;'Configurações Básicas'!$E$5,"")</f>
        <v/>
      </c>
      <c r="E370" s="43"/>
      <c r="F370" s="43"/>
      <c r="G370" s="43"/>
      <c r="H370" s="43"/>
      <c r="I370" s="43"/>
      <c r="J370" s="44"/>
      <c r="K370" s="142"/>
      <c r="L370" s="45"/>
      <c r="M370" s="141"/>
      <c r="N370" s="41">
        <f>N369+IF(AND(L370="Pago",OR(E370='PC Receitas'!$O$4,E370='PC Receitas'!$O$5,E370='PC Receitas'!$O$6)),J370,IF(AND(L370="Pago",OR(E370='PC Receitas'!$O$7,E370='PC Receitas'!$O$8,E370='PC Receitas'!$O$9,E370='PC Receitas'!$O$10,E370='PC Receitas'!$O$11,E370='PC Receitas'!$O$12,E370='PC Receitas'!$O$13,E370='PC Receitas'!$O$14)),-J370,0))</f>
        <v>8033.07</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71"/>
      <c r="C371" s="43"/>
      <c r="D371" s="43" t="str">
        <f>IF(C371&lt;&gt;"",TEXT(C371,"00")&amp;"/12/"&amp;'Configurações Básicas'!$E$5,"")</f>
        <v/>
      </c>
      <c r="E371" s="43"/>
      <c r="F371" s="43"/>
      <c r="G371" s="43"/>
      <c r="H371" s="43"/>
      <c r="I371" s="43"/>
      <c r="J371" s="44"/>
      <c r="K371" s="142"/>
      <c r="L371" s="45"/>
      <c r="M371" s="141"/>
      <c r="N371" s="41">
        <f>N370+IF(AND(L371="Pago",OR(E371='PC Receitas'!$O$4,E371='PC Receitas'!$O$5,E371='PC Receitas'!$O$6)),J371,IF(AND(L371="Pago",OR(E371='PC Receitas'!$O$7,E371='PC Receitas'!$O$8,E371='PC Receitas'!$O$9,E371='PC Receitas'!$O$10,E371='PC Receitas'!$O$11,E371='PC Receitas'!$O$12,E371='PC Receitas'!$O$13,E371='PC Receitas'!$O$14)),-J371,0))</f>
        <v>8033.07</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71"/>
      <c r="C372" s="43"/>
      <c r="D372" s="43" t="str">
        <f>IF(C372&lt;&gt;"",TEXT(C372,"00")&amp;"/12/"&amp;'Configurações Básicas'!$E$5,"")</f>
        <v/>
      </c>
      <c r="E372" s="43"/>
      <c r="F372" s="43"/>
      <c r="G372" s="43"/>
      <c r="H372" s="43"/>
      <c r="I372" s="43"/>
      <c r="J372" s="44"/>
      <c r="K372" s="142"/>
      <c r="L372" s="45"/>
      <c r="M372" s="141"/>
      <c r="N372" s="41">
        <f>N371+IF(AND(L372="Pago",OR(E372='PC Receitas'!$O$4,E372='PC Receitas'!$O$5,E372='PC Receitas'!$O$6)),J372,IF(AND(L372="Pago",OR(E372='PC Receitas'!$O$7,E372='PC Receitas'!$O$8,E372='PC Receitas'!$O$9,E372='PC Receitas'!$O$10,E372='PC Receitas'!$O$11,E372='PC Receitas'!$O$12,E372='PC Receitas'!$O$13,E372='PC Receitas'!$O$14)),-J372,0))</f>
        <v>8033.07</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71"/>
      <c r="C373" s="43"/>
      <c r="D373" s="43" t="str">
        <f>IF(C373&lt;&gt;"",TEXT(C373,"00")&amp;"/12/"&amp;'Configurações Básicas'!$E$5,"")</f>
        <v/>
      </c>
      <c r="E373" s="43"/>
      <c r="F373" s="43"/>
      <c r="G373" s="43"/>
      <c r="H373" s="43"/>
      <c r="I373" s="43"/>
      <c r="J373" s="44"/>
      <c r="K373" s="142"/>
      <c r="L373" s="45"/>
      <c r="M373" s="141"/>
      <c r="N373" s="41">
        <f>N372+IF(AND(L373="Pago",OR(E373='PC Receitas'!$O$4,E373='PC Receitas'!$O$5,E373='PC Receitas'!$O$6)),J373,IF(AND(L373="Pago",OR(E373='PC Receitas'!$O$7,E373='PC Receitas'!$O$8,E373='PC Receitas'!$O$9,E373='PC Receitas'!$O$10,E373='PC Receitas'!$O$11,E373='PC Receitas'!$O$12,E373='PC Receitas'!$O$13,E373='PC Receitas'!$O$14)),-J373,0))</f>
        <v>8033.07</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71"/>
      <c r="C374" s="43"/>
      <c r="D374" s="43" t="str">
        <f>IF(C374&lt;&gt;"",TEXT(C374,"00")&amp;"/12/"&amp;'Configurações Básicas'!$E$5,"")</f>
        <v/>
      </c>
      <c r="E374" s="43"/>
      <c r="F374" s="43"/>
      <c r="G374" s="43"/>
      <c r="H374" s="43"/>
      <c r="I374" s="43"/>
      <c r="J374" s="44"/>
      <c r="K374" s="142"/>
      <c r="L374" s="45"/>
      <c r="M374" s="141"/>
      <c r="N374" s="41">
        <f>N373+IF(AND(L374="Pago",OR(E374='PC Receitas'!$O$4,E374='PC Receitas'!$O$5,E374='PC Receitas'!$O$6)),J374,IF(AND(L374="Pago",OR(E374='PC Receitas'!$O$7,E374='PC Receitas'!$O$8,E374='PC Receitas'!$O$9,E374='PC Receitas'!$O$10,E374='PC Receitas'!$O$11,E374='PC Receitas'!$O$12,E374='PC Receitas'!$O$13,E374='PC Receitas'!$O$14)),-J374,0))</f>
        <v>8033.07</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71"/>
      <c r="C375" s="43"/>
      <c r="D375" s="43" t="str">
        <f>IF(C375&lt;&gt;"",TEXT(C375,"00")&amp;"/12/"&amp;'Configurações Básicas'!$E$5,"")</f>
        <v/>
      </c>
      <c r="E375" s="43"/>
      <c r="F375" s="43"/>
      <c r="G375" s="43"/>
      <c r="H375" s="43"/>
      <c r="I375" s="43"/>
      <c r="J375" s="44"/>
      <c r="K375" s="142"/>
      <c r="L375" s="45"/>
      <c r="M375" s="141"/>
      <c r="N375" s="41">
        <f>N374+IF(AND(L375="Pago",OR(E375='PC Receitas'!$O$4,E375='PC Receitas'!$O$5,E375='PC Receitas'!$O$6)),J375,IF(AND(L375="Pago",OR(E375='PC Receitas'!$O$7,E375='PC Receitas'!$O$8,E375='PC Receitas'!$O$9,E375='PC Receitas'!$O$10,E375='PC Receitas'!$O$11,E375='PC Receitas'!$O$12,E375='PC Receitas'!$O$13,E375='PC Receitas'!$O$14)),-J375,0))</f>
        <v>8033.07</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71"/>
      <c r="C376" s="43"/>
      <c r="D376" s="43" t="str">
        <f>IF(C376&lt;&gt;"",TEXT(C376,"00")&amp;"/12/"&amp;'Configurações Básicas'!$E$5,"")</f>
        <v/>
      </c>
      <c r="E376" s="43"/>
      <c r="F376" s="43"/>
      <c r="G376" s="43"/>
      <c r="H376" s="43"/>
      <c r="I376" s="43"/>
      <c r="J376" s="44"/>
      <c r="K376" s="142"/>
      <c r="L376" s="45"/>
      <c r="M376" s="141"/>
      <c r="N376" s="41">
        <f>N375+IF(AND(L376="Pago",OR(E376='PC Receitas'!$O$4,E376='PC Receitas'!$O$5,E376='PC Receitas'!$O$6)),J376,IF(AND(L376="Pago",OR(E376='PC Receitas'!$O$7,E376='PC Receitas'!$O$8,E376='PC Receitas'!$O$9,E376='PC Receitas'!$O$10,E376='PC Receitas'!$O$11,E376='PC Receitas'!$O$12,E376='PC Receitas'!$O$13,E376='PC Receitas'!$O$14)),-J376,0))</f>
        <v>8033.07</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71"/>
      <c r="C377" s="43"/>
      <c r="D377" s="43" t="str">
        <f>IF(C377&lt;&gt;"",TEXT(C377,"00")&amp;"/12/"&amp;'Configurações Básicas'!$E$5,"")</f>
        <v/>
      </c>
      <c r="E377" s="43"/>
      <c r="F377" s="43"/>
      <c r="G377" s="43"/>
      <c r="H377" s="43"/>
      <c r="I377" s="43"/>
      <c r="J377" s="44"/>
      <c r="K377" s="142"/>
      <c r="L377" s="45"/>
      <c r="M377" s="141"/>
      <c r="N377" s="41">
        <f>N376+IF(AND(L377="Pago",OR(E377='PC Receitas'!$O$4,E377='PC Receitas'!$O$5,E377='PC Receitas'!$O$6)),J377,IF(AND(L377="Pago",OR(E377='PC Receitas'!$O$7,E377='PC Receitas'!$O$8,E377='PC Receitas'!$O$9,E377='PC Receitas'!$O$10,E377='PC Receitas'!$O$11,E377='PC Receitas'!$O$12,E377='PC Receitas'!$O$13,E377='PC Receitas'!$O$14)),-J377,0))</f>
        <v>8033.07</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71"/>
      <c r="C378" s="43"/>
      <c r="D378" s="43" t="str">
        <f>IF(C378&lt;&gt;"",TEXT(C378,"00")&amp;"/12/"&amp;'Configurações Básicas'!$E$5,"")</f>
        <v/>
      </c>
      <c r="E378" s="43"/>
      <c r="F378" s="43"/>
      <c r="G378" s="43"/>
      <c r="H378" s="43"/>
      <c r="I378" s="43"/>
      <c r="J378" s="44"/>
      <c r="K378" s="142"/>
      <c r="L378" s="45"/>
      <c r="M378" s="141"/>
      <c r="N378" s="41">
        <f>N377+IF(AND(L378="Pago",OR(E378='PC Receitas'!$O$4,E378='PC Receitas'!$O$5,E378='PC Receitas'!$O$6)),J378,IF(AND(L378="Pago",OR(E378='PC Receitas'!$O$7,E378='PC Receitas'!$O$8,E378='PC Receitas'!$O$9,E378='PC Receitas'!$O$10,E378='PC Receitas'!$O$11,E378='PC Receitas'!$O$12,E378='PC Receitas'!$O$13,E378='PC Receitas'!$O$14)),-J378,0))</f>
        <v>8033.07</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71"/>
      <c r="C379" s="43"/>
      <c r="D379" s="43" t="str">
        <f>IF(C379&lt;&gt;"",TEXT(C379,"00")&amp;"/12/"&amp;'Configurações Básicas'!$E$5,"")</f>
        <v/>
      </c>
      <c r="E379" s="43"/>
      <c r="F379" s="43"/>
      <c r="G379" s="43"/>
      <c r="H379" s="43"/>
      <c r="I379" s="43"/>
      <c r="J379" s="44"/>
      <c r="K379" s="142"/>
      <c r="L379" s="45"/>
      <c r="M379" s="141"/>
      <c r="N379" s="41">
        <f>N378+IF(AND(L379="Pago",OR(E379='PC Receitas'!$O$4,E379='PC Receitas'!$O$5,E379='PC Receitas'!$O$6)),J379,IF(AND(L379="Pago",OR(E379='PC Receitas'!$O$7,E379='PC Receitas'!$O$8,E379='PC Receitas'!$O$9,E379='PC Receitas'!$O$10,E379='PC Receitas'!$O$11,E379='PC Receitas'!$O$12,E379='PC Receitas'!$O$13,E379='PC Receitas'!$O$14)),-J379,0))</f>
        <v>8033.07</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71"/>
      <c r="C380" s="43"/>
      <c r="D380" s="43" t="str">
        <f>IF(C380&lt;&gt;"",TEXT(C380,"00")&amp;"/12/"&amp;'Configurações Básicas'!$E$5,"")</f>
        <v/>
      </c>
      <c r="E380" s="43"/>
      <c r="F380" s="43"/>
      <c r="G380" s="43"/>
      <c r="H380" s="43"/>
      <c r="I380" s="43"/>
      <c r="J380" s="44"/>
      <c r="K380" s="142"/>
      <c r="L380" s="45"/>
      <c r="M380" s="141"/>
      <c r="N380" s="41">
        <f>N379+IF(AND(L380="Pago",OR(E380='PC Receitas'!$O$4,E380='PC Receitas'!$O$5,E380='PC Receitas'!$O$6)),J380,IF(AND(L380="Pago",OR(E380='PC Receitas'!$O$7,E380='PC Receitas'!$O$8,E380='PC Receitas'!$O$9,E380='PC Receitas'!$O$10,E380='PC Receitas'!$O$11,E380='PC Receitas'!$O$12,E380='PC Receitas'!$O$13,E380='PC Receitas'!$O$14)),-J380,0))</f>
        <v>8033.07</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71"/>
      <c r="C381" s="43"/>
      <c r="D381" s="43" t="str">
        <f>IF(C381&lt;&gt;"",TEXT(C381,"00")&amp;"/12/"&amp;'Configurações Básicas'!$E$5,"")</f>
        <v/>
      </c>
      <c r="E381" s="43"/>
      <c r="F381" s="43"/>
      <c r="G381" s="43"/>
      <c r="H381" s="43"/>
      <c r="I381" s="43"/>
      <c r="J381" s="44"/>
      <c r="K381" s="142"/>
      <c r="L381" s="45"/>
      <c r="M381" s="141"/>
      <c r="N381" s="41">
        <f>N380+IF(AND(L381="Pago",OR(E381='PC Receitas'!$O$4,E381='PC Receitas'!$O$5,E381='PC Receitas'!$O$6)),J381,IF(AND(L381="Pago",OR(E381='PC Receitas'!$O$7,E381='PC Receitas'!$O$8,E381='PC Receitas'!$O$9,E381='PC Receitas'!$O$10,E381='PC Receitas'!$O$11,E381='PC Receitas'!$O$12,E381='PC Receitas'!$O$13,E381='PC Receitas'!$O$14)),-J381,0))</f>
        <v>8033.07</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71"/>
      <c r="C382" s="43"/>
      <c r="D382" s="43" t="str">
        <f>IF(C382&lt;&gt;"",TEXT(C382,"00")&amp;"/12/"&amp;'Configurações Básicas'!$E$5,"")</f>
        <v/>
      </c>
      <c r="E382" s="43"/>
      <c r="F382" s="43"/>
      <c r="G382" s="43"/>
      <c r="H382" s="43"/>
      <c r="I382" s="43"/>
      <c r="J382" s="44"/>
      <c r="K382" s="142"/>
      <c r="L382" s="45"/>
      <c r="M382" s="141"/>
      <c r="N382" s="41">
        <f>N381+IF(AND(L382="Pago",OR(E382='PC Receitas'!$O$4,E382='PC Receitas'!$O$5,E382='PC Receitas'!$O$6)),J382,IF(AND(L382="Pago",OR(E382='PC Receitas'!$O$7,E382='PC Receitas'!$O$8,E382='PC Receitas'!$O$9,E382='PC Receitas'!$O$10,E382='PC Receitas'!$O$11,E382='PC Receitas'!$O$12,E382='PC Receitas'!$O$13,E382='PC Receitas'!$O$14)),-J382,0))</f>
        <v>8033.07</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71"/>
      <c r="C383" s="43"/>
      <c r="D383" s="43" t="str">
        <f>IF(C383&lt;&gt;"",TEXT(C383,"00")&amp;"/12/"&amp;'Configurações Básicas'!$E$5,"")</f>
        <v/>
      </c>
      <c r="E383" s="43"/>
      <c r="F383" s="43"/>
      <c r="G383" s="43"/>
      <c r="H383" s="43"/>
      <c r="I383" s="43"/>
      <c r="J383" s="44"/>
      <c r="K383" s="142"/>
      <c r="L383" s="45"/>
      <c r="M383" s="141"/>
      <c r="N383" s="41">
        <f>N382+IF(AND(L383="Pago",OR(E383='PC Receitas'!$O$4,E383='PC Receitas'!$O$5,E383='PC Receitas'!$O$6)),J383,IF(AND(L383="Pago",OR(E383='PC Receitas'!$O$7,E383='PC Receitas'!$O$8,E383='PC Receitas'!$O$9,E383='PC Receitas'!$O$10,E383='PC Receitas'!$O$11,E383='PC Receitas'!$O$12,E383='PC Receitas'!$O$13,E383='PC Receitas'!$O$14)),-J383,0))</f>
        <v>8033.07</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71"/>
      <c r="C384" s="43"/>
      <c r="D384" s="43" t="str">
        <f>IF(C384&lt;&gt;"",TEXT(C384,"00")&amp;"/12/"&amp;'Configurações Básicas'!$E$5,"")</f>
        <v/>
      </c>
      <c r="E384" s="43"/>
      <c r="F384" s="43"/>
      <c r="G384" s="43"/>
      <c r="H384" s="43"/>
      <c r="I384" s="43"/>
      <c r="J384" s="44"/>
      <c r="K384" s="142"/>
      <c r="L384" s="45"/>
      <c r="M384" s="141"/>
      <c r="N384" s="41">
        <f>N383+IF(AND(L384="Pago",OR(E384='PC Receitas'!$O$4,E384='PC Receitas'!$O$5,E384='PC Receitas'!$O$6)),J384,IF(AND(L384="Pago",OR(E384='PC Receitas'!$O$7,E384='PC Receitas'!$O$8,E384='PC Receitas'!$O$9,E384='PC Receitas'!$O$10,E384='PC Receitas'!$O$11,E384='PC Receitas'!$O$12,E384='PC Receitas'!$O$13,E384='PC Receitas'!$O$14)),-J384,0))</f>
        <v>8033.07</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71"/>
      <c r="C385" s="43"/>
      <c r="D385" s="43" t="str">
        <f>IF(C385&lt;&gt;"",TEXT(C385,"00")&amp;"/12/"&amp;'Configurações Básicas'!$E$5,"")</f>
        <v/>
      </c>
      <c r="E385" s="43"/>
      <c r="F385" s="43"/>
      <c r="G385" s="43"/>
      <c r="H385" s="43"/>
      <c r="I385" s="43"/>
      <c r="J385" s="44"/>
      <c r="K385" s="142"/>
      <c r="L385" s="45"/>
      <c r="M385" s="141"/>
      <c r="N385" s="41">
        <f>N384+IF(AND(L385="Pago",OR(E385='PC Receitas'!$O$4,E385='PC Receitas'!$O$5,E385='PC Receitas'!$O$6)),J385,IF(AND(L385="Pago",OR(E385='PC Receitas'!$O$7,E385='PC Receitas'!$O$8,E385='PC Receitas'!$O$9,E385='PC Receitas'!$O$10,E385='PC Receitas'!$O$11,E385='PC Receitas'!$O$12,E385='PC Receitas'!$O$13,E385='PC Receitas'!$O$14)),-J385,0))</f>
        <v>8033.07</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71"/>
      <c r="C386" s="43"/>
      <c r="D386" s="43" t="str">
        <f>IF(C386&lt;&gt;"",TEXT(C386,"00")&amp;"/12/"&amp;'Configurações Básicas'!$E$5,"")</f>
        <v/>
      </c>
      <c r="E386" s="43"/>
      <c r="F386" s="43"/>
      <c r="G386" s="43"/>
      <c r="H386" s="43"/>
      <c r="I386" s="43"/>
      <c r="J386" s="44"/>
      <c r="K386" s="142"/>
      <c r="L386" s="45"/>
      <c r="M386" s="141"/>
      <c r="N386" s="41">
        <f>N385+IF(AND(L386="Pago",OR(E386='PC Receitas'!$O$4,E386='PC Receitas'!$O$5,E386='PC Receitas'!$O$6)),J386,IF(AND(L386="Pago",OR(E386='PC Receitas'!$O$7,E386='PC Receitas'!$O$8,E386='PC Receitas'!$O$9,E386='PC Receitas'!$O$10,E386='PC Receitas'!$O$11,E386='PC Receitas'!$O$12,E386='PC Receitas'!$O$13,E386='PC Receitas'!$O$14)),-J386,0))</f>
        <v>8033.07</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71"/>
      <c r="C387" s="43"/>
      <c r="D387" s="43" t="str">
        <f>IF(C387&lt;&gt;"",TEXT(C387,"00")&amp;"/12/"&amp;'Configurações Básicas'!$E$5,"")</f>
        <v/>
      </c>
      <c r="E387" s="43"/>
      <c r="F387" s="43"/>
      <c r="G387" s="43"/>
      <c r="H387" s="43"/>
      <c r="I387" s="43"/>
      <c r="J387" s="44"/>
      <c r="K387" s="142"/>
      <c r="L387" s="45"/>
      <c r="M387" s="141"/>
      <c r="N387" s="41">
        <f>N386+IF(AND(L387="Pago",OR(E387='PC Receitas'!$O$4,E387='PC Receitas'!$O$5,E387='PC Receitas'!$O$6)),J387,IF(AND(L387="Pago",OR(E387='PC Receitas'!$O$7,E387='PC Receitas'!$O$8,E387='PC Receitas'!$O$9,E387='PC Receitas'!$O$10,E387='PC Receitas'!$O$11,E387='PC Receitas'!$O$12,E387='PC Receitas'!$O$13,E387='PC Receitas'!$O$14)),-J387,0))</f>
        <v>8033.07</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71"/>
      <c r="C388" s="43"/>
      <c r="D388" s="43" t="str">
        <f>IF(C388&lt;&gt;"",TEXT(C388,"00")&amp;"/12/"&amp;'Configurações Básicas'!$E$5,"")</f>
        <v/>
      </c>
      <c r="E388" s="43"/>
      <c r="F388" s="43"/>
      <c r="G388" s="43"/>
      <c r="H388" s="43"/>
      <c r="I388" s="43"/>
      <c r="J388" s="44"/>
      <c r="K388" s="142"/>
      <c r="L388" s="45"/>
      <c r="M388" s="141"/>
      <c r="N388" s="41">
        <f>N387+IF(AND(L388="Pago",OR(E388='PC Receitas'!$O$4,E388='PC Receitas'!$O$5,E388='PC Receitas'!$O$6)),J388,IF(AND(L388="Pago",OR(E388='PC Receitas'!$O$7,E388='PC Receitas'!$O$8,E388='PC Receitas'!$O$9,E388='PC Receitas'!$O$10,E388='PC Receitas'!$O$11,E388='PC Receitas'!$O$12,E388='PC Receitas'!$O$13,E388='PC Receitas'!$O$14)),-J388,0))</f>
        <v>8033.07</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71"/>
      <c r="C389" s="43"/>
      <c r="D389" s="43" t="str">
        <f>IF(C389&lt;&gt;"",TEXT(C389,"00")&amp;"/12/"&amp;'Configurações Básicas'!$E$5,"")</f>
        <v/>
      </c>
      <c r="E389" s="43"/>
      <c r="F389" s="43"/>
      <c r="G389" s="43"/>
      <c r="H389" s="43"/>
      <c r="I389" s="43"/>
      <c r="J389" s="44"/>
      <c r="K389" s="142"/>
      <c r="L389" s="45"/>
      <c r="M389" s="141"/>
      <c r="N389" s="41">
        <f>N388+IF(AND(L389="Pago",OR(E389='PC Receitas'!$O$4,E389='PC Receitas'!$O$5,E389='PC Receitas'!$O$6)),J389,IF(AND(L389="Pago",OR(E389='PC Receitas'!$O$7,E389='PC Receitas'!$O$8,E389='PC Receitas'!$O$9,E389='PC Receitas'!$O$10,E389='PC Receitas'!$O$11,E389='PC Receitas'!$O$12,E389='PC Receitas'!$O$13,E389='PC Receitas'!$O$14)),-J389,0))</f>
        <v>8033.07</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71"/>
      <c r="C390" s="43"/>
      <c r="D390" s="43" t="str">
        <f>IF(C390&lt;&gt;"",TEXT(C390,"00")&amp;"/12/"&amp;'Configurações Básicas'!$E$5,"")</f>
        <v/>
      </c>
      <c r="E390" s="43"/>
      <c r="F390" s="43"/>
      <c r="G390" s="43"/>
      <c r="H390" s="43"/>
      <c r="I390" s="43"/>
      <c r="J390" s="44"/>
      <c r="K390" s="142"/>
      <c r="L390" s="45"/>
      <c r="M390" s="141"/>
      <c r="N390" s="41">
        <f>N389+IF(AND(L390="Pago",OR(E390='PC Receitas'!$O$4,E390='PC Receitas'!$O$5,E390='PC Receitas'!$O$6)),J390,IF(AND(L390="Pago",OR(E390='PC Receitas'!$O$7,E390='PC Receitas'!$O$8,E390='PC Receitas'!$O$9,E390='PC Receitas'!$O$10,E390='PC Receitas'!$O$11,E390='PC Receitas'!$O$12,E390='PC Receitas'!$O$13,E390='PC Receitas'!$O$14)),-J390,0))</f>
        <v>8033.07</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71"/>
      <c r="C391" s="43"/>
      <c r="D391" s="43" t="str">
        <f>IF(C391&lt;&gt;"",TEXT(C391,"00")&amp;"/12/"&amp;'Configurações Básicas'!$E$5,"")</f>
        <v/>
      </c>
      <c r="E391" s="43"/>
      <c r="F391" s="43"/>
      <c r="G391" s="43"/>
      <c r="H391" s="43"/>
      <c r="I391" s="43"/>
      <c r="J391" s="44"/>
      <c r="K391" s="142"/>
      <c r="L391" s="45"/>
      <c r="M391" s="141"/>
      <c r="N391" s="41">
        <f>N390+IF(AND(L391="Pago",OR(E391='PC Receitas'!$O$4,E391='PC Receitas'!$O$5,E391='PC Receitas'!$O$6)),J391,IF(AND(L391="Pago",OR(E391='PC Receitas'!$O$7,E391='PC Receitas'!$O$8,E391='PC Receitas'!$O$9,E391='PC Receitas'!$O$10,E391='PC Receitas'!$O$11,E391='PC Receitas'!$O$12,E391='PC Receitas'!$O$13,E391='PC Receitas'!$O$14)),-J391,0))</f>
        <v>8033.07</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71"/>
      <c r="C392" s="43"/>
      <c r="D392" s="43" t="str">
        <f>IF(C392&lt;&gt;"",TEXT(C392,"00")&amp;"/12/"&amp;'Configurações Básicas'!$E$5,"")</f>
        <v/>
      </c>
      <c r="E392" s="43"/>
      <c r="F392" s="43"/>
      <c r="G392" s="43"/>
      <c r="H392" s="43"/>
      <c r="I392" s="43"/>
      <c r="J392" s="44"/>
      <c r="K392" s="142"/>
      <c r="L392" s="45"/>
      <c r="M392" s="141"/>
      <c r="N392" s="41">
        <f>N391+IF(AND(L392="Pago",OR(E392='PC Receitas'!$O$4,E392='PC Receitas'!$O$5,E392='PC Receitas'!$O$6)),J392,IF(AND(L392="Pago",OR(E392='PC Receitas'!$O$7,E392='PC Receitas'!$O$8,E392='PC Receitas'!$O$9,E392='PC Receitas'!$O$10,E392='PC Receitas'!$O$11,E392='PC Receitas'!$O$12,E392='PC Receitas'!$O$13,E392='PC Receitas'!$O$14)),-J392,0))</f>
        <v>8033.07</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71"/>
      <c r="C393" s="43"/>
      <c r="D393" s="43" t="str">
        <f>IF(C393&lt;&gt;"",TEXT(C393,"00")&amp;"/12/"&amp;'Configurações Básicas'!$E$5,"")</f>
        <v/>
      </c>
      <c r="E393" s="43"/>
      <c r="F393" s="43"/>
      <c r="G393" s="43"/>
      <c r="H393" s="43"/>
      <c r="I393" s="43"/>
      <c r="J393" s="44"/>
      <c r="K393" s="142"/>
      <c r="L393" s="45"/>
      <c r="M393" s="141"/>
      <c r="N393" s="41">
        <f>N392+IF(AND(L393="Pago",OR(E393='PC Receitas'!$O$4,E393='PC Receitas'!$O$5,E393='PC Receitas'!$O$6)),J393,IF(AND(L393="Pago",OR(E393='PC Receitas'!$O$7,E393='PC Receitas'!$O$8,E393='PC Receitas'!$O$9,E393='PC Receitas'!$O$10,E393='PC Receitas'!$O$11,E393='PC Receitas'!$O$12,E393='PC Receitas'!$O$13,E393='PC Receitas'!$O$14)),-J393,0))</f>
        <v>8033.07</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71"/>
      <c r="C394" s="43"/>
      <c r="D394" s="43" t="str">
        <f>IF(C394&lt;&gt;"",TEXT(C394,"00")&amp;"/12/"&amp;'Configurações Básicas'!$E$5,"")</f>
        <v/>
      </c>
      <c r="E394" s="43"/>
      <c r="F394" s="43"/>
      <c r="G394" s="43"/>
      <c r="H394" s="43"/>
      <c r="I394" s="43"/>
      <c r="J394" s="44"/>
      <c r="K394" s="142"/>
      <c r="L394" s="45"/>
      <c r="M394" s="141"/>
      <c r="N394" s="41">
        <f>N393+IF(AND(L394="Pago",OR(E394='PC Receitas'!$O$4,E394='PC Receitas'!$O$5,E394='PC Receitas'!$O$6)),J394,IF(AND(L394="Pago",OR(E394='PC Receitas'!$O$7,E394='PC Receitas'!$O$8,E394='PC Receitas'!$O$9,E394='PC Receitas'!$O$10,E394='PC Receitas'!$O$11,E394='PC Receitas'!$O$12,E394='PC Receitas'!$O$13,E394='PC Receitas'!$O$14)),-J394,0))</f>
        <v>8033.07</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71"/>
      <c r="C395" s="43"/>
      <c r="D395" s="43" t="str">
        <f>IF(C395&lt;&gt;"",TEXT(C395,"00")&amp;"/12/"&amp;'Configurações Básicas'!$E$5,"")</f>
        <v/>
      </c>
      <c r="E395" s="43"/>
      <c r="F395" s="43"/>
      <c r="G395" s="43"/>
      <c r="H395" s="43"/>
      <c r="I395" s="43"/>
      <c r="J395" s="44"/>
      <c r="K395" s="142"/>
      <c r="L395" s="45"/>
      <c r="M395" s="141"/>
      <c r="N395" s="41">
        <f>N394+IF(AND(L395="Pago",OR(E395='PC Receitas'!$O$4,E395='PC Receitas'!$O$5,E395='PC Receitas'!$O$6)),J395,IF(AND(L395="Pago",OR(E395='PC Receitas'!$O$7,E395='PC Receitas'!$O$8,E395='PC Receitas'!$O$9,E395='PC Receitas'!$O$10,E395='PC Receitas'!$O$11,E395='PC Receitas'!$O$12,E395='PC Receitas'!$O$13,E395='PC Receitas'!$O$14)),-J395,0))</f>
        <v>8033.07</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71"/>
      <c r="C396" s="43"/>
      <c r="D396" s="43" t="str">
        <f>IF(C396&lt;&gt;"",TEXT(C396,"00")&amp;"/12/"&amp;'Configurações Básicas'!$E$5,"")</f>
        <v/>
      </c>
      <c r="E396" s="43"/>
      <c r="F396" s="43"/>
      <c r="G396" s="43"/>
      <c r="H396" s="43"/>
      <c r="I396" s="43"/>
      <c r="J396" s="44"/>
      <c r="K396" s="142"/>
      <c r="L396" s="45"/>
      <c r="M396" s="141"/>
      <c r="N396" s="41">
        <f>N395+IF(AND(L396="Pago",OR(E396='PC Receitas'!$O$4,E396='PC Receitas'!$O$5,E396='PC Receitas'!$O$6)),J396,IF(AND(L396="Pago",OR(E396='PC Receitas'!$O$7,E396='PC Receitas'!$O$8,E396='PC Receitas'!$O$9,E396='PC Receitas'!$O$10,E396='PC Receitas'!$O$11,E396='PC Receitas'!$O$12,E396='PC Receitas'!$O$13,E396='PC Receitas'!$O$14)),-J396,0))</f>
        <v>8033.07</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71"/>
      <c r="C397" s="43"/>
      <c r="D397" s="43" t="str">
        <f>IF(C397&lt;&gt;"",TEXT(C397,"00")&amp;"/12/"&amp;'Configurações Básicas'!$E$5,"")</f>
        <v/>
      </c>
      <c r="E397" s="43"/>
      <c r="F397" s="43"/>
      <c r="G397" s="43"/>
      <c r="H397" s="43"/>
      <c r="I397" s="43"/>
      <c r="J397" s="44"/>
      <c r="K397" s="142"/>
      <c r="L397" s="45"/>
      <c r="M397" s="141"/>
      <c r="N397" s="41">
        <f>N396+IF(AND(L397="Pago",OR(E397='PC Receitas'!$O$4,E397='PC Receitas'!$O$5,E397='PC Receitas'!$O$6)),J397,IF(AND(L397="Pago",OR(E397='PC Receitas'!$O$7,E397='PC Receitas'!$O$8,E397='PC Receitas'!$O$9,E397='PC Receitas'!$O$10,E397='PC Receitas'!$O$11,E397='PC Receitas'!$O$12,E397='PC Receitas'!$O$13,E397='PC Receitas'!$O$14)),-J397,0))</f>
        <v>8033.07</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71"/>
      <c r="C398" s="43"/>
      <c r="D398" s="43" t="str">
        <f>IF(C398&lt;&gt;"",TEXT(C398,"00")&amp;"/12/"&amp;'Configurações Básicas'!$E$5,"")</f>
        <v/>
      </c>
      <c r="E398" s="43"/>
      <c r="F398" s="43"/>
      <c r="G398" s="43"/>
      <c r="H398" s="43"/>
      <c r="I398" s="43"/>
      <c r="J398" s="44"/>
      <c r="K398" s="142"/>
      <c r="L398" s="45"/>
      <c r="M398" s="141"/>
      <c r="N398" s="41">
        <f>N397+IF(AND(L398="Pago",OR(E398='PC Receitas'!$O$4,E398='PC Receitas'!$O$5,E398='PC Receitas'!$O$6)),J398,IF(AND(L398="Pago",OR(E398='PC Receitas'!$O$7,E398='PC Receitas'!$O$8,E398='PC Receitas'!$O$9,E398='PC Receitas'!$O$10,E398='PC Receitas'!$O$11,E398='PC Receitas'!$O$12,E398='PC Receitas'!$O$13,E398='PC Receitas'!$O$14)),-J398,0))</f>
        <v>8033.07</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71"/>
      <c r="C399" s="43"/>
      <c r="D399" s="43" t="str">
        <f>IF(C399&lt;&gt;"",TEXT(C399,"00")&amp;"/12/"&amp;'Configurações Básicas'!$E$5,"")</f>
        <v/>
      </c>
      <c r="E399" s="43"/>
      <c r="F399" s="43"/>
      <c r="G399" s="43"/>
      <c r="H399" s="43"/>
      <c r="I399" s="43"/>
      <c r="J399" s="44"/>
      <c r="K399" s="142"/>
      <c r="L399" s="45"/>
      <c r="M399" s="141"/>
      <c r="N399" s="41">
        <f>N398+IF(AND(L399="Pago",OR(E399='PC Receitas'!$O$4,E399='PC Receitas'!$O$5,E399='PC Receitas'!$O$6)),J399,IF(AND(L399="Pago",OR(E399='PC Receitas'!$O$7,E399='PC Receitas'!$O$8,E399='PC Receitas'!$O$9,E399='PC Receitas'!$O$10,E399='PC Receitas'!$O$11,E399='PC Receitas'!$O$12,E399='PC Receitas'!$O$13,E399='PC Receitas'!$O$14)),-J399,0))</f>
        <v>8033.07</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71"/>
      <c r="C400" s="43"/>
      <c r="D400" s="43" t="str">
        <f>IF(C400&lt;&gt;"",TEXT(C400,"00")&amp;"/12/"&amp;'Configurações Básicas'!$E$5,"")</f>
        <v/>
      </c>
      <c r="E400" s="43"/>
      <c r="F400" s="43"/>
      <c r="G400" s="43"/>
      <c r="H400" s="43"/>
      <c r="I400" s="43"/>
      <c r="J400" s="44"/>
      <c r="K400" s="142"/>
      <c r="L400" s="45"/>
      <c r="M400" s="141"/>
      <c r="N400" s="41">
        <f>N399+IF(AND(L400="Pago",OR(E400='PC Receitas'!$O$4,E400='PC Receitas'!$O$5,E400='PC Receitas'!$O$6)),J400,IF(AND(L400="Pago",OR(E400='PC Receitas'!$O$7,E400='PC Receitas'!$O$8,E400='PC Receitas'!$O$9,E400='PC Receitas'!$O$10,E400='PC Receitas'!$O$11,E400='PC Receitas'!$O$12,E400='PC Receitas'!$O$13,E400='PC Receitas'!$O$14)),-J400,0))</f>
        <v>8033.07</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71"/>
      <c r="C401" s="43"/>
      <c r="D401" s="43" t="str">
        <f>IF(C401&lt;&gt;"",TEXT(C401,"00")&amp;"/12/"&amp;'Configurações Básicas'!$E$5,"")</f>
        <v/>
      </c>
      <c r="E401" s="43"/>
      <c r="F401" s="43"/>
      <c r="G401" s="43"/>
      <c r="H401" s="43"/>
      <c r="I401" s="43"/>
      <c r="J401" s="44"/>
      <c r="K401" s="142"/>
      <c r="L401" s="45"/>
      <c r="M401" s="141"/>
      <c r="N401" s="41">
        <f>N400+IF(AND(L401="Pago",OR(E401='PC Receitas'!$O$4,E401='PC Receitas'!$O$5,E401='PC Receitas'!$O$6)),J401,IF(AND(L401="Pago",OR(E401='PC Receitas'!$O$7,E401='PC Receitas'!$O$8,E401='PC Receitas'!$O$9,E401='PC Receitas'!$O$10,E401='PC Receitas'!$O$11,E401='PC Receitas'!$O$12,E401='PC Receitas'!$O$13,E401='PC Receitas'!$O$14)),-J401,0))</f>
        <v>8033.07</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71"/>
      <c r="C402" s="43"/>
      <c r="D402" s="43" t="str">
        <f>IF(C402&lt;&gt;"",TEXT(C402,"00")&amp;"/12/"&amp;'Configurações Básicas'!$E$5,"")</f>
        <v/>
      </c>
      <c r="E402" s="43"/>
      <c r="F402" s="43"/>
      <c r="G402" s="43"/>
      <c r="H402" s="43"/>
      <c r="I402" s="43"/>
      <c r="J402" s="44"/>
      <c r="K402" s="142"/>
      <c r="L402" s="45"/>
      <c r="M402" s="141"/>
      <c r="N402" s="41">
        <f>N401+IF(AND(L402="Pago",OR(E402='PC Receitas'!$O$4,E402='PC Receitas'!$O$5,E402='PC Receitas'!$O$6)),J402,IF(AND(L402="Pago",OR(E402='PC Receitas'!$O$7,E402='PC Receitas'!$O$8,E402='PC Receitas'!$O$9,E402='PC Receitas'!$O$10,E402='PC Receitas'!$O$11,E402='PC Receitas'!$O$12,E402='PC Receitas'!$O$13,E402='PC Receitas'!$O$14)),-J402,0))</f>
        <v>8033.07</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71"/>
      <c r="C403" s="43"/>
      <c r="D403" s="43" t="str">
        <f>IF(C403&lt;&gt;"",TEXT(C403,"00")&amp;"/12/"&amp;'Configurações Básicas'!$E$5,"")</f>
        <v/>
      </c>
      <c r="E403" s="43"/>
      <c r="F403" s="43"/>
      <c r="G403" s="43"/>
      <c r="H403" s="43"/>
      <c r="I403" s="43"/>
      <c r="J403" s="44"/>
      <c r="K403" s="142"/>
      <c r="L403" s="45"/>
      <c r="M403" s="141"/>
      <c r="N403" s="41">
        <f>N402+IF(AND(L403="Pago",OR(E403='PC Receitas'!$O$4,E403='PC Receitas'!$O$5,E403='PC Receitas'!$O$6)),J403,IF(AND(L403="Pago",OR(E403='PC Receitas'!$O$7,E403='PC Receitas'!$O$8,E403='PC Receitas'!$O$9,E403='PC Receitas'!$O$10,E403='PC Receitas'!$O$11,E403='PC Receitas'!$O$12,E403='PC Receitas'!$O$13,E403='PC Receitas'!$O$14)),-J403,0))</f>
        <v>8033.07</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71"/>
      <c r="C404" s="43"/>
      <c r="D404" s="43" t="str">
        <f>IF(C404&lt;&gt;"",TEXT(C404,"00")&amp;"/12/"&amp;'Configurações Básicas'!$E$5,"")</f>
        <v/>
      </c>
      <c r="E404" s="43"/>
      <c r="F404" s="43"/>
      <c r="G404" s="43"/>
      <c r="H404" s="43"/>
      <c r="I404" s="43"/>
      <c r="J404" s="44"/>
      <c r="K404" s="142"/>
      <c r="L404" s="45"/>
      <c r="M404" s="141"/>
      <c r="N404" s="41">
        <f>N403+IF(AND(L404="Pago",OR(E404='PC Receitas'!$O$4,E404='PC Receitas'!$O$5,E404='PC Receitas'!$O$6)),J404,IF(AND(L404="Pago",OR(E404='PC Receitas'!$O$7,E404='PC Receitas'!$O$8,E404='PC Receitas'!$O$9,E404='PC Receitas'!$O$10,E404='PC Receitas'!$O$11,E404='PC Receitas'!$O$12,E404='PC Receitas'!$O$13,E404='PC Receitas'!$O$14)),-J404,0))</f>
        <v>8033.07</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71"/>
      <c r="C405" s="43"/>
      <c r="D405" s="43" t="str">
        <f>IF(C405&lt;&gt;"",TEXT(C405,"00")&amp;"/12/"&amp;'Configurações Básicas'!$E$5,"")</f>
        <v/>
      </c>
      <c r="E405" s="43"/>
      <c r="F405" s="43"/>
      <c r="G405" s="43"/>
      <c r="H405" s="43"/>
      <c r="I405" s="43"/>
      <c r="J405" s="44"/>
      <c r="K405" s="142"/>
      <c r="L405" s="45"/>
      <c r="M405" s="141"/>
      <c r="N405" s="41">
        <f>N404+IF(AND(L405="Pago",OR(E405='PC Receitas'!$O$4,E405='PC Receitas'!$O$5,E405='PC Receitas'!$O$6)),J405,IF(AND(L405="Pago",OR(E405='PC Receitas'!$O$7,E405='PC Receitas'!$O$8,E405='PC Receitas'!$O$9,E405='PC Receitas'!$O$10,E405='PC Receitas'!$O$11,E405='PC Receitas'!$O$12,E405='PC Receitas'!$O$13,E405='PC Receitas'!$O$14)),-J405,0))</f>
        <v>8033.07</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71"/>
      <c r="C406" s="43"/>
      <c r="D406" s="43" t="str">
        <f>IF(C406&lt;&gt;"",TEXT(C406,"00")&amp;"/12/"&amp;'Configurações Básicas'!$E$5,"")</f>
        <v/>
      </c>
      <c r="E406" s="43"/>
      <c r="F406" s="43"/>
      <c r="G406" s="43"/>
      <c r="H406" s="43"/>
      <c r="I406" s="43"/>
      <c r="J406" s="44"/>
      <c r="K406" s="142"/>
      <c r="L406" s="45"/>
      <c r="M406" s="141"/>
      <c r="N406" s="41">
        <f>N405+IF(AND(L406="Pago",OR(E406='PC Receitas'!$O$4,E406='PC Receitas'!$O$5,E406='PC Receitas'!$O$6)),J406,IF(AND(L406="Pago",OR(E406='PC Receitas'!$O$7,E406='PC Receitas'!$O$8,E406='PC Receitas'!$O$9,E406='PC Receitas'!$O$10,E406='PC Receitas'!$O$11,E406='PC Receitas'!$O$12,E406='PC Receitas'!$O$13,E406='PC Receitas'!$O$14)),-J406,0))</f>
        <v>8033.07</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71"/>
      <c r="C407" s="43"/>
      <c r="D407" s="43" t="str">
        <f>IF(C407&lt;&gt;"",TEXT(C407,"00")&amp;"/12/"&amp;'Configurações Básicas'!$E$5,"")</f>
        <v/>
      </c>
      <c r="E407" s="43"/>
      <c r="F407" s="43"/>
      <c r="G407" s="43"/>
      <c r="H407" s="43"/>
      <c r="I407" s="43"/>
      <c r="J407" s="44"/>
      <c r="K407" s="142"/>
      <c r="L407" s="45"/>
      <c r="M407" s="141"/>
      <c r="N407" s="41">
        <f>N406+IF(AND(L407="Pago",OR(E407='PC Receitas'!$O$4,E407='PC Receitas'!$O$5,E407='PC Receitas'!$O$6)),J407,IF(AND(L407="Pago",OR(E407='PC Receitas'!$O$7,E407='PC Receitas'!$O$8,E407='PC Receitas'!$O$9,E407='PC Receitas'!$O$10,E407='PC Receitas'!$O$11,E407='PC Receitas'!$O$12,E407='PC Receitas'!$O$13,E407='PC Receitas'!$O$14)),-J407,0))</f>
        <v>8033.07</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71"/>
      <c r="C408" s="43"/>
      <c r="D408" s="43" t="str">
        <f>IF(C408&lt;&gt;"",TEXT(C408,"00")&amp;"/12/"&amp;'Configurações Básicas'!$E$5,"")</f>
        <v/>
      </c>
      <c r="E408" s="43"/>
      <c r="F408" s="43"/>
      <c r="G408" s="43"/>
      <c r="H408" s="43"/>
      <c r="I408" s="43"/>
      <c r="J408" s="44"/>
      <c r="K408" s="142"/>
      <c r="L408" s="45"/>
      <c r="M408" s="141"/>
      <c r="N408" s="41">
        <f>N407+IF(AND(L408="Pago",OR(E408='PC Receitas'!$O$4,E408='PC Receitas'!$O$5,E408='PC Receitas'!$O$6)),J408,IF(AND(L408="Pago",OR(E408='PC Receitas'!$O$7,E408='PC Receitas'!$O$8,E408='PC Receitas'!$O$9,E408='PC Receitas'!$O$10,E408='PC Receitas'!$O$11,E408='PC Receitas'!$O$12,E408='PC Receitas'!$O$13,E408='PC Receitas'!$O$14)),-J408,0))</f>
        <v>8033.07</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71"/>
      <c r="C409" s="43"/>
      <c r="D409" s="43" t="str">
        <f>IF(C409&lt;&gt;"",TEXT(C409,"00")&amp;"/12/"&amp;'Configurações Básicas'!$E$5,"")</f>
        <v/>
      </c>
      <c r="E409" s="43"/>
      <c r="F409" s="43"/>
      <c r="G409" s="43"/>
      <c r="H409" s="43"/>
      <c r="I409" s="43"/>
      <c r="J409" s="44"/>
      <c r="K409" s="142"/>
      <c r="L409" s="45"/>
      <c r="M409" s="141"/>
      <c r="N409" s="41">
        <f>N408+IF(AND(L409="Pago",OR(E409='PC Receitas'!$O$4,E409='PC Receitas'!$O$5,E409='PC Receitas'!$O$6)),J409,IF(AND(L409="Pago",OR(E409='PC Receitas'!$O$7,E409='PC Receitas'!$O$8,E409='PC Receitas'!$O$9,E409='PC Receitas'!$O$10,E409='PC Receitas'!$O$11,E409='PC Receitas'!$O$12,E409='PC Receitas'!$O$13,E409='PC Receitas'!$O$14)),-J409,0))</f>
        <v>8033.07</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71"/>
      <c r="C410" s="43"/>
      <c r="D410" s="43" t="str">
        <f>IF(C410&lt;&gt;"",TEXT(C410,"00")&amp;"/12/"&amp;'Configurações Básicas'!$E$5,"")</f>
        <v/>
      </c>
      <c r="E410" s="43"/>
      <c r="F410" s="43"/>
      <c r="G410" s="43"/>
      <c r="H410" s="43"/>
      <c r="I410" s="43"/>
      <c r="J410" s="44"/>
      <c r="K410" s="142"/>
      <c r="L410" s="45"/>
      <c r="M410" s="141"/>
      <c r="N410" s="41">
        <f>N409+IF(AND(L410="Pago",OR(E410='PC Receitas'!$O$4,E410='PC Receitas'!$O$5,E410='PC Receitas'!$O$6)),J410,IF(AND(L410="Pago",OR(E410='PC Receitas'!$O$7,E410='PC Receitas'!$O$8,E410='PC Receitas'!$O$9,E410='PC Receitas'!$O$10,E410='PC Receitas'!$O$11,E410='PC Receitas'!$O$12,E410='PC Receitas'!$O$13,E410='PC Receitas'!$O$14)),-J410,0))</f>
        <v>8033.07</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71"/>
      <c r="C411" s="43"/>
      <c r="D411" s="43" t="str">
        <f>IF(C411&lt;&gt;"",TEXT(C411,"00")&amp;"/12/"&amp;'Configurações Básicas'!$E$5,"")</f>
        <v/>
      </c>
      <c r="E411" s="43"/>
      <c r="F411" s="43"/>
      <c r="G411" s="43"/>
      <c r="H411" s="43"/>
      <c r="I411" s="43"/>
      <c r="J411" s="44"/>
      <c r="K411" s="142"/>
      <c r="L411" s="45"/>
      <c r="M411" s="141"/>
      <c r="N411" s="41">
        <f>N410+IF(AND(L411="Pago",OR(E411='PC Receitas'!$O$4,E411='PC Receitas'!$O$5,E411='PC Receitas'!$O$6)),J411,IF(AND(L411="Pago",OR(E411='PC Receitas'!$O$7,E411='PC Receitas'!$O$8,E411='PC Receitas'!$O$9,E411='PC Receitas'!$O$10,E411='PC Receitas'!$O$11,E411='PC Receitas'!$O$12,E411='PC Receitas'!$O$13,E411='PC Receitas'!$O$14)),-J411,0))</f>
        <v>8033.07</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71"/>
      <c r="C412" s="43"/>
      <c r="D412" s="43" t="str">
        <f>IF(C412&lt;&gt;"",TEXT(C412,"00")&amp;"/12/"&amp;'Configurações Básicas'!$E$5,"")</f>
        <v/>
      </c>
      <c r="E412" s="43"/>
      <c r="F412" s="43"/>
      <c r="G412" s="43"/>
      <c r="H412" s="43"/>
      <c r="I412" s="43"/>
      <c r="J412" s="44"/>
      <c r="K412" s="142"/>
      <c r="L412" s="45"/>
      <c r="M412" s="141"/>
      <c r="N412" s="41">
        <f>N411+IF(AND(L412="Pago",OR(E412='PC Receitas'!$O$4,E412='PC Receitas'!$O$5,E412='PC Receitas'!$O$6)),J412,IF(AND(L412="Pago",OR(E412='PC Receitas'!$O$7,E412='PC Receitas'!$O$8,E412='PC Receitas'!$O$9,E412='PC Receitas'!$O$10,E412='PC Receitas'!$O$11,E412='PC Receitas'!$O$12,E412='PC Receitas'!$O$13,E412='PC Receitas'!$O$14)),-J412,0))</f>
        <v>8033.07</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71"/>
      <c r="C413" s="43"/>
      <c r="D413" s="43" t="str">
        <f>IF(C413&lt;&gt;"",TEXT(C413,"00")&amp;"/12/"&amp;'Configurações Básicas'!$E$5,"")</f>
        <v/>
      </c>
      <c r="E413" s="43"/>
      <c r="F413" s="43"/>
      <c r="G413" s="43"/>
      <c r="H413" s="43"/>
      <c r="I413" s="43"/>
      <c r="J413" s="44"/>
      <c r="K413" s="142"/>
      <c r="L413" s="45"/>
      <c r="M413" s="141"/>
      <c r="N413" s="41">
        <f>N412+IF(AND(L413="Pago",OR(E413='PC Receitas'!$O$4,E413='PC Receitas'!$O$5,E413='PC Receitas'!$O$6)),J413,IF(AND(L413="Pago",OR(E413='PC Receitas'!$O$7,E413='PC Receitas'!$O$8,E413='PC Receitas'!$O$9,E413='PC Receitas'!$O$10,E413='PC Receitas'!$O$11,E413='PC Receitas'!$O$12,E413='PC Receitas'!$O$13,E413='PC Receitas'!$O$14)),-J413,0))</f>
        <v>8033.07</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71"/>
      <c r="C414" s="43"/>
      <c r="D414" s="43" t="str">
        <f>IF(C414&lt;&gt;"",TEXT(C414,"00")&amp;"/12/"&amp;'Configurações Básicas'!$E$5,"")</f>
        <v/>
      </c>
      <c r="E414" s="43"/>
      <c r="F414" s="43"/>
      <c r="G414" s="43"/>
      <c r="H414" s="43"/>
      <c r="I414" s="43"/>
      <c r="J414" s="44"/>
      <c r="K414" s="142"/>
      <c r="L414" s="45"/>
      <c r="M414" s="141"/>
      <c r="N414" s="41">
        <f>N413+IF(AND(L414="Pago",OR(E414='PC Receitas'!$O$4,E414='PC Receitas'!$O$5,E414='PC Receitas'!$O$6)),J414,IF(AND(L414="Pago",OR(E414='PC Receitas'!$O$7,E414='PC Receitas'!$O$8,E414='PC Receitas'!$O$9,E414='PC Receitas'!$O$10,E414='PC Receitas'!$O$11,E414='PC Receitas'!$O$12,E414='PC Receitas'!$O$13,E414='PC Receitas'!$O$14)),-J414,0))</f>
        <v>8033.07</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71"/>
      <c r="C415" s="43"/>
      <c r="D415" s="43" t="str">
        <f>IF(C415&lt;&gt;"",TEXT(C415,"00")&amp;"/12/"&amp;'Configurações Básicas'!$E$5,"")</f>
        <v/>
      </c>
      <c r="E415" s="43"/>
      <c r="F415" s="43"/>
      <c r="G415" s="43"/>
      <c r="H415" s="43"/>
      <c r="I415" s="43"/>
      <c r="J415" s="44"/>
      <c r="K415" s="142"/>
      <c r="L415" s="45"/>
      <c r="M415" s="141"/>
      <c r="N415" s="41">
        <f>N414+IF(AND(L415="Pago",OR(E415='PC Receitas'!$O$4,E415='PC Receitas'!$O$5,E415='PC Receitas'!$O$6)),J415,IF(AND(L415="Pago",OR(E415='PC Receitas'!$O$7,E415='PC Receitas'!$O$8,E415='PC Receitas'!$O$9,E415='PC Receitas'!$O$10,E415='PC Receitas'!$O$11,E415='PC Receitas'!$O$12,E415='PC Receitas'!$O$13,E415='PC Receitas'!$O$14)),-J415,0))</f>
        <v>8033.07</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71"/>
      <c r="C416" s="43"/>
      <c r="D416" s="43" t="str">
        <f>IF(C416&lt;&gt;"",TEXT(C416,"00")&amp;"/12/"&amp;'Configurações Básicas'!$E$5,"")</f>
        <v/>
      </c>
      <c r="E416" s="43"/>
      <c r="F416" s="43"/>
      <c r="G416" s="43"/>
      <c r="H416" s="43"/>
      <c r="I416" s="43"/>
      <c r="J416" s="44"/>
      <c r="K416" s="142"/>
      <c r="L416" s="45"/>
      <c r="M416" s="141"/>
      <c r="N416" s="41">
        <f>N415+IF(AND(L416="Pago",OR(E416='PC Receitas'!$O$4,E416='PC Receitas'!$O$5,E416='PC Receitas'!$O$6)),J416,IF(AND(L416="Pago",OR(E416='PC Receitas'!$O$7,E416='PC Receitas'!$O$8,E416='PC Receitas'!$O$9,E416='PC Receitas'!$O$10,E416='PC Receitas'!$O$11,E416='PC Receitas'!$O$12,E416='PC Receitas'!$O$13,E416='PC Receitas'!$O$14)),-J416,0))</f>
        <v>8033.07</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71"/>
      <c r="C417" s="43"/>
      <c r="D417" s="43" t="str">
        <f>IF(C417&lt;&gt;"",TEXT(C417,"00")&amp;"/12/"&amp;'Configurações Básicas'!$E$5,"")</f>
        <v/>
      </c>
      <c r="E417" s="43"/>
      <c r="F417" s="43"/>
      <c r="G417" s="43"/>
      <c r="H417" s="43"/>
      <c r="I417" s="43"/>
      <c r="J417" s="44"/>
      <c r="K417" s="142"/>
      <c r="L417" s="45"/>
      <c r="M417" s="141"/>
      <c r="N417" s="41">
        <f>N416+IF(AND(L417="Pago",OR(E417='PC Receitas'!$O$4,E417='PC Receitas'!$O$5,E417='PC Receitas'!$O$6)),J417,IF(AND(L417="Pago",OR(E417='PC Receitas'!$O$7,E417='PC Receitas'!$O$8,E417='PC Receitas'!$O$9,E417='PC Receitas'!$O$10,E417='PC Receitas'!$O$11,E417='PC Receitas'!$O$12,E417='PC Receitas'!$O$13,E417='PC Receitas'!$O$14)),-J417,0))</f>
        <v>8033.07</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71"/>
      <c r="C418" s="43"/>
      <c r="D418" s="43" t="str">
        <f>IF(C418&lt;&gt;"",TEXT(C418,"00")&amp;"/12/"&amp;'Configurações Básicas'!$E$5,"")</f>
        <v/>
      </c>
      <c r="E418" s="43"/>
      <c r="F418" s="43"/>
      <c r="G418" s="43"/>
      <c r="H418" s="43"/>
      <c r="I418" s="43"/>
      <c r="J418" s="44"/>
      <c r="K418" s="142"/>
      <c r="L418" s="45"/>
      <c r="M418" s="141"/>
      <c r="N418" s="41">
        <f>N417+IF(AND(L418="Pago",OR(E418='PC Receitas'!$O$4,E418='PC Receitas'!$O$5,E418='PC Receitas'!$O$6)),J418,IF(AND(L418="Pago",OR(E418='PC Receitas'!$O$7,E418='PC Receitas'!$O$8,E418='PC Receitas'!$O$9,E418='PC Receitas'!$O$10,E418='PC Receitas'!$O$11,E418='PC Receitas'!$O$12,E418='PC Receitas'!$O$13,E418='PC Receitas'!$O$14)),-J418,0))</f>
        <v>8033.07</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71"/>
      <c r="C419" s="43"/>
      <c r="D419" s="43" t="str">
        <f>IF(C419&lt;&gt;"",TEXT(C419,"00")&amp;"/12/"&amp;'Configurações Básicas'!$E$5,"")</f>
        <v/>
      </c>
      <c r="E419" s="43"/>
      <c r="F419" s="43"/>
      <c r="G419" s="43"/>
      <c r="H419" s="43"/>
      <c r="I419" s="43"/>
      <c r="J419" s="44"/>
      <c r="K419" s="142"/>
      <c r="L419" s="45"/>
      <c r="M419" s="141"/>
      <c r="N419" s="41">
        <f>N418+IF(AND(L419="Pago",OR(E419='PC Receitas'!$O$4,E419='PC Receitas'!$O$5,E419='PC Receitas'!$O$6)),J419,IF(AND(L419="Pago",OR(E419='PC Receitas'!$O$7,E419='PC Receitas'!$O$8,E419='PC Receitas'!$O$9,E419='PC Receitas'!$O$10,E419='PC Receitas'!$O$11,E419='PC Receitas'!$O$12,E419='PC Receitas'!$O$13,E419='PC Receitas'!$O$14)),-J419,0))</f>
        <v>8033.07</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71"/>
      <c r="C420" s="43"/>
      <c r="D420" s="43" t="str">
        <f>IF(C420&lt;&gt;"",TEXT(C420,"00")&amp;"/12/"&amp;'Configurações Básicas'!$E$5,"")</f>
        <v/>
      </c>
      <c r="E420" s="43"/>
      <c r="F420" s="43"/>
      <c r="G420" s="43"/>
      <c r="H420" s="43"/>
      <c r="I420" s="43"/>
      <c r="J420" s="44"/>
      <c r="K420" s="142"/>
      <c r="L420" s="45"/>
      <c r="M420" s="141"/>
      <c r="N420" s="41">
        <f>N419+IF(AND(L420="Pago",OR(E420='PC Receitas'!$O$4,E420='PC Receitas'!$O$5,E420='PC Receitas'!$O$6)),J420,IF(AND(L420="Pago",OR(E420='PC Receitas'!$O$7,E420='PC Receitas'!$O$8,E420='PC Receitas'!$O$9,E420='PC Receitas'!$O$10,E420='PC Receitas'!$O$11,E420='PC Receitas'!$O$12,E420='PC Receitas'!$O$13,E420='PC Receitas'!$O$14)),-J420,0))</f>
        <v>8033.07</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71"/>
      <c r="C421" s="43"/>
      <c r="D421" s="43" t="str">
        <f>IF(C421&lt;&gt;"",TEXT(C421,"00")&amp;"/12/"&amp;'Configurações Básicas'!$E$5,"")</f>
        <v/>
      </c>
      <c r="E421" s="43"/>
      <c r="F421" s="43"/>
      <c r="G421" s="43"/>
      <c r="H421" s="43"/>
      <c r="I421" s="43"/>
      <c r="J421" s="44"/>
      <c r="K421" s="142"/>
      <c r="L421" s="45"/>
      <c r="M421" s="141"/>
      <c r="N421" s="41">
        <f>N420+IF(AND(L421="Pago",OR(E421='PC Receitas'!$O$4,E421='PC Receitas'!$O$5,E421='PC Receitas'!$O$6)),J421,IF(AND(L421="Pago",OR(E421='PC Receitas'!$O$7,E421='PC Receitas'!$O$8,E421='PC Receitas'!$O$9,E421='PC Receitas'!$O$10,E421='PC Receitas'!$O$11,E421='PC Receitas'!$O$12,E421='PC Receitas'!$O$13,E421='PC Receitas'!$O$14)),-J421,0))</f>
        <v>8033.07</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71"/>
      <c r="C422" s="43"/>
      <c r="D422" s="43" t="str">
        <f>IF(C422&lt;&gt;"",TEXT(C422,"00")&amp;"/12/"&amp;'Configurações Básicas'!$E$5,"")</f>
        <v/>
      </c>
      <c r="E422" s="43"/>
      <c r="F422" s="43"/>
      <c r="G422" s="43"/>
      <c r="H422" s="43"/>
      <c r="I422" s="43"/>
      <c r="J422" s="44"/>
      <c r="K422" s="142"/>
      <c r="L422" s="45"/>
      <c r="M422" s="141"/>
      <c r="N422" s="41">
        <f>N421+IF(AND(L422="Pago",OR(E422='PC Receitas'!$O$4,E422='PC Receitas'!$O$5,E422='PC Receitas'!$O$6)),J422,IF(AND(L422="Pago",OR(E422='PC Receitas'!$O$7,E422='PC Receitas'!$O$8,E422='PC Receitas'!$O$9,E422='PC Receitas'!$O$10,E422='PC Receitas'!$O$11,E422='PC Receitas'!$O$12,E422='PC Receitas'!$O$13,E422='PC Receitas'!$O$14)),-J422,0))</f>
        <v>8033.07</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71"/>
      <c r="C423" s="43"/>
      <c r="D423" s="43" t="str">
        <f>IF(C423&lt;&gt;"",TEXT(C423,"00")&amp;"/12/"&amp;'Configurações Básicas'!$E$5,"")</f>
        <v/>
      </c>
      <c r="E423" s="43"/>
      <c r="F423" s="43"/>
      <c r="G423" s="43"/>
      <c r="H423" s="43"/>
      <c r="I423" s="43"/>
      <c r="J423" s="44"/>
      <c r="K423" s="142"/>
      <c r="L423" s="45"/>
      <c r="M423" s="141"/>
      <c r="N423" s="41">
        <f>N422+IF(AND(L423="Pago",OR(E423='PC Receitas'!$O$4,E423='PC Receitas'!$O$5,E423='PC Receitas'!$O$6)),J423,IF(AND(L423="Pago",OR(E423='PC Receitas'!$O$7,E423='PC Receitas'!$O$8,E423='PC Receitas'!$O$9,E423='PC Receitas'!$O$10,E423='PC Receitas'!$O$11,E423='PC Receitas'!$O$12,E423='PC Receitas'!$O$13,E423='PC Receitas'!$O$14)),-J423,0))</f>
        <v>8033.07</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71"/>
      <c r="C424" s="43"/>
      <c r="D424" s="43" t="str">
        <f>IF(C424&lt;&gt;"",TEXT(C424,"00")&amp;"/12/"&amp;'Configurações Básicas'!$E$5,"")</f>
        <v/>
      </c>
      <c r="E424" s="43"/>
      <c r="F424" s="43"/>
      <c r="G424" s="43"/>
      <c r="H424" s="43"/>
      <c r="I424" s="43"/>
      <c r="J424" s="44"/>
      <c r="K424" s="142"/>
      <c r="L424" s="45"/>
      <c r="M424" s="141"/>
      <c r="N424" s="41">
        <f>N423+IF(AND(L424="Pago",OR(E424='PC Receitas'!$O$4,E424='PC Receitas'!$O$5,E424='PC Receitas'!$O$6)),J424,IF(AND(L424="Pago",OR(E424='PC Receitas'!$O$7,E424='PC Receitas'!$O$8,E424='PC Receitas'!$O$9,E424='PC Receitas'!$O$10,E424='PC Receitas'!$O$11,E424='PC Receitas'!$O$12,E424='PC Receitas'!$O$13,E424='PC Receitas'!$O$14)),-J424,0))</f>
        <v>8033.07</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71"/>
      <c r="C425" s="43"/>
      <c r="D425" s="43" t="str">
        <f>IF(C425&lt;&gt;"",TEXT(C425,"00")&amp;"/12/"&amp;'Configurações Básicas'!$E$5,"")</f>
        <v/>
      </c>
      <c r="E425" s="43"/>
      <c r="F425" s="43"/>
      <c r="G425" s="43"/>
      <c r="H425" s="43"/>
      <c r="I425" s="43"/>
      <c r="J425" s="44"/>
      <c r="K425" s="142"/>
      <c r="L425" s="45"/>
      <c r="M425" s="141"/>
      <c r="N425" s="41">
        <f>N424+IF(AND(L425="Pago",OR(E425='PC Receitas'!$O$4,E425='PC Receitas'!$O$5,E425='PC Receitas'!$O$6)),J425,IF(AND(L425="Pago",OR(E425='PC Receitas'!$O$7,E425='PC Receitas'!$O$8,E425='PC Receitas'!$O$9,E425='PC Receitas'!$O$10,E425='PC Receitas'!$O$11,E425='PC Receitas'!$O$12,E425='PC Receitas'!$O$13,E425='PC Receitas'!$O$14)),-J425,0))</f>
        <v>8033.07</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71"/>
      <c r="C426" s="43"/>
      <c r="D426" s="43" t="str">
        <f>IF(C426&lt;&gt;"",TEXT(C426,"00")&amp;"/12/"&amp;'Configurações Básicas'!$E$5,"")</f>
        <v/>
      </c>
      <c r="E426" s="43"/>
      <c r="F426" s="43"/>
      <c r="G426" s="43"/>
      <c r="H426" s="43"/>
      <c r="I426" s="43"/>
      <c r="J426" s="44"/>
      <c r="K426" s="142"/>
      <c r="L426" s="45"/>
      <c r="M426" s="141"/>
      <c r="N426" s="41">
        <f>N425+IF(AND(L426="Pago",OR(E426='PC Receitas'!$O$4,E426='PC Receitas'!$O$5,E426='PC Receitas'!$O$6)),J426,IF(AND(L426="Pago",OR(E426='PC Receitas'!$O$7,E426='PC Receitas'!$O$8,E426='PC Receitas'!$O$9,E426='PC Receitas'!$O$10,E426='PC Receitas'!$O$11,E426='PC Receitas'!$O$12,E426='PC Receitas'!$O$13,E426='PC Receitas'!$O$14)),-J426,0))</f>
        <v>8033.07</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71"/>
      <c r="C427" s="43"/>
      <c r="D427" s="43" t="str">
        <f>IF(C427&lt;&gt;"",TEXT(C427,"00")&amp;"/12/"&amp;'Configurações Básicas'!$E$5,"")</f>
        <v/>
      </c>
      <c r="E427" s="43"/>
      <c r="F427" s="43"/>
      <c r="G427" s="43"/>
      <c r="H427" s="43"/>
      <c r="I427" s="43"/>
      <c r="J427" s="44"/>
      <c r="K427" s="142"/>
      <c r="L427" s="45"/>
      <c r="M427" s="141"/>
      <c r="N427" s="41">
        <f>N426+IF(AND(L427="Pago",OR(E427='PC Receitas'!$O$4,E427='PC Receitas'!$O$5,E427='PC Receitas'!$O$6)),J427,IF(AND(L427="Pago",OR(E427='PC Receitas'!$O$7,E427='PC Receitas'!$O$8,E427='PC Receitas'!$O$9,E427='PC Receitas'!$O$10,E427='PC Receitas'!$O$11,E427='PC Receitas'!$O$12,E427='PC Receitas'!$O$13,E427='PC Receitas'!$O$14)),-J427,0))</f>
        <v>8033.07</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71"/>
      <c r="C428" s="43"/>
      <c r="D428" s="43" t="str">
        <f>IF(C428&lt;&gt;"",TEXT(C428,"00")&amp;"/12/"&amp;'Configurações Básicas'!$E$5,"")</f>
        <v/>
      </c>
      <c r="E428" s="43"/>
      <c r="F428" s="43"/>
      <c r="G428" s="43"/>
      <c r="H428" s="43"/>
      <c r="I428" s="43"/>
      <c r="J428" s="44"/>
      <c r="K428" s="142"/>
      <c r="L428" s="45"/>
      <c r="M428" s="141"/>
      <c r="N428" s="41">
        <f>N427+IF(AND(L428="Pago",OR(E428='PC Receitas'!$O$4,E428='PC Receitas'!$O$5,E428='PC Receitas'!$O$6)),J428,IF(AND(L428="Pago",OR(E428='PC Receitas'!$O$7,E428='PC Receitas'!$O$8,E428='PC Receitas'!$O$9,E428='PC Receitas'!$O$10,E428='PC Receitas'!$O$11,E428='PC Receitas'!$O$12,E428='PC Receitas'!$O$13,E428='PC Receitas'!$O$14)),-J428,0))</f>
        <v>8033.07</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71"/>
      <c r="C429" s="43"/>
      <c r="D429" s="43" t="str">
        <f>IF(C429&lt;&gt;"",TEXT(C429,"00")&amp;"/12/"&amp;'Configurações Básicas'!$E$5,"")</f>
        <v/>
      </c>
      <c r="E429" s="43"/>
      <c r="F429" s="43"/>
      <c r="G429" s="43"/>
      <c r="H429" s="43"/>
      <c r="I429" s="43"/>
      <c r="J429" s="44"/>
      <c r="K429" s="142"/>
      <c r="L429" s="45"/>
      <c r="M429" s="141"/>
      <c r="N429" s="41">
        <f>N428+IF(AND(L429="Pago",OR(E429='PC Receitas'!$O$4,E429='PC Receitas'!$O$5,E429='PC Receitas'!$O$6)),J429,IF(AND(L429="Pago",OR(E429='PC Receitas'!$O$7,E429='PC Receitas'!$O$8,E429='PC Receitas'!$O$9,E429='PC Receitas'!$O$10,E429='PC Receitas'!$O$11,E429='PC Receitas'!$O$12,E429='PC Receitas'!$O$13,E429='PC Receitas'!$O$14)),-J429,0))</f>
        <v>8033.07</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71"/>
      <c r="C430" s="43"/>
      <c r="D430" s="43" t="str">
        <f>IF(C430&lt;&gt;"",TEXT(C430,"00")&amp;"/12/"&amp;'Configurações Básicas'!$E$5,"")</f>
        <v/>
      </c>
      <c r="E430" s="43"/>
      <c r="F430" s="43"/>
      <c r="G430" s="43"/>
      <c r="H430" s="43"/>
      <c r="I430" s="43"/>
      <c r="J430" s="44"/>
      <c r="K430" s="142"/>
      <c r="L430" s="45"/>
      <c r="M430" s="141"/>
      <c r="N430" s="41">
        <f>N429+IF(AND(L430="Pago",OR(E430='PC Receitas'!$O$4,E430='PC Receitas'!$O$5,E430='PC Receitas'!$O$6)),J430,IF(AND(L430="Pago",OR(E430='PC Receitas'!$O$7,E430='PC Receitas'!$O$8,E430='PC Receitas'!$O$9,E430='PC Receitas'!$O$10,E430='PC Receitas'!$O$11,E430='PC Receitas'!$O$12,E430='PC Receitas'!$O$13,E430='PC Receitas'!$O$14)),-J430,0))</f>
        <v>8033.07</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71"/>
      <c r="C431" s="43"/>
      <c r="D431" s="43" t="str">
        <f>IF(C431&lt;&gt;"",TEXT(C431,"00")&amp;"/12/"&amp;'Configurações Básicas'!$E$5,"")</f>
        <v/>
      </c>
      <c r="E431" s="43"/>
      <c r="F431" s="43"/>
      <c r="G431" s="43"/>
      <c r="H431" s="43"/>
      <c r="I431" s="43"/>
      <c r="J431" s="44"/>
      <c r="K431" s="142"/>
      <c r="L431" s="45"/>
      <c r="M431" s="141"/>
      <c r="N431" s="41">
        <f>N430+IF(AND(L431="Pago",OR(E431='PC Receitas'!$O$4,E431='PC Receitas'!$O$5,E431='PC Receitas'!$O$6)),J431,IF(AND(L431="Pago",OR(E431='PC Receitas'!$O$7,E431='PC Receitas'!$O$8,E431='PC Receitas'!$O$9,E431='PC Receitas'!$O$10,E431='PC Receitas'!$O$11,E431='PC Receitas'!$O$12,E431='PC Receitas'!$O$13,E431='PC Receitas'!$O$14)),-J431,0))</f>
        <v>8033.07</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71"/>
      <c r="C432" s="43"/>
      <c r="D432" s="43" t="str">
        <f>IF(C432&lt;&gt;"",TEXT(C432,"00")&amp;"/12/"&amp;'Configurações Básicas'!$E$5,"")</f>
        <v/>
      </c>
      <c r="E432" s="43"/>
      <c r="F432" s="43"/>
      <c r="G432" s="43"/>
      <c r="H432" s="43"/>
      <c r="I432" s="43"/>
      <c r="J432" s="44"/>
      <c r="K432" s="142"/>
      <c r="L432" s="45"/>
      <c r="M432" s="141"/>
      <c r="N432" s="41">
        <f>N431+IF(AND(L432="Pago",OR(E432='PC Receitas'!$O$4,E432='PC Receitas'!$O$5,E432='PC Receitas'!$O$6)),J432,IF(AND(L432="Pago",OR(E432='PC Receitas'!$O$7,E432='PC Receitas'!$O$8,E432='PC Receitas'!$O$9,E432='PC Receitas'!$O$10,E432='PC Receitas'!$O$11,E432='PC Receitas'!$O$12,E432='PC Receitas'!$O$13,E432='PC Receitas'!$O$14)),-J432,0))</f>
        <v>8033.07</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71"/>
      <c r="C433" s="43"/>
      <c r="D433" s="43" t="str">
        <f>IF(C433&lt;&gt;"",TEXT(C433,"00")&amp;"/12/"&amp;'Configurações Básicas'!$E$5,"")</f>
        <v/>
      </c>
      <c r="E433" s="43"/>
      <c r="F433" s="43"/>
      <c r="G433" s="43"/>
      <c r="H433" s="43"/>
      <c r="I433" s="43"/>
      <c r="J433" s="44"/>
      <c r="K433" s="142"/>
      <c r="L433" s="45"/>
      <c r="M433" s="141"/>
      <c r="N433" s="41">
        <f>N432+IF(AND(L433="Pago",OR(E433='PC Receitas'!$O$4,E433='PC Receitas'!$O$5,E433='PC Receitas'!$O$6)),J433,IF(AND(L433="Pago",OR(E433='PC Receitas'!$O$7,E433='PC Receitas'!$O$8,E433='PC Receitas'!$O$9,E433='PC Receitas'!$O$10,E433='PC Receitas'!$O$11,E433='PC Receitas'!$O$12,E433='PC Receitas'!$O$13,E433='PC Receitas'!$O$14)),-J433,0))</f>
        <v>8033.07</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71"/>
      <c r="C434" s="43"/>
      <c r="D434" s="43" t="str">
        <f>IF(C434&lt;&gt;"",TEXT(C434,"00")&amp;"/12/"&amp;'Configurações Básicas'!$E$5,"")</f>
        <v/>
      </c>
      <c r="E434" s="43"/>
      <c r="F434" s="43"/>
      <c r="G434" s="43"/>
      <c r="H434" s="43"/>
      <c r="I434" s="43"/>
      <c r="J434" s="44"/>
      <c r="K434" s="142"/>
      <c r="L434" s="45"/>
      <c r="M434" s="141"/>
      <c r="N434" s="41">
        <f>N433+IF(AND(L434="Pago",OR(E434='PC Receitas'!$O$4,E434='PC Receitas'!$O$5,E434='PC Receitas'!$O$6)),J434,IF(AND(L434="Pago",OR(E434='PC Receitas'!$O$7,E434='PC Receitas'!$O$8,E434='PC Receitas'!$O$9,E434='PC Receitas'!$O$10,E434='PC Receitas'!$O$11,E434='PC Receitas'!$O$12,E434='PC Receitas'!$O$13,E434='PC Receitas'!$O$14)),-J434,0))</f>
        <v>8033.07</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71"/>
      <c r="C435" s="43"/>
      <c r="D435" s="43" t="str">
        <f>IF(C435&lt;&gt;"",TEXT(C435,"00")&amp;"/12/"&amp;'Configurações Básicas'!$E$5,"")</f>
        <v/>
      </c>
      <c r="E435" s="43"/>
      <c r="F435" s="43"/>
      <c r="G435" s="43"/>
      <c r="H435" s="43"/>
      <c r="I435" s="43"/>
      <c r="J435" s="44"/>
      <c r="K435" s="142"/>
      <c r="L435" s="45"/>
      <c r="M435" s="141"/>
      <c r="N435" s="41">
        <f>N434+IF(AND(L435="Pago",OR(E435='PC Receitas'!$O$4,E435='PC Receitas'!$O$5,E435='PC Receitas'!$O$6)),J435,IF(AND(L435="Pago",OR(E435='PC Receitas'!$O$7,E435='PC Receitas'!$O$8,E435='PC Receitas'!$O$9,E435='PC Receitas'!$O$10,E435='PC Receitas'!$O$11,E435='PC Receitas'!$O$12,E435='PC Receitas'!$O$13,E435='PC Receitas'!$O$14)),-J435,0))</f>
        <v>8033.07</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71"/>
      <c r="C436" s="43"/>
      <c r="D436" s="43" t="str">
        <f>IF(C436&lt;&gt;"",TEXT(C436,"00")&amp;"/12/"&amp;'Configurações Básicas'!$E$5,"")</f>
        <v/>
      </c>
      <c r="E436" s="43"/>
      <c r="F436" s="43"/>
      <c r="G436" s="43"/>
      <c r="H436" s="43"/>
      <c r="I436" s="43"/>
      <c r="J436" s="44"/>
      <c r="K436" s="142"/>
      <c r="L436" s="45"/>
      <c r="M436" s="141"/>
      <c r="N436" s="41">
        <f>N435+IF(AND(L436="Pago",OR(E436='PC Receitas'!$O$4,E436='PC Receitas'!$O$5,E436='PC Receitas'!$O$6)),J436,IF(AND(L436="Pago",OR(E436='PC Receitas'!$O$7,E436='PC Receitas'!$O$8,E436='PC Receitas'!$O$9,E436='PC Receitas'!$O$10,E436='PC Receitas'!$O$11,E436='PC Receitas'!$O$12,E436='PC Receitas'!$O$13,E436='PC Receitas'!$O$14)),-J436,0))</f>
        <v>8033.07</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71"/>
      <c r="C437" s="43"/>
      <c r="D437" s="43" t="str">
        <f>IF(C437&lt;&gt;"",TEXT(C437,"00")&amp;"/12/"&amp;'Configurações Básicas'!$E$5,"")</f>
        <v/>
      </c>
      <c r="E437" s="43"/>
      <c r="F437" s="43"/>
      <c r="G437" s="43"/>
      <c r="H437" s="43"/>
      <c r="I437" s="43"/>
      <c r="J437" s="44"/>
      <c r="K437" s="142"/>
      <c r="L437" s="45"/>
      <c r="M437" s="141"/>
      <c r="N437" s="41">
        <f>N436+IF(AND(L437="Pago",OR(E437='PC Receitas'!$O$4,E437='PC Receitas'!$O$5,E437='PC Receitas'!$O$6)),J437,IF(AND(L437="Pago",OR(E437='PC Receitas'!$O$7,E437='PC Receitas'!$O$8,E437='PC Receitas'!$O$9,E437='PC Receitas'!$O$10,E437='PC Receitas'!$O$11,E437='PC Receitas'!$O$12,E437='PC Receitas'!$O$13,E437='PC Receitas'!$O$14)),-J437,0))</f>
        <v>8033.07</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71"/>
      <c r="C438" s="43"/>
      <c r="D438" s="43" t="str">
        <f>IF(C438&lt;&gt;"",TEXT(C438,"00")&amp;"/12/"&amp;'Configurações Básicas'!$E$5,"")</f>
        <v/>
      </c>
      <c r="E438" s="43"/>
      <c r="F438" s="43"/>
      <c r="G438" s="43"/>
      <c r="H438" s="43"/>
      <c r="I438" s="43"/>
      <c r="J438" s="44"/>
      <c r="K438" s="142"/>
      <c r="L438" s="45"/>
      <c r="M438" s="141"/>
      <c r="N438" s="41">
        <f>N437+IF(AND(L438="Pago",OR(E438='PC Receitas'!$O$4,E438='PC Receitas'!$O$5,E438='PC Receitas'!$O$6)),J438,IF(AND(L438="Pago",OR(E438='PC Receitas'!$O$7,E438='PC Receitas'!$O$8,E438='PC Receitas'!$O$9,E438='PC Receitas'!$O$10,E438='PC Receitas'!$O$11,E438='PC Receitas'!$O$12,E438='PC Receitas'!$O$13,E438='PC Receitas'!$O$14)),-J438,0))</f>
        <v>8033.07</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71"/>
      <c r="C439" s="43"/>
      <c r="D439" s="43" t="str">
        <f>IF(C439&lt;&gt;"",TEXT(C439,"00")&amp;"/12/"&amp;'Configurações Básicas'!$E$5,"")</f>
        <v/>
      </c>
      <c r="E439" s="43"/>
      <c r="F439" s="43"/>
      <c r="G439" s="43"/>
      <c r="H439" s="43"/>
      <c r="I439" s="43"/>
      <c r="J439" s="44"/>
      <c r="K439" s="142"/>
      <c r="L439" s="45"/>
      <c r="M439" s="141"/>
      <c r="N439" s="41">
        <f>N438+IF(AND(L439="Pago",OR(E439='PC Receitas'!$O$4,E439='PC Receitas'!$O$5,E439='PC Receitas'!$O$6)),J439,IF(AND(L439="Pago",OR(E439='PC Receitas'!$O$7,E439='PC Receitas'!$O$8,E439='PC Receitas'!$O$9,E439='PC Receitas'!$O$10,E439='PC Receitas'!$O$11,E439='PC Receitas'!$O$12,E439='PC Receitas'!$O$13,E439='PC Receitas'!$O$14)),-J439,0))</f>
        <v>8033.07</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71"/>
      <c r="C440" s="43"/>
      <c r="D440" s="43" t="str">
        <f>IF(C440&lt;&gt;"",TEXT(C440,"00")&amp;"/12/"&amp;'Configurações Básicas'!$E$5,"")</f>
        <v/>
      </c>
      <c r="E440" s="43"/>
      <c r="F440" s="43"/>
      <c r="G440" s="43"/>
      <c r="H440" s="43"/>
      <c r="I440" s="43"/>
      <c r="J440" s="44"/>
      <c r="K440" s="142"/>
      <c r="L440" s="45"/>
      <c r="M440" s="141"/>
      <c r="N440" s="41">
        <f>N439+IF(AND(L440="Pago",OR(E440='PC Receitas'!$O$4,E440='PC Receitas'!$O$5,E440='PC Receitas'!$O$6)),J440,IF(AND(L440="Pago",OR(E440='PC Receitas'!$O$7,E440='PC Receitas'!$O$8,E440='PC Receitas'!$O$9,E440='PC Receitas'!$O$10,E440='PC Receitas'!$O$11,E440='PC Receitas'!$O$12,E440='PC Receitas'!$O$13,E440='PC Receitas'!$O$14)),-J440,0))</f>
        <v>8033.07</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71"/>
      <c r="C441" s="43"/>
      <c r="D441" s="43" t="str">
        <f>IF(C441&lt;&gt;"",TEXT(C441,"00")&amp;"/12/"&amp;'Configurações Básicas'!$E$5,"")</f>
        <v/>
      </c>
      <c r="E441" s="43"/>
      <c r="F441" s="43"/>
      <c r="G441" s="43"/>
      <c r="H441" s="43"/>
      <c r="I441" s="43"/>
      <c r="J441" s="44"/>
      <c r="K441" s="142"/>
      <c r="L441" s="45"/>
      <c r="M441" s="141"/>
      <c r="N441" s="41">
        <f>N440+IF(AND(L441="Pago",OR(E441='PC Receitas'!$O$4,E441='PC Receitas'!$O$5,E441='PC Receitas'!$O$6)),J441,IF(AND(L441="Pago",OR(E441='PC Receitas'!$O$7,E441='PC Receitas'!$O$8,E441='PC Receitas'!$O$9,E441='PC Receitas'!$O$10,E441='PC Receitas'!$O$11,E441='PC Receitas'!$O$12,E441='PC Receitas'!$O$13,E441='PC Receitas'!$O$14)),-J441,0))</f>
        <v>8033.07</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71"/>
      <c r="C442" s="43"/>
      <c r="D442" s="43" t="str">
        <f>IF(C442&lt;&gt;"",TEXT(C442,"00")&amp;"/12/"&amp;'Configurações Básicas'!$E$5,"")</f>
        <v/>
      </c>
      <c r="E442" s="43"/>
      <c r="F442" s="43"/>
      <c r="G442" s="43"/>
      <c r="H442" s="43"/>
      <c r="I442" s="43"/>
      <c r="J442" s="44"/>
      <c r="K442" s="142"/>
      <c r="L442" s="45"/>
      <c r="M442" s="141"/>
      <c r="N442" s="41">
        <f>N441+IF(AND(L442="Pago",OR(E442='PC Receitas'!$O$4,E442='PC Receitas'!$O$5,E442='PC Receitas'!$O$6)),J442,IF(AND(L442="Pago",OR(E442='PC Receitas'!$O$7,E442='PC Receitas'!$O$8,E442='PC Receitas'!$O$9,E442='PC Receitas'!$O$10,E442='PC Receitas'!$O$11,E442='PC Receitas'!$O$12,E442='PC Receitas'!$O$13,E442='PC Receitas'!$O$14)),-J442,0))</f>
        <v>8033.07</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71"/>
      <c r="C443" s="43"/>
      <c r="D443" s="43" t="str">
        <f>IF(C443&lt;&gt;"",TEXT(C443,"00")&amp;"/12/"&amp;'Configurações Básicas'!$E$5,"")</f>
        <v/>
      </c>
      <c r="E443" s="43"/>
      <c r="F443" s="43"/>
      <c r="G443" s="43"/>
      <c r="H443" s="43"/>
      <c r="I443" s="43"/>
      <c r="J443" s="44"/>
      <c r="K443" s="142"/>
      <c r="L443" s="45"/>
      <c r="M443" s="141"/>
      <c r="N443" s="41">
        <f>N442+IF(AND(L443="Pago",OR(E443='PC Receitas'!$O$4,E443='PC Receitas'!$O$5,E443='PC Receitas'!$O$6)),J443,IF(AND(L443="Pago",OR(E443='PC Receitas'!$O$7,E443='PC Receitas'!$O$8,E443='PC Receitas'!$O$9,E443='PC Receitas'!$O$10,E443='PC Receitas'!$O$11,E443='PC Receitas'!$O$12,E443='PC Receitas'!$O$13,E443='PC Receitas'!$O$14)),-J443,0))</f>
        <v>8033.07</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71"/>
      <c r="C444" s="43"/>
      <c r="D444" s="43" t="str">
        <f>IF(C444&lt;&gt;"",TEXT(C444,"00")&amp;"/12/"&amp;'Configurações Básicas'!$E$5,"")</f>
        <v/>
      </c>
      <c r="E444" s="43"/>
      <c r="F444" s="43"/>
      <c r="G444" s="43"/>
      <c r="H444" s="43"/>
      <c r="I444" s="43"/>
      <c r="J444" s="44"/>
      <c r="K444" s="142"/>
      <c r="L444" s="45"/>
      <c r="M444" s="141"/>
      <c r="N444" s="41">
        <f>N443+IF(AND(L444="Pago",OR(E444='PC Receitas'!$O$4,E444='PC Receitas'!$O$5,E444='PC Receitas'!$O$6)),J444,IF(AND(L444="Pago",OR(E444='PC Receitas'!$O$7,E444='PC Receitas'!$O$8,E444='PC Receitas'!$O$9,E444='PC Receitas'!$O$10,E444='PC Receitas'!$O$11,E444='PC Receitas'!$O$12,E444='PC Receitas'!$O$13,E444='PC Receitas'!$O$14)),-J444,0))</f>
        <v>8033.07</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71"/>
      <c r="C445" s="43"/>
      <c r="D445" s="43" t="str">
        <f>IF(C445&lt;&gt;"",TEXT(C445,"00")&amp;"/12/"&amp;'Configurações Básicas'!$E$5,"")</f>
        <v/>
      </c>
      <c r="E445" s="43"/>
      <c r="F445" s="43"/>
      <c r="G445" s="43"/>
      <c r="H445" s="43"/>
      <c r="I445" s="43"/>
      <c r="J445" s="44"/>
      <c r="K445" s="142"/>
      <c r="L445" s="45"/>
      <c r="M445" s="141"/>
      <c r="N445" s="41">
        <f>N444+IF(AND(L445="Pago",OR(E445='PC Receitas'!$O$4,E445='PC Receitas'!$O$5,E445='PC Receitas'!$O$6)),J445,IF(AND(L445="Pago",OR(E445='PC Receitas'!$O$7,E445='PC Receitas'!$O$8,E445='PC Receitas'!$O$9,E445='PC Receitas'!$O$10,E445='PC Receitas'!$O$11,E445='PC Receitas'!$O$12,E445='PC Receitas'!$O$13,E445='PC Receitas'!$O$14)),-J445,0))</f>
        <v>8033.07</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71"/>
      <c r="C446" s="43"/>
      <c r="D446" s="43" t="str">
        <f>IF(C446&lt;&gt;"",TEXT(C446,"00")&amp;"/12/"&amp;'Configurações Básicas'!$E$5,"")</f>
        <v/>
      </c>
      <c r="E446" s="43"/>
      <c r="F446" s="43"/>
      <c r="G446" s="43"/>
      <c r="H446" s="43"/>
      <c r="I446" s="43"/>
      <c r="J446" s="44"/>
      <c r="K446" s="142"/>
      <c r="L446" s="45"/>
      <c r="M446" s="141"/>
      <c r="N446" s="41">
        <f>N445+IF(AND(L446="Pago",OR(E446='PC Receitas'!$O$4,E446='PC Receitas'!$O$5,E446='PC Receitas'!$O$6)),J446,IF(AND(L446="Pago",OR(E446='PC Receitas'!$O$7,E446='PC Receitas'!$O$8,E446='PC Receitas'!$O$9,E446='PC Receitas'!$O$10,E446='PC Receitas'!$O$11,E446='PC Receitas'!$O$12,E446='PC Receitas'!$O$13,E446='PC Receitas'!$O$14)),-J446,0))</f>
        <v>8033.07</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71"/>
      <c r="C447" s="43"/>
      <c r="D447" s="43" t="str">
        <f>IF(C447&lt;&gt;"",TEXT(C447,"00")&amp;"/12/"&amp;'Configurações Básicas'!$E$5,"")</f>
        <v/>
      </c>
      <c r="E447" s="43"/>
      <c r="F447" s="43"/>
      <c r="G447" s="43"/>
      <c r="H447" s="43"/>
      <c r="I447" s="43"/>
      <c r="J447" s="44"/>
      <c r="K447" s="142"/>
      <c r="L447" s="45"/>
      <c r="M447" s="141"/>
      <c r="N447" s="41">
        <f>N446+IF(AND(L447="Pago",OR(E447='PC Receitas'!$O$4,E447='PC Receitas'!$O$5,E447='PC Receitas'!$O$6)),J447,IF(AND(L447="Pago",OR(E447='PC Receitas'!$O$7,E447='PC Receitas'!$O$8,E447='PC Receitas'!$O$9,E447='PC Receitas'!$O$10,E447='PC Receitas'!$O$11,E447='PC Receitas'!$O$12,E447='PC Receitas'!$O$13,E447='PC Receitas'!$O$14)),-J447,0))</f>
        <v>8033.07</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71"/>
      <c r="C448" s="43"/>
      <c r="D448" s="43" t="str">
        <f>IF(C448&lt;&gt;"",TEXT(C448,"00")&amp;"/12/"&amp;'Configurações Básicas'!$E$5,"")</f>
        <v/>
      </c>
      <c r="E448" s="43"/>
      <c r="F448" s="43"/>
      <c r="G448" s="43"/>
      <c r="H448" s="43"/>
      <c r="I448" s="43"/>
      <c r="J448" s="44"/>
      <c r="K448" s="142"/>
      <c r="L448" s="45"/>
      <c r="M448" s="141"/>
      <c r="N448" s="41">
        <f>N447+IF(AND(L448="Pago",OR(E448='PC Receitas'!$O$4,E448='PC Receitas'!$O$5,E448='PC Receitas'!$O$6)),J448,IF(AND(L448="Pago",OR(E448='PC Receitas'!$O$7,E448='PC Receitas'!$O$8,E448='PC Receitas'!$O$9,E448='PC Receitas'!$O$10,E448='PC Receitas'!$O$11,E448='PC Receitas'!$O$12,E448='PC Receitas'!$O$13,E448='PC Receitas'!$O$14)),-J448,0))</f>
        <v>8033.07</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71"/>
      <c r="C449" s="43"/>
      <c r="D449" s="43" t="str">
        <f>IF(C449&lt;&gt;"",TEXT(C449,"00")&amp;"/12/"&amp;'Configurações Básicas'!$E$5,"")</f>
        <v/>
      </c>
      <c r="E449" s="43"/>
      <c r="F449" s="43"/>
      <c r="G449" s="43"/>
      <c r="H449" s="43"/>
      <c r="I449" s="43"/>
      <c r="J449" s="44"/>
      <c r="K449" s="142"/>
      <c r="L449" s="45"/>
      <c r="M449" s="141"/>
      <c r="N449" s="41">
        <f>N448+IF(AND(L449="Pago",OR(E449='PC Receitas'!$O$4,E449='PC Receitas'!$O$5,E449='PC Receitas'!$O$6)),J449,IF(AND(L449="Pago",OR(E449='PC Receitas'!$O$7,E449='PC Receitas'!$O$8,E449='PC Receitas'!$O$9,E449='PC Receitas'!$O$10,E449='PC Receitas'!$O$11,E449='PC Receitas'!$O$12,E449='PC Receitas'!$O$13,E449='PC Receitas'!$O$14)),-J449,0))</f>
        <v>8033.07</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71"/>
      <c r="C450" s="43"/>
      <c r="D450" s="43" t="str">
        <f>IF(C450&lt;&gt;"",TEXT(C450,"00")&amp;"/12/"&amp;'Configurações Básicas'!$E$5,"")</f>
        <v/>
      </c>
      <c r="E450" s="43"/>
      <c r="F450" s="43"/>
      <c r="G450" s="43"/>
      <c r="H450" s="43"/>
      <c r="I450" s="43"/>
      <c r="J450" s="44"/>
      <c r="K450" s="142"/>
      <c r="L450" s="45"/>
      <c r="M450" s="141"/>
      <c r="N450" s="41">
        <f>N449+IF(AND(L450="Pago",OR(E450='PC Receitas'!$O$4,E450='PC Receitas'!$O$5,E450='PC Receitas'!$O$6)),J450,IF(AND(L450="Pago",OR(E450='PC Receitas'!$O$7,E450='PC Receitas'!$O$8,E450='PC Receitas'!$O$9,E450='PC Receitas'!$O$10,E450='PC Receitas'!$O$11,E450='PC Receitas'!$O$12,E450='PC Receitas'!$O$13,E450='PC Receitas'!$O$14)),-J450,0))</f>
        <v>8033.07</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71"/>
      <c r="C451" s="43"/>
      <c r="D451" s="43" t="str">
        <f>IF(C451&lt;&gt;"",TEXT(C451,"00")&amp;"/12/"&amp;'Configurações Básicas'!$E$5,"")</f>
        <v/>
      </c>
      <c r="E451" s="43"/>
      <c r="F451" s="43"/>
      <c r="G451" s="43"/>
      <c r="H451" s="43"/>
      <c r="I451" s="43"/>
      <c r="J451" s="44"/>
      <c r="K451" s="142"/>
      <c r="L451" s="45"/>
      <c r="M451" s="141"/>
      <c r="N451" s="41">
        <f>N450+IF(AND(L451="Pago",OR(E451='PC Receitas'!$O$4,E451='PC Receitas'!$O$5,E451='PC Receitas'!$O$6)),J451,IF(AND(L451="Pago",OR(E451='PC Receitas'!$O$7,E451='PC Receitas'!$O$8,E451='PC Receitas'!$O$9,E451='PC Receitas'!$O$10,E451='PC Receitas'!$O$11,E451='PC Receitas'!$O$12,E451='PC Receitas'!$O$13,E451='PC Receitas'!$O$14)),-J451,0))</f>
        <v>8033.07</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71"/>
      <c r="C452" s="43"/>
      <c r="D452" s="43" t="str">
        <f>IF(C452&lt;&gt;"",TEXT(C452,"00")&amp;"/12/"&amp;'Configurações Básicas'!$E$5,"")</f>
        <v/>
      </c>
      <c r="E452" s="43"/>
      <c r="F452" s="43"/>
      <c r="G452" s="43"/>
      <c r="H452" s="43"/>
      <c r="I452" s="43"/>
      <c r="J452" s="44"/>
      <c r="K452" s="142"/>
      <c r="L452" s="45"/>
      <c r="M452" s="141"/>
      <c r="N452" s="41">
        <f>N451+IF(AND(L452="Pago",OR(E452='PC Receitas'!$O$4,E452='PC Receitas'!$O$5,E452='PC Receitas'!$O$6)),J452,IF(AND(L452="Pago",OR(E452='PC Receitas'!$O$7,E452='PC Receitas'!$O$8,E452='PC Receitas'!$O$9,E452='PC Receitas'!$O$10,E452='PC Receitas'!$O$11,E452='PC Receitas'!$O$12,E452='PC Receitas'!$O$13,E452='PC Receitas'!$O$14)),-J452,0))</f>
        <v>8033.07</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71"/>
      <c r="C453" s="43"/>
      <c r="D453" s="43" t="str">
        <f>IF(C453&lt;&gt;"",TEXT(C453,"00")&amp;"/12/"&amp;'Configurações Básicas'!$E$5,"")</f>
        <v/>
      </c>
      <c r="E453" s="43"/>
      <c r="F453" s="43"/>
      <c r="G453" s="43"/>
      <c r="H453" s="43"/>
      <c r="I453" s="43"/>
      <c r="J453" s="44"/>
      <c r="K453" s="142"/>
      <c r="L453" s="45"/>
      <c r="M453" s="141"/>
      <c r="N453" s="41">
        <f>N452+IF(AND(L453="Pago",OR(E453='PC Receitas'!$O$4,E453='PC Receitas'!$O$5,E453='PC Receitas'!$O$6)),J453,IF(AND(L453="Pago",OR(E453='PC Receitas'!$O$7,E453='PC Receitas'!$O$8,E453='PC Receitas'!$O$9,E453='PC Receitas'!$O$10,E453='PC Receitas'!$O$11,E453='PC Receitas'!$O$12,E453='PC Receitas'!$O$13,E453='PC Receitas'!$O$14)),-J453,0))</f>
        <v>8033.07</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71"/>
      <c r="C454" s="43"/>
      <c r="D454" s="43" t="str">
        <f>IF(C454&lt;&gt;"",TEXT(C454,"00")&amp;"/12/"&amp;'Configurações Básicas'!$E$5,"")</f>
        <v/>
      </c>
      <c r="E454" s="43"/>
      <c r="F454" s="43"/>
      <c r="G454" s="43"/>
      <c r="H454" s="43"/>
      <c r="I454" s="43"/>
      <c r="J454" s="44"/>
      <c r="K454" s="142"/>
      <c r="L454" s="45"/>
      <c r="M454" s="141"/>
      <c r="N454" s="41">
        <f>N453+IF(AND(L454="Pago",OR(E454='PC Receitas'!$O$4,E454='PC Receitas'!$O$5,E454='PC Receitas'!$O$6)),J454,IF(AND(L454="Pago",OR(E454='PC Receitas'!$O$7,E454='PC Receitas'!$O$8,E454='PC Receitas'!$O$9,E454='PC Receitas'!$O$10,E454='PC Receitas'!$O$11,E454='PC Receitas'!$O$12,E454='PC Receitas'!$O$13,E454='PC Receitas'!$O$14)),-J454,0))</f>
        <v>8033.07</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71"/>
      <c r="C455" s="43"/>
      <c r="D455" s="43" t="str">
        <f>IF(C455&lt;&gt;"",TEXT(C455,"00")&amp;"/12/"&amp;'Configurações Básicas'!$E$5,"")</f>
        <v/>
      </c>
      <c r="E455" s="43"/>
      <c r="F455" s="43"/>
      <c r="G455" s="43"/>
      <c r="H455" s="43"/>
      <c r="I455" s="43"/>
      <c r="J455" s="44"/>
      <c r="K455" s="142"/>
      <c r="L455" s="45"/>
      <c r="M455" s="141"/>
      <c r="N455" s="41">
        <f>N454+IF(AND(L455="Pago",OR(E455='PC Receitas'!$O$4,E455='PC Receitas'!$O$5,E455='PC Receitas'!$O$6)),J455,IF(AND(L455="Pago",OR(E455='PC Receitas'!$O$7,E455='PC Receitas'!$O$8,E455='PC Receitas'!$O$9,E455='PC Receitas'!$O$10,E455='PC Receitas'!$O$11,E455='PC Receitas'!$O$12,E455='PC Receitas'!$O$13,E455='PC Receitas'!$O$14)),-J455,0))</f>
        <v>8033.07</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71"/>
      <c r="C456" s="43"/>
      <c r="D456" s="43" t="str">
        <f>IF(C456&lt;&gt;"",TEXT(C456,"00")&amp;"/12/"&amp;'Configurações Básicas'!$E$5,"")</f>
        <v/>
      </c>
      <c r="E456" s="43"/>
      <c r="F456" s="43"/>
      <c r="G456" s="43"/>
      <c r="H456" s="43"/>
      <c r="I456" s="43"/>
      <c r="J456" s="44"/>
      <c r="K456" s="142"/>
      <c r="L456" s="45"/>
      <c r="M456" s="141"/>
      <c r="N456" s="41">
        <f>N455+IF(AND(L456="Pago",OR(E456='PC Receitas'!$O$4,E456='PC Receitas'!$O$5,E456='PC Receitas'!$O$6)),J456,IF(AND(L456="Pago",OR(E456='PC Receitas'!$O$7,E456='PC Receitas'!$O$8,E456='PC Receitas'!$O$9,E456='PC Receitas'!$O$10,E456='PC Receitas'!$O$11,E456='PC Receitas'!$O$12,E456='PC Receitas'!$O$13,E456='PC Receitas'!$O$14)),-J456,0))</f>
        <v>8033.07</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71"/>
      <c r="C457" s="43"/>
      <c r="D457" s="43" t="str">
        <f>IF(C457&lt;&gt;"",TEXT(C457,"00")&amp;"/12/"&amp;'Configurações Básicas'!$E$5,"")</f>
        <v/>
      </c>
      <c r="E457" s="43"/>
      <c r="F457" s="43"/>
      <c r="G457" s="43"/>
      <c r="H457" s="43"/>
      <c r="I457" s="43"/>
      <c r="J457" s="44"/>
      <c r="K457" s="142"/>
      <c r="L457" s="45"/>
      <c r="M457" s="141"/>
      <c r="N457" s="41">
        <f>N456+IF(AND(L457="Pago",OR(E457='PC Receitas'!$O$4,E457='PC Receitas'!$O$5,E457='PC Receitas'!$O$6)),J457,IF(AND(L457="Pago",OR(E457='PC Receitas'!$O$7,E457='PC Receitas'!$O$8,E457='PC Receitas'!$O$9,E457='PC Receitas'!$O$10,E457='PC Receitas'!$O$11,E457='PC Receitas'!$O$12,E457='PC Receitas'!$O$13,E457='PC Receitas'!$O$14)),-J457,0))</f>
        <v>8033.07</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71"/>
      <c r="C458" s="43"/>
      <c r="D458" s="43" t="str">
        <f>IF(C458&lt;&gt;"",TEXT(C458,"00")&amp;"/12/"&amp;'Configurações Básicas'!$E$5,"")</f>
        <v/>
      </c>
      <c r="E458" s="43"/>
      <c r="F458" s="43"/>
      <c r="G458" s="43"/>
      <c r="H458" s="43"/>
      <c r="I458" s="43"/>
      <c r="J458" s="44"/>
      <c r="K458" s="142"/>
      <c r="L458" s="45"/>
      <c r="M458" s="141"/>
      <c r="N458" s="41">
        <f>N457+IF(AND(L458="Pago",OR(E458='PC Receitas'!$O$4,E458='PC Receitas'!$O$5,E458='PC Receitas'!$O$6)),J458,IF(AND(L458="Pago",OR(E458='PC Receitas'!$O$7,E458='PC Receitas'!$O$8,E458='PC Receitas'!$O$9,E458='PC Receitas'!$O$10,E458='PC Receitas'!$O$11,E458='PC Receitas'!$O$12,E458='PC Receitas'!$O$13,E458='PC Receitas'!$O$14)),-J458,0))</f>
        <v>8033.07</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71"/>
      <c r="C459" s="43"/>
      <c r="D459" s="43" t="str">
        <f>IF(C459&lt;&gt;"",TEXT(C459,"00")&amp;"/12/"&amp;'Configurações Básicas'!$E$5,"")</f>
        <v/>
      </c>
      <c r="E459" s="43"/>
      <c r="F459" s="43"/>
      <c r="G459" s="43"/>
      <c r="H459" s="43"/>
      <c r="I459" s="43"/>
      <c r="J459" s="44"/>
      <c r="K459" s="142"/>
      <c r="L459" s="45"/>
      <c r="M459" s="141"/>
      <c r="N459" s="41">
        <f>N458+IF(AND(L459="Pago",OR(E459='PC Receitas'!$O$4,E459='PC Receitas'!$O$5,E459='PC Receitas'!$O$6)),J459,IF(AND(L459="Pago",OR(E459='PC Receitas'!$O$7,E459='PC Receitas'!$O$8,E459='PC Receitas'!$O$9,E459='PC Receitas'!$O$10,E459='PC Receitas'!$O$11,E459='PC Receitas'!$O$12,E459='PC Receitas'!$O$13,E459='PC Receitas'!$O$14)),-J459,0))</f>
        <v>8033.07</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71"/>
      <c r="C460" s="43"/>
      <c r="D460" s="43" t="str">
        <f>IF(C460&lt;&gt;"",TEXT(C460,"00")&amp;"/12/"&amp;'Configurações Básicas'!$E$5,"")</f>
        <v/>
      </c>
      <c r="E460" s="43"/>
      <c r="F460" s="43"/>
      <c r="G460" s="43"/>
      <c r="H460" s="43"/>
      <c r="I460" s="43"/>
      <c r="J460" s="44"/>
      <c r="K460" s="142"/>
      <c r="L460" s="45"/>
      <c r="M460" s="141"/>
      <c r="N460" s="41">
        <f>N459+IF(AND(L460="Pago",OR(E460='PC Receitas'!$O$4,E460='PC Receitas'!$O$5,E460='PC Receitas'!$O$6)),J460,IF(AND(L460="Pago",OR(E460='PC Receitas'!$O$7,E460='PC Receitas'!$O$8,E460='PC Receitas'!$O$9,E460='PC Receitas'!$O$10,E460='PC Receitas'!$O$11,E460='PC Receitas'!$O$12,E460='PC Receitas'!$O$13,E460='PC Receitas'!$O$14)),-J460,0))</f>
        <v>8033.07</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71"/>
      <c r="C461" s="43"/>
      <c r="D461" s="43" t="str">
        <f>IF(C461&lt;&gt;"",TEXT(C461,"00")&amp;"/12/"&amp;'Configurações Básicas'!$E$5,"")</f>
        <v/>
      </c>
      <c r="E461" s="43"/>
      <c r="F461" s="43"/>
      <c r="G461" s="43"/>
      <c r="H461" s="43"/>
      <c r="I461" s="43"/>
      <c r="J461" s="44"/>
      <c r="K461" s="142"/>
      <c r="L461" s="45"/>
      <c r="M461" s="141"/>
      <c r="N461" s="41">
        <f>N460+IF(AND(L461="Pago",OR(E461='PC Receitas'!$O$4,E461='PC Receitas'!$O$5,E461='PC Receitas'!$O$6)),J461,IF(AND(L461="Pago",OR(E461='PC Receitas'!$O$7,E461='PC Receitas'!$O$8,E461='PC Receitas'!$O$9,E461='PC Receitas'!$O$10,E461='PC Receitas'!$O$11,E461='PC Receitas'!$O$12,E461='PC Receitas'!$O$13,E461='PC Receitas'!$O$14)),-J461,0))</f>
        <v>8033.07</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71"/>
      <c r="C462" s="43"/>
      <c r="D462" s="43" t="str">
        <f>IF(C462&lt;&gt;"",TEXT(C462,"00")&amp;"/12/"&amp;'Configurações Básicas'!$E$5,"")</f>
        <v/>
      </c>
      <c r="E462" s="43"/>
      <c r="F462" s="43"/>
      <c r="G462" s="43"/>
      <c r="H462" s="43"/>
      <c r="I462" s="43"/>
      <c r="J462" s="44"/>
      <c r="K462" s="142"/>
      <c r="L462" s="45"/>
      <c r="M462" s="141"/>
      <c r="N462" s="41">
        <f>N461+IF(AND(L462="Pago",OR(E462='PC Receitas'!$O$4,E462='PC Receitas'!$O$5,E462='PC Receitas'!$O$6)),J462,IF(AND(L462="Pago",OR(E462='PC Receitas'!$O$7,E462='PC Receitas'!$O$8,E462='PC Receitas'!$O$9,E462='PC Receitas'!$O$10,E462='PC Receitas'!$O$11,E462='PC Receitas'!$O$12,E462='PC Receitas'!$O$13,E462='PC Receitas'!$O$14)),-J462,0))</f>
        <v>8033.07</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71"/>
      <c r="C463" s="43"/>
      <c r="D463" s="43" t="str">
        <f>IF(C463&lt;&gt;"",TEXT(C463,"00")&amp;"/12/"&amp;'Configurações Básicas'!$E$5,"")</f>
        <v/>
      </c>
      <c r="E463" s="43"/>
      <c r="F463" s="43"/>
      <c r="G463" s="43"/>
      <c r="H463" s="43"/>
      <c r="I463" s="43"/>
      <c r="J463" s="44"/>
      <c r="K463" s="142"/>
      <c r="L463" s="45"/>
      <c r="M463" s="141"/>
      <c r="N463" s="41">
        <f>N462+IF(AND(L463="Pago",OR(E463='PC Receitas'!$O$4,E463='PC Receitas'!$O$5,E463='PC Receitas'!$O$6)),J463,IF(AND(L463="Pago",OR(E463='PC Receitas'!$O$7,E463='PC Receitas'!$O$8,E463='PC Receitas'!$O$9,E463='PC Receitas'!$O$10,E463='PC Receitas'!$O$11,E463='PC Receitas'!$O$12,E463='PC Receitas'!$O$13,E463='PC Receitas'!$O$14)),-J463,0))</f>
        <v>8033.07</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71"/>
      <c r="C464" s="43"/>
      <c r="D464" s="43" t="str">
        <f>IF(C464&lt;&gt;"",TEXT(C464,"00")&amp;"/12/"&amp;'Configurações Básicas'!$E$5,"")</f>
        <v/>
      </c>
      <c r="E464" s="43"/>
      <c r="F464" s="43"/>
      <c r="G464" s="43"/>
      <c r="H464" s="43"/>
      <c r="I464" s="43"/>
      <c r="J464" s="44"/>
      <c r="K464" s="142"/>
      <c r="L464" s="45"/>
      <c r="M464" s="141"/>
      <c r="N464" s="41">
        <f>N463+IF(AND(L464="Pago",OR(E464='PC Receitas'!$O$4,E464='PC Receitas'!$O$5,E464='PC Receitas'!$O$6)),J464,IF(AND(L464="Pago",OR(E464='PC Receitas'!$O$7,E464='PC Receitas'!$O$8,E464='PC Receitas'!$O$9,E464='PC Receitas'!$O$10,E464='PC Receitas'!$O$11,E464='PC Receitas'!$O$12,E464='PC Receitas'!$O$13,E464='PC Receitas'!$O$14)),-J464,0))</f>
        <v>8033.07</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71"/>
      <c r="C465" s="43"/>
      <c r="D465" s="43" t="str">
        <f>IF(C465&lt;&gt;"",TEXT(C465,"00")&amp;"/12/"&amp;'Configurações Básicas'!$E$5,"")</f>
        <v/>
      </c>
      <c r="E465" s="43"/>
      <c r="F465" s="43"/>
      <c r="G465" s="43"/>
      <c r="H465" s="43"/>
      <c r="I465" s="43"/>
      <c r="J465" s="44"/>
      <c r="K465" s="142"/>
      <c r="L465" s="45"/>
      <c r="M465" s="141"/>
      <c r="N465" s="41">
        <f>N464+IF(AND(L465="Pago",OR(E465='PC Receitas'!$O$4,E465='PC Receitas'!$O$5,E465='PC Receitas'!$O$6)),J465,IF(AND(L465="Pago",OR(E465='PC Receitas'!$O$7,E465='PC Receitas'!$O$8,E465='PC Receitas'!$O$9,E465='PC Receitas'!$O$10,E465='PC Receitas'!$O$11,E465='PC Receitas'!$O$12,E465='PC Receitas'!$O$13,E465='PC Receitas'!$O$14)),-J465,0))</f>
        <v>8033.07</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71"/>
      <c r="C466" s="43"/>
      <c r="D466" s="43" t="str">
        <f>IF(C466&lt;&gt;"",TEXT(C466,"00")&amp;"/12/"&amp;'Configurações Básicas'!$E$5,"")</f>
        <v/>
      </c>
      <c r="E466" s="43"/>
      <c r="F466" s="43"/>
      <c r="G466" s="43"/>
      <c r="H466" s="43"/>
      <c r="I466" s="43"/>
      <c r="J466" s="44"/>
      <c r="K466" s="142"/>
      <c r="L466" s="45"/>
      <c r="M466" s="141"/>
      <c r="N466" s="41">
        <f>N465+IF(AND(L466="Pago",OR(E466='PC Receitas'!$O$4,E466='PC Receitas'!$O$5,E466='PC Receitas'!$O$6)),J466,IF(AND(L466="Pago",OR(E466='PC Receitas'!$O$7,E466='PC Receitas'!$O$8,E466='PC Receitas'!$O$9,E466='PC Receitas'!$O$10,E466='PC Receitas'!$O$11,E466='PC Receitas'!$O$12,E466='PC Receitas'!$O$13,E466='PC Receitas'!$O$14)),-J466,0))</f>
        <v>8033.07</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71"/>
      <c r="C467" s="43"/>
      <c r="D467" s="43" t="str">
        <f>IF(C467&lt;&gt;"",TEXT(C467,"00")&amp;"/12/"&amp;'Configurações Básicas'!$E$5,"")</f>
        <v/>
      </c>
      <c r="E467" s="43"/>
      <c r="F467" s="43"/>
      <c r="G467" s="43"/>
      <c r="H467" s="43"/>
      <c r="I467" s="43"/>
      <c r="J467" s="44"/>
      <c r="K467" s="142"/>
      <c r="L467" s="45"/>
      <c r="M467" s="141"/>
      <c r="N467" s="41">
        <f>N466+IF(AND(L467="Pago",OR(E467='PC Receitas'!$O$4,E467='PC Receitas'!$O$5,E467='PC Receitas'!$O$6)),J467,IF(AND(L467="Pago",OR(E467='PC Receitas'!$O$7,E467='PC Receitas'!$O$8,E467='PC Receitas'!$O$9,E467='PC Receitas'!$O$10,E467='PC Receitas'!$O$11,E467='PC Receitas'!$O$12,E467='PC Receitas'!$O$13,E467='PC Receitas'!$O$14)),-J467,0))</f>
        <v>8033.07</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71"/>
      <c r="C468" s="43"/>
      <c r="D468" s="43" t="str">
        <f>IF(C468&lt;&gt;"",TEXT(C468,"00")&amp;"/12/"&amp;'Configurações Básicas'!$E$5,"")</f>
        <v/>
      </c>
      <c r="E468" s="43"/>
      <c r="F468" s="43"/>
      <c r="G468" s="43"/>
      <c r="H468" s="43"/>
      <c r="I468" s="43"/>
      <c r="J468" s="44"/>
      <c r="K468" s="142"/>
      <c r="L468" s="45"/>
      <c r="M468" s="141"/>
      <c r="N468" s="41">
        <f>N467+IF(AND(L468="Pago",OR(E468='PC Receitas'!$O$4,E468='PC Receitas'!$O$5,E468='PC Receitas'!$O$6)),J468,IF(AND(L468="Pago",OR(E468='PC Receitas'!$O$7,E468='PC Receitas'!$O$8,E468='PC Receitas'!$O$9,E468='PC Receitas'!$O$10,E468='PC Receitas'!$O$11,E468='PC Receitas'!$O$12,E468='PC Receitas'!$O$13,E468='PC Receitas'!$O$14)),-J468,0))</f>
        <v>8033.07</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71"/>
      <c r="C469" s="43"/>
      <c r="D469" s="43" t="str">
        <f>IF(C469&lt;&gt;"",TEXT(C469,"00")&amp;"/12/"&amp;'Configurações Básicas'!$E$5,"")</f>
        <v/>
      </c>
      <c r="E469" s="43"/>
      <c r="F469" s="43"/>
      <c r="G469" s="43"/>
      <c r="H469" s="43"/>
      <c r="I469" s="43"/>
      <c r="J469" s="44"/>
      <c r="K469" s="142"/>
      <c r="L469" s="45"/>
      <c r="M469" s="141"/>
      <c r="N469" s="41">
        <f>N468+IF(AND(L469="Pago",OR(E469='PC Receitas'!$O$4,E469='PC Receitas'!$O$5,E469='PC Receitas'!$O$6)),J469,IF(AND(L469="Pago",OR(E469='PC Receitas'!$O$7,E469='PC Receitas'!$O$8,E469='PC Receitas'!$O$9,E469='PC Receitas'!$O$10,E469='PC Receitas'!$O$11,E469='PC Receitas'!$O$12,E469='PC Receitas'!$O$13,E469='PC Receitas'!$O$14)),-J469,0))</f>
        <v>8033.07</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71"/>
      <c r="C470" s="43"/>
      <c r="D470" s="43" t="str">
        <f>IF(C470&lt;&gt;"",TEXT(C470,"00")&amp;"/12/"&amp;'Configurações Básicas'!$E$5,"")</f>
        <v/>
      </c>
      <c r="E470" s="43"/>
      <c r="F470" s="43"/>
      <c r="G470" s="43"/>
      <c r="H470" s="43"/>
      <c r="I470" s="43"/>
      <c r="J470" s="44"/>
      <c r="K470" s="142"/>
      <c r="L470" s="45"/>
      <c r="M470" s="141"/>
      <c r="N470" s="41">
        <f>N469+IF(AND(L470="Pago",OR(E470='PC Receitas'!$O$4,E470='PC Receitas'!$O$5,E470='PC Receitas'!$O$6)),J470,IF(AND(L470="Pago",OR(E470='PC Receitas'!$O$7,E470='PC Receitas'!$O$8,E470='PC Receitas'!$O$9,E470='PC Receitas'!$O$10,E470='PC Receitas'!$O$11,E470='PC Receitas'!$O$12,E470='PC Receitas'!$O$13,E470='PC Receitas'!$O$14)),-J470,0))</f>
        <v>8033.07</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71"/>
      <c r="C471" s="43"/>
      <c r="D471" s="43" t="str">
        <f>IF(C471&lt;&gt;"",TEXT(C471,"00")&amp;"/12/"&amp;'Configurações Básicas'!$E$5,"")</f>
        <v/>
      </c>
      <c r="E471" s="43"/>
      <c r="F471" s="43"/>
      <c r="G471" s="43"/>
      <c r="H471" s="43"/>
      <c r="I471" s="43"/>
      <c r="J471" s="44"/>
      <c r="K471" s="142"/>
      <c r="L471" s="45"/>
      <c r="M471" s="141"/>
      <c r="N471" s="41">
        <f>N470+IF(AND(L471="Pago",OR(E471='PC Receitas'!$O$4,E471='PC Receitas'!$O$5,E471='PC Receitas'!$O$6)),J471,IF(AND(L471="Pago",OR(E471='PC Receitas'!$O$7,E471='PC Receitas'!$O$8,E471='PC Receitas'!$O$9,E471='PC Receitas'!$O$10,E471='PC Receitas'!$O$11,E471='PC Receitas'!$O$12,E471='PC Receitas'!$O$13,E471='PC Receitas'!$O$14)),-J471,0))</f>
        <v>8033.07</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71"/>
      <c r="C472" s="43"/>
      <c r="D472" s="43" t="str">
        <f>IF(C472&lt;&gt;"",TEXT(C472,"00")&amp;"/12/"&amp;'Configurações Básicas'!$E$5,"")</f>
        <v/>
      </c>
      <c r="E472" s="43"/>
      <c r="F472" s="43"/>
      <c r="G472" s="43"/>
      <c r="H472" s="43"/>
      <c r="I472" s="43"/>
      <c r="J472" s="44"/>
      <c r="K472" s="142"/>
      <c r="L472" s="45"/>
      <c r="M472" s="141"/>
      <c r="N472" s="41">
        <f>N471+IF(AND(L472="Pago",OR(E472='PC Receitas'!$O$4,E472='PC Receitas'!$O$5,E472='PC Receitas'!$O$6)),J472,IF(AND(L472="Pago",OR(E472='PC Receitas'!$O$7,E472='PC Receitas'!$O$8,E472='PC Receitas'!$O$9,E472='PC Receitas'!$O$10,E472='PC Receitas'!$O$11,E472='PC Receitas'!$O$12,E472='PC Receitas'!$O$13,E472='PC Receitas'!$O$14)),-J472,0))</f>
        <v>8033.07</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71"/>
      <c r="C473" s="43"/>
      <c r="D473" s="43" t="str">
        <f>IF(C473&lt;&gt;"",TEXT(C473,"00")&amp;"/12/"&amp;'Configurações Básicas'!$E$5,"")</f>
        <v/>
      </c>
      <c r="E473" s="43"/>
      <c r="F473" s="43"/>
      <c r="G473" s="43"/>
      <c r="H473" s="43"/>
      <c r="I473" s="43"/>
      <c r="J473" s="44"/>
      <c r="K473" s="142"/>
      <c r="L473" s="45"/>
      <c r="M473" s="141"/>
      <c r="N473" s="41">
        <f>N472+IF(AND(L473="Pago",OR(E473='PC Receitas'!$O$4,E473='PC Receitas'!$O$5,E473='PC Receitas'!$O$6)),J473,IF(AND(L473="Pago",OR(E473='PC Receitas'!$O$7,E473='PC Receitas'!$O$8,E473='PC Receitas'!$O$9,E473='PC Receitas'!$O$10,E473='PC Receitas'!$O$11,E473='PC Receitas'!$O$12,E473='PC Receitas'!$O$13,E473='PC Receitas'!$O$14)),-J473,0))</f>
        <v>8033.07</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71"/>
      <c r="C474" s="43"/>
      <c r="D474" s="43" t="str">
        <f>IF(C474&lt;&gt;"",TEXT(C474,"00")&amp;"/12/"&amp;'Configurações Básicas'!$E$5,"")</f>
        <v/>
      </c>
      <c r="E474" s="43"/>
      <c r="F474" s="43"/>
      <c r="G474" s="43"/>
      <c r="H474" s="43"/>
      <c r="I474" s="43"/>
      <c r="J474" s="44"/>
      <c r="K474" s="142"/>
      <c r="L474" s="45"/>
      <c r="M474" s="141"/>
      <c r="N474" s="41">
        <f>N473+IF(AND(L474="Pago",OR(E474='PC Receitas'!$O$4,E474='PC Receitas'!$O$5,E474='PC Receitas'!$O$6)),J474,IF(AND(L474="Pago",OR(E474='PC Receitas'!$O$7,E474='PC Receitas'!$O$8,E474='PC Receitas'!$O$9,E474='PC Receitas'!$O$10,E474='PC Receitas'!$O$11,E474='PC Receitas'!$O$12,E474='PC Receitas'!$O$13,E474='PC Receitas'!$O$14)),-J474,0))</f>
        <v>8033.07</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71"/>
      <c r="C475" s="43"/>
      <c r="D475" s="43" t="str">
        <f>IF(C475&lt;&gt;"",TEXT(C475,"00")&amp;"/12/"&amp;'Configurações Básicas'!$E$5,"")</f>
        <v/>
      </c>
      <c r="E475" s="43"/>
      <c r="F475" s="43"/>
      <c r="G475" s="43"/>
      <c r="H475" s="43"/>
      <c r="I475" s="43"/>
      <c r="J475" s="44"/>
      <c r="K475" s="142"/>
      <c r="L475" s="45"/>
      <c r="M475" s="141"/>
      <c r="N475" s="41">
        <f>N474+IF(AND(L475="Pago",OR(E475='PC Receitas'!$O$4,E475='PC Receitas'!$O$5,E475='PC Receitas'!$O$6)),J475,IF(AND(L475="Pago",OR(E475='PC Receitas'!$O$7,E475='PC Receitas'!$O$8,E475='PC Receitas'!$O$9,E475='PC Receitas'!$O$10,E475='PC Receitas'!$O$11,E475='PC Receitas'!$O$12,E475='PC Receitas'!$O$13,E475='PC Receitas'!$O$14)),-J475,0))</f>
        <v>8033.07</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71"/>
      <c r="C476" s="43"/>
      <c r="D476" s="43" t="str">
        <f>IF(C476&lt;&gt;"",TEXT(C476,"00")&amp;"/12/"&amp;'Configurações Básicas'!$E$5,"")</f>
        <v/>
      </c>
      <c r="E476" s="43"/>
      <c r="F476" s="43"/>
      <c r="G476" s="43"/>
      <c r="H476" s="43"/>
      <c r="I476" s="43"/>
      <c r="J476" s="44"/>
      <c r="K476" s="142"/>
      <c r="L476" s="45"/>
      <c r="M476" s="141"/>
      <c r="N476" s="41">
        <f>N475+IF(AND(L476="Pago",OR(E476='PC Receitas'!$O$4,E476='PC Receitas'!$O$5,E476='PC Receitas'!$O$6)),J476,IF(AND(L476="Pago",OR(E476='PC Receitas'!$O$7,E476='PC Receitas'!$O$8,E476='PC Receitas'!$O$9,E476='PC Receitas'!$O$10,E476='PC Receitas'!$O$11,E476='PC Receitas'!$O$12,E476='PC Receitas'!$O$13,E476='PC Receitas'!$O$14)),-J476,0))</f>
        <v>8033.07</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71"/>
      <c r="C477" s="43"/>
      <c r="D477" s="43" t="str">
        <f>IF(C477&lt;&gt;"",TEXT(C477,"00")&amp;"/12/"&amp;'Configurações Básicas'!$E$5,"")</f>
        <v/>
      </c>
      <c r="E477" s="43"/>
      <c r="F477" s="43"/>
      <c r="G477" s="43"/>
      <c r="H477" s="43"/>
      <c r="I477" s="43"/>
      <c r="J477" s="44"/>
      <c r="K477" s="142"/>
      <c r="L477" s="45"/>
      <c r="M477" s="141"/>
      <c r="N477" s="41">
        <f>N476+IF(AND(L477="Pago",OR(E477='PC Receitas'!$O$4,E477='PC Receitas'!$O$5,E477='PC Receitas'!$O$6)),J477,IF(AND(L477="Pago",OR(E477='PC Receitas'!$O$7,E477='PC Receitas'!$O$8,E477='PC Receitas'!$O$9,E477='PC Receitas'!$O$10,E477='PC Receitas'!$O$11,E477='PC Receitas'!$O$12,E477='PC Receitas'!$O$13,E477='PC Receitas'!$O$14)),-J477,0))</f>
        <v>8033.07</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71"/>
      <c r="C478" s="43"/>
      <c r="D478" s="43" t="str">
        <f>IF(C478&lt;&gt;"",TEXT(C478,"00")&amp;"/12/"&amp;'Configurações Básicas'!$E$5,"")</f>
        <v/>
      </c>
      <c r="E478" s="43"/>
      <c r="F478" s="43"/>
      <c r="G478" s="43"/>
      <c r="H478" s="43"/>
      <c r="I478" s="43"/>
      <c r="J478" s="44"/>
      <c r="K478" s="142"/>
      <c r="L478" s="45"/>
      <c r="M478" s="141"/>
      <c r="N478" s="41">
        <f>N477+IF(AND(L478="Pago",OR(E478='PC Receitas'!$O$4,E478='PC Receitas'!$O$5,E478='PC Receitas'!$O$6)),J478,IF(AND(L478="Pago",OR(E478='PC Receitas'!$O$7,E478='PC Receitas'!$O$8,E478='PC Receitas'!$O$9,E478='PC Receitas'!$O$10,E478='PC Receitas'!$O$11,E478='PC Receitas'!$O$12,E478='PC Receitas'!$O$13,E478='PC Receitas'!$O$14)),-J478,0))</f>
        <v>8033.07</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71"/>
      <c r="C479" s="43"/>
      <c r="D479" s="43" t="str">
        <f>IF(C479&lt;&gt;"",TEXT(C479,"00")&amp;"/12/"&amp;'Configurações Básicas'!$E$5,"")</f>
        <v/>
      </c>
      <c r="E479" s="43"/>
      <c r="F479" s="43"/>
      <c r="G479" s="43"/>
      <c r="H479" s="43"/>
      <c r="I479" s="43"/>
      <c r="J479" s="44"/>
      <c r="K479" s="142"/>
      <c r="L479" s="45"/>
      <c r="M479" s="141"/>
      <c r="N479" s="41">
        <f>N478+IF(AND(L479="Pago",OR(E479='PC Receitas'!$O$4,E479='PC Receitas'!$O$5,E479='PC Receitas'!$O$6)),J479,IF(AND(L479="Pago",OR(E479='PC Receitas'!$O$7,E479='PC Receitas'!$O$8,E479='PC Receitas'!$O$9,E479='PC Receitas'!$O$10,E479='PC Receitas'!$O$11,E479='PC Receitas'!$O$12,E479='PC Receitas'!$O$13,E479='PC Receitas'!$O$14)),-J479,0))</f>
        <v>8033.07</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71"/>
      <c r="C480" s="43"/>
      <c r="D480" s="43" t="str">
        <f>IF(C480&lt;&gt;"",TEXT(C480,"00")&amp;"/12/"&amp;'Configurações Básicas'!$E$5,"")</f>
        <v/>
      </c>
      <c r="E480" s="43"/>
      <c r="F480" s="43"/>
      <c r="G480" s="43"/>
      <c r="H480" s="43"/>
      <c r="I480" s="43"/>
      <c r="J480" s="44"/>
      <c r="K480" s="142"/>
      <c r="L480" s="45"/>
      <c r="M480" s="141"/>
      <c r="N480" s="41">
        <f>N479+IF(AND(L480="Pago",OR(E480='PC Receitas'!$O$4,E480='PC Receitas'!$O$5,E480='PC Receitas'!$O$6)),J480,IF(AND(L480="Pago",OR(E480='PC Receitas'!$O$7,E480='PC Receitas'!$O$8,E480='PC Receitas'!$O$9,E480='PC Receitas'!$O$10,E480='PC Receitas'!$O$11,E480='PC Receitas'!$O$12,E480='PC Receitas'!$O$13,E480='PC Receitas'!$O$14)),-J480,0))</f>
        <v>8033.07</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71"/>
      <c r="C481" s="43"/>
      <c r="D481" s="43" t="str">
        <f>IF(C481&lt;&gt;"",TEXT(C481,"00")&amp;"/12/"&amp;'Configurações Básicas'!$E$5,"")</f>
        <v/>
      </c>
      <c r="E481" s="43"/>
      <c r="F481" s="43"/>
      <c r="G481" s="43"/>
      <c r="H481" s="43"/>
      <c r="I481" s="43"/>
      <c r="J481" s="44"/>
      <c r="K481" s="142"/>
      <c r="L481" s="45"/>
      <c r="M481" s="141"/>
      <c r="N481" s="41">
        <f>N480+IF(AND(L481="Pago",OR(E481='PC Receitas'!$O$4,E481='PC Receitas'!$O$5,E481='PC Receitas'!$O$6)),J481,IF(AND(L481="Pago",OR(E481='PC Receitas'!$O$7,E481='PC Receitas'!$O$8,E481='PC Receitas'!$O$9,E481='PC Receitas'!$O$10,E481='PC Receitas'!$O$11,E481='PC Receitas'!$O$12,E481='PC Receitas'!$O$13,E481='PC Receitas'!$O$14)),-J481,0))</f>
        <v>8033.07</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71"/>
      <c r="C482" s="43"/>
      <c r="D482" s="43" t="str">
        <f>IF(C482&lt;&gt;"",TEXT(C482,"00")&amp;"/12/"&amp;'Configurações Básicas'!$E$5,"")</f>
        <v/>
      </c>
      <c r="E482" s="43"/>
      <c r="F482" s="43"/>
      <c r="G482" s="43"/>
      <c r="H482" s="43"/>
      <c r="I482" s="43"/>
      <c r="J482" s="44"/>
      <c r="K482" s="142"/>
      <c r="L482" s="45"/>
      <c r="M482" s="141"/>
      <c r="N482" s="41">
        <f>N481+IF(AND(L482="Pago",OR(E482='PC Receitas'!$O$4,E482='PC Receitas'!$O$5,E482='PC Receitas'!$O$6)),J482,IF(AND(L482="Pago",OR(E482='PC Receitas'!$O$7,E482='PC Receitas'!$O$8,E482='PC Receitas'!$O$9,E482='PC Receitas'!$O$10,E482='PC Receitas'!$O$11,E482='PC Receitas'!$O$12,E482='PC Receitas'!$O$13,E482='PC Receitas'!$O$14)),-J482,0))</f>
        <v>8033.07</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71"/>
      <c r="C483" s="43"/>
      <c r="D483" s="43" t="str">
        <f>IF(C483&lt;&gt;"",TEXT(C483,"00")&amp;"/12/"&amp;'Configurações Básicas'!$E$5,"")</f>
        <v/>
      </c>
      <c r="E483" s="43"/>
      <c r="F483" s="43"/>
      <c r="G483" s="43"/>
      <c r="H483" s="43"/>
      <c r="I483" s="43"/>
      <c r="J483" s="44"/>
      <c r="K483" s="142"/>
      <c r="L483" s="45"/>
      <c r="M483" s="141"/>
      <c r="N483" s="41">
        <f>N482+IF(AND(L483="Pago",OR(E483='PC Receitas'!$O$4,E483='PC Receitas'!$O$5,E483='PC Receitas'!$O$6)),J483,IF(AND(L483="Pago",OR(E483='PC Receitas'!$O$7,E483='PC Receitas'!$O$8,E483='PC Receitas'!$O$9,E483='PC Receitas'!$O$10,E483='PC Receitas'!$O$11,E483='PC Receitas'!$O$12,E483='PC Receitas'!$O$13,E483='PC Receitas'!$O$14)),-J483,0))</f>
        <v>8033.07</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71"/>
      <c r="C484" s="43"/>
      <c r="D484" s="43" t="str">
        <f>IF(C484&lt;&gt;"",TEXT(C484,"00")&amp;"/12/"&amp;'Configurações Básicas'!$E$5,"")</f>
        <v/>
      </c>
      <c r="E484" s="43"/>
      <c r="F484" s="43"/>
      <c r="G484" s="43"/>
      <c r="H484" s="43"/>
      <c r="I484" s="43"/>
      <c r="J484" s="44"/>
      <c r="K484" s="142"/>
      <c r="L484" s="45"/>
      <c r="M484" s="141"/>
      <c r="N484" s="41">
        <f>N483+IF(AND(L484="Pago",OR(E484='PC Receitas'!$O$4,E484='PC Receitas'!$O$5,E484='PC Receitas'!$O$6)),J484,IF(AND(L484="Pago",OR(E484='PC Receitas'!$O$7,E484='PC Receitas'!$O$8,E484='PC Receitas'!$O$9,E484='PC Receitas'!$O$10,E484='PC Receitas'!$O$11,E484='PC Receitas'!$O$12,E484='PC Receitas'!$O$13,E484='PC Receitas'!$O$14)),-J484,0))</f>
        <v>8033.07</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71"/>
      <c r="C485" s="43"/>
      <c r="D485" s="43" t="str">
        <f>IF(C485&lt;&gt;"",TEXT(C485,"00")&amp;"/12/"&amp;'Configurações Básicas'!$E$5,"")</f>
        <v/>
      </c>
      <c r="E485" s="43"/>
      <c r="F485" s="43"/>
      <c r="G485" s="43"/>
      <c r="H485" s="43"/>
      <c r="I485" s="43"/>
      <c r="J485" s="44"/>
      <c r="K485" s="142"/>
      <c r="L485" s="45"/>
      <c r="M485" s="141"/>
      <c r="N485" s="41">
        <f>N484+IF(AND(L485="Pago",OR(E485='PC Receitas'!$O$4,E485='PC Receitas'!$O$5,E485='PC Receitas'!$O$6)),J485,IF(AND(L485="Pago",OR(E485='PC Receitas'!$O$7,E485='PC Receitas'!$O$8,E485='PC Receitas'!$O$9,E485='PC Receitas'!$O$10,E485='PC Receitas'!$O$11,E485='PC Receitas'!$O$12,E485='PC Receitas'!$O$13,E485='PC Receitas'!$O$14)),-J485,0))</f>
        <v>8033.07</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71"/>
      <c r="C486" s="43"/>
      <c r="D486" s="43" t="str">
        <f>IF(C486&lt;&gt;"",TEXT(C486,"00")&amp;"/12/"&amp;'Configurações Básicas'!$E$5,"")</f>
        <v/>
      </c>
      <c r="E486" s="43"/>
      <c r="F486" s="43"/>
      <c r="G486" s="43"/>
      <c r="H486" s="43"/>
      <c r="I486" s="43"/>
      <c r="J486" s="44"/>
      <c r="K486" s="142"/>
      <c r="L486" s="45"/>
      <c r="M486" s="141"/>
      <c r="N486" s="41">
        <f>N485+IF(AND(L486="Pago",OR(E486='PC Receitas'!$O$4,E486='PC Receitas'!$O$5,E486='PC Receitas'!$O$6)),J486,IF(AND(L486="Pago",OR(E486='PC Receitas'!$O$7,E486='PC Receitas'!$O$8,E486='PC Receitas'!$O$9,E486='PC Receitas'!$O$10,E486='PC Receitas'!$O$11,E486='PC Receitas'!$O$12,E486='PC Receitas'!$O$13,E486='PC Receitas'!$O$14)),-J486,0))</f>
        <v>8033.07</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71"/>
      <c r="C487" s="43"/>
      <c r="D487" s="43" t="str">
        <f>IF(C487&lt;&gt;"",TEXT(C487,"00")&amp;"/12/"&amp;'Configurações Básicas'!$E$5,"")</f>
        <v/>
      </c>
      <c r="E487" s="43"/>
      <c r="F487" s="43"/>
      <c r="G487" s="43"/>
      <c r="H487" s="43"/>
      <c r="I487" s="43"/>
      <c r="J487" s="44"/>
      <c r="K487" s="142"/>
      <c r="L487" s="45"/>
      <c r="M487" s="141"/>
      <c r="N487" s="41">
        <f>N486+IF(AND(L487="Pago",OR(E487='PC Receitas'!$O$4,E487='PC Receitas'!$O$5,E487='PC Receitas'!$O$6)),J487,IF(AND(L487="Pago",OR(E487='PC Receitas'!$O$7,E487='PC Receitas'!$O$8,E487='PC Receitas'!$O$9,E487='PC Receitas'!$O$10,E487='PC Receitas'!$O$11,E487='PC Receitas'!$O$12,E487='PC Receitas'!$O$13,E487='PC Receitas'!$O$14)),-J487,0))</f>
        <v>8033.07</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71"/>
      <c r="C488" s="43"/>
      <c r="D488" s="43" t="str">
        <f>IF(C488&lt;&gt;"",TEXT(C488,"00")&amp;"/12/"&amp;'Configurações Básicas'!$E$5,"")</f>
        <v/>
      </c>
      <c r="E488" s="43"/>
      <c r="F488" s="43"/>
      <c r="G488" s="43"/>
      <c r="H488" s="43"/>
      <c r="I488" s="43"/>
      <c r="J488" s="44"/>
      <c r="K488" s="142"/>
      <c r="L488" s="45"/>
      <c r="M488" s="141"/>
      <c r="N488" s="41">
        <f>N487+IF(AND(L488="Pago",OR(E488='PC Receitas'!$O$4,E488='PC Receitas'!$O$5,E488='PC Receitas'!$O$6)),J488,IF(AND(L488="Pago",OR(E488='PC Receitas'!$O$7,E488='PC Receitas'!$O$8,E488='PC Receitas'!$O$9,E488='PC Receitas'!$O$10,E488='PC Receitas'!$O$11,E488='PC Receitas'!$O$12,E488='PC Receitas'!$O$13,E488='PC Receitas'!$O$14)),-J488,0))</f>
        <v>8033.07</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71"/>
      <c r="C489" s="43"/>
      <c r="D489" s="43" t="str">
        <f>IF(C489&lt;&gt;"",TEXT(C489,"00")&amp;"/12/"&amp;'Configurações Básicas'!$E$5,"")</f>
        <v/>
      </c>
      <c r="E489" s="43"/>
      <c r="F489" s="43"/>
      <c r="G489" s="43"/>
      <c r="H489" s="43"/>
      <c r="I489" s="43"/>
      <c r="J489" s="44"/>
      <c r="K489" s="142"/>
      <c r="L489" s="45"/>
      <c r="M489" s="141"/>
      <c r="N489" s="41">
        <f>N488+IF(AND(L489="Pago",OR(E489='PC Receitas'!$O$4,E489='PC Receitas'!$O$5,E489='PC Receitas'!$O$6)),J489,IF(AND(L489="Pago",OR(E489='PC Receitas'!$O$7,E489='PC Receitas'!$O$8,E489='PC Receitas'!$O$9,E489='PC Receitas'!$O$10,E489='PC Receitas'!$O$11,E489='PC Receitas'!$O$12,E489='PC Receitas'!$O$13,E489='PC Receitas'!$O$14)),-J489,0))</f>
        <v>8033.07</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71"/>
      <c r="C490" s="43"/>
      <c r="D490" s="43" t="str">
        <f>IF(C490&lt;&gt;"",TEXT(C490,"00")&amp;"/12/"&amp;'Configurações Básicas'!$E$5,"")</f>
        <v/>
      </c>
      <c r="E490" s="43"/>
      <c r="F490" s="43"/>
      <c r="G490" s="43"/>
      <c r="H490" s="43"/>
      <c r="I490" s="43"/>
      <c r="J490" s="44"/>
      <c r="K490" s="142"/>
      <c r="L490" s="45"/>
      <c r="M490" s="141"/>
      <c r="N490" s="41">
        <f>N489+IF(AND(L490="Pago",OR(E490='PC Receitas'!$O$4,E490='PC Receitas'!$O$5,E490='PC Receitas'!$O$6)),J490,IF(AND(L490="Pago",OR(E490='PC Receitas'!$O$7,E490='PC Receitas'!$O$8,E490='PC Receitas'!$O$9,E490='PC Receitas'!$O$10,E490='PC Receitas'!$O$11,E490='PC Receitas'!$O$12,E490='PC Receitas'!$O$13,E490='PC Receitas'!$O$14)),-J490,0))</f>
        <v>8033.07</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71"/>
      <c r="C491" s="43"/>
      <c r="D491" s="43" t="str">
        <f>IF(C491&lt;&gt;"",TEXT(C491,"00")&amp;"/12/"&amp;'Configurações Básicas'!$E$5,"")</f>
        <v/>
      </c>
      <c r="E491" s="43"/>
      <c r="F491" s="43"/>
      <c r="G491" s="43"/>
      <c r="H491" s="43"/>
      <c r="I491" s="43"/>
      <c r="J491" s="44"/>
      <c r="K491" s="142"/>
      <c r="L491" s="45"/>
      <c r="M491" s="141"/>
      <c r="N491" s="41">
        <f>N490+IF(AND(L491="Pago",OR(E491='PC Receitas'!$O$4,E491='PC Receitas'!$O$5,E491='PC Receitas'!$O$6)),J491,IF(AND(L491="Pago",OR(E491='PC Receitas'!$O$7,E491='PC Receitas'!$O$8,E491='PC Receitas'!$O$9,E491='PC Receitas'!$O$10,E491='PC Receitas'!$O$11,E491='PC Receitas'!$O$12,E491='PC Receitas'!$O$13,E491='PC Receitas'!$O$14)),-J491,0))</f>
        <v>8033.07</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71"/>
      <c r="C492" s="43"/>
      <c r="D492" s="43" t="str">
        <f>IF(C492&lt;&gt;"",TEXT(C492,"00")&amp;"/12/"&amp;'Configurações Básicas'!$E$5,"")</f>
        <v/>
      </c>
      <c r="E492" s="43"/>
      <c r="F492" s="43"/>
      <c r="G492" s="43"/>
      <c r="H492" s="43"/>
      <c r="I492" s="43"/>
      <c r="J492" s="44"/>
      <c r="K492" s="142"/>
      <c r="L492" s="45"/>
      <c r="M492" s="141"/>
      <c r="N492" s="41">
        <f>N491+IF(AND(L492="Pago",OR(E492='PC Receitas'!$O$4,E492='PC Receitas'!$O$5,E492='PC Receitas'!$O$6)),J492,IF(AND(L492="Pago",OR(E492='PC Receitas'!$O$7,E492='PC Receitas'!$O$8,E492='PC Receitas'!$O$9,E492='PC Receitas'!$O$10,E492='PC Receitas'!$O$11,E492='PC Receitas'!$O$12,E492='PC Receitas'!$O$13,E492='PC Receitas'!$O$14)),-J492,0))</f>
        <v>8033.07</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71"/>
      <c r="C493" s="43"/>
      <c r="D493" s="43" t="str">
        <f>IF(C493&lt;&gt;"",TEXT(C493,"00")&amp;"/12/"&amp;'Configurações Básicas'!$E$5,"")</f>
        <v/>
      </c>
      <c r="E493" s="43"/>
      <c r="F493" s="43"/>
      <c r="G493" s="43"/>
      <c r="H493" s="43"/>
      <c r="I493" s="43"/>
      <c r="J493" s="44"/>
      <c r="K493" s="142"/>
      <c r="L493" s="45"/>
      <c r="M493" s="141"/>
      <c r="N493" s="41">
        <f>N492+IF(AND(L493="Pago",OR(E493='PC Receitas'!$O$4,E493='PC Receitas'!$O$5,E493='PC Receitas'!$O$6)),J493,IF(AND(L493="Pago",OR(E493='PC Receitas'!$O$7,E493='PC Receitas'!$O$8,E493='PC Receitas'!$O$9,E493='PC Receitas'!$O$10,E493='PC Receitas'!$O$11,E493='PC Receitas'!$O$12,E493='PC Receitas'!$O$13,E493='PC Receitas'!$O$14)),-J493,0))</f>
        <v>8033.07</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71"/>
      <c r="C494" s="43"/>
      <c r="D494" s="43" t="str">
        <f>IF(C494&lt;&gt;"",TEXT(C494,"00")&amp;"/12/"&amp;'Configurações Básicas'!$E$5,"")</f>
        <v/>
      </c>
      <c r="E494" s="43"/>
      <c r="F494" s="43"/>
      <c r="G494" s="43"/>
      <c r="H494" s="43"/>
      <c r="I494" s="43"/>
      <c r="J494" s="44"/>
      <c r="K494" s="142"/>
      <c r="L494" s="45"/>
      <c r="M494" s="141"/>
      <c r="N494" s="41">
        <f>N493+IF(AND(L494="Pago",OR(E494='PC Receitas'!$O$4,E494='PC Receitas'!$O$5,E494='PC Receitas'!$O$6)),J494,IF(AND(L494="Pago",OR(E494='PC Receitas'!$O$7,E494='PC Receitas'!$O$8,E494='PC Receitas'!$O$9,E494='PC Receitas'!$O$10,E494='PC Receitas'!$O$11,E494='PC Receitas'!$O$12,E494='PC Receitas'!$O$13,E494='PC Receitas'!$O$14)),-J494,0))</f>
        <v>8033.07</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71"/>
      <c r="C495" s="43"/>
      <c r="D495" s="43" t="str">
        <f>IF(C495&lt;&gt;"",TEXT(C495,"00")&amp;"/12/"&amp;'Configurações Básicas'!$E$5,"")</f>
        <v/>
      </c>
      <c r="E495" s="43"/>
      <c r="F495" s="43"/>
      <c r="G495" s="43"/>
      <c r="H495" s="43"/>
      <c r="I495" s="43"/>
      <c r="J495" s="44"/>
      <c r="K495" s="142"/>
      <c r="L495" s="45"/>
      <c r="M495" s="141"/>
      <c r="N495" s="41">
        <f>N494+IF(AND(L495="Pago",OR(E495='PC Receitas'!$O$4,E495='PC Receitas'!$O$5,E495='PC Receitas'!$O$6)),J495,IF(AND(L495="Pago",OR(E495='PC Receitas'!$O$7,E495='PC Receitas'!$O$8,E495='PC Receitas'!$O$9,E495='PC Receitas'!$O$10,E495='PC Receitas'!$O$11,E495='PC Receitas'!$O$12,E495='PC Receitas'!$O$13,E495='PC Receitas'!$O$14)),-J495,0))</f>
        <v>8033.07</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71"/>
      <c r="C496" s="43"/>
      <c r="D496" s="43" t="str">
        <f>IF(C496&lt;&gt;"",TEXT(C496,"00")&amp;"/12/"&amp;'Configurações Básicas'!$E$5,"")</f>
        <v/>
      </c>
      <c r="E496" s="43"/>
      <c r="F496" s="43"/>
      <c r="G496" s="43"/>
      <c r="H496" s="43"/>
      <c r="I496" s="43"/>
      <c r="J496" s="44"/>
      <c r="K496" s="142"/>
      <c r="L496" s="45"/>
      <c r="M496" s="141"/>
      <c r="N496" s="41">
        <f>N495+IF(AND(L496="Pago",OR(E496='PC Receitas'!$O$4,E496='PC Receitas'!$O$5,E496='PC Receitas'!$O$6)),J496,IF(AND(L496="Pago",OR(E496='PC Receitas'!$O$7,E496='PC Receitas'!$O$8,E496='PC Receitas'!$O$9,E496='PC Receitas'!$O$10,E496='PC Receitas'!$O$11,E496='PC Receitas'!$O$12,E496='PC Receitas'!$O$13,E496='PC Receitas'!$O$14)),-J496,0))</f>
        <v>8033.07</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71"/>
      <c r="C497" s="43"/>
      <c r="D497" s="43" t="str">
        <f>IF(C497&lt;&gt;"",TEXT(C497,"00")&amp;"/12/"&amp;'Configurações Básicas'!$E$5,"")</f>
        <v/>
      </c>
      <c r="E497" s="43"/>
      <c r="F497" s="43"/>
      <c r="G497" s="43"/>
      <c r="H497" s="43"/>
      <c r="I497" s="43"/>
      <c r="J497" s="44"/>
      <c r="K497" s="142"/>
      <c r="L497" s="45"/>
      <c r="M497" s="141"/>
      <c r="N497" s="41">
        <f>N496+IF(AND(L497="Pago",OR(E497='PC Receitas'!$O$4,E497='PC Receitas'!$O$5,E497='PC Receitas'!$O$6)),J497,IF(AND(L497="Pago",OR(E497='PC Receitas'!$O$7,E497='PC Receitas'!$O$8,E497='PC Receitas'!$O$9,E497='PC Receitas'!$O$10,E497='PC Receitas'!$O$11,E497='PC Receitas'!$O$12,E497='PC Receitas'!$O$13,E497='PC Receitas'!$O$14)),-J497,0))</f>
        <v>8033.07</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71"/>
      <c r="C498" s="43"/>
      <c r="D498" s="43" t="str">
        <f>IF(C498&lt;&gt;"",TEXT(C498,"00")&amp;"/12/"&amp;'Configurações Básicas'!$E$5,"")</f>
        <v/>
      </c>
      <c r="E498" s="43"/>
      <c r="F498" s="43"/>
      <c r="G498" s="43"/>
      <c r="H498" s="43"/>
      <c r="I498" s="43"/>
      <c r="J498" s="44"/>
      <c r="K498" s="142"/>
      <c r="L498" s="45"/>
      <c r="M498" s="141"/>
      <c r="N498" s="41">
        <f>N497+IF(AND(L498="Pago",OR(E498='PC Receitas'!$O$4,E498='PC Receitas'!$O$5,E498='PC Receitas'!$O$6)),J498,IF(AND(L498="Pago",OR(E498='PC Receitas'!$O$7,E498='PC Receitas'!$O$8,E498='PC Receitas'!$O$9,E498='PC Receitas'!$O$10,E498='PC Receitas'!$O$11,E498='PC Receitas'!$O$12,E498='PC Receitas'!$O$13,E498='PC Receitas'!$O$14)),-J498,0))</f>
        <v>8033.07</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71"/>
      <c r="C499" s="43"/>
      <c r="D499" s="43" t="str">
        <f>IF(C499&lt;&gt;"",TEXT(C499,"00")&amp;"/12/"&amp;'Configurações Básicas'!$E$5,"")</f>
        <v/>
      </c>
      <c r="E499" s="43"/>
      <c r="F499" s="43"/>
      <c r="G499" s="43"/>
      <c r="H499" s="43"/>
      <c r="I499" s="43"/>
      <c r="J499" s="44"/>
      <c r="K499" s="142"/>
      <c r="L499" s="45"/>
      <c r="M499" s="141"/>
      <c r="N499" s="41">
        <f>N498+IF(AND(L499="Pago",OR(E499='PC Receitas'!$O$4,E499='PC Receitas'!$O$5,E499='PC Receitas'!$O$6)),J499,IF(AND(L499="Pago",OR(E499='PC Receitas'!$O$7,E499='PC Receitas'!$O$8,E499='PC Receitas'!$O$9,E499='PC Receitas'!$O$10,E499='PC Receitas'!$O$11,E499='PC Receitas'!$O$12,E499='PC Receitas'!$O$13,E499='PC Receitas'!$O$14)),-J499,0))</f>
        <v>8033.07</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71"/>
      <c r="C500" s="43"/>
      <c r="D500" s="43" t="str">
        <f>IF(C500&lt;&gt;"",TEXT(C500,"00")&amp;"/12/"&amp;'Configurações Básicas'!$E$5,"")</f>
        <v/>
      </c>
      <c r="E500" s="43"/>
      <c r="F500" s="43"/>
      <c r="G500" s="43"/>
      <c r="H500" s="43"/>
      <c r="I500" s="43"/>
      <c r="J500" s="44"/>
      <c r="K500" s="142"/>
      <c r="L500" s="45"/>
      <c r="M500" s="141"/>
      <c r="N500" s="41">
        <f>N499+IF(AND(L500="Pago",OR(E500='PC Receitas'!$O$4,E500='PC Receitas'!$O$5,E500='PC Receitas'!$O$6)),J500,IF(AND(L500="Pago",OR(E500='PC Receitas'!$O$7,E500='PC Receitas'!$O$8,E500='PC Receitas'!$O$9,E500='PC Receitas'!$O$10,E500='PC Receitas'!$O$11,E500='PC Receitas'!$O$12,E500='PC Receitas'!$O$13,E500='PC Receitas'!$O$14)),-J500,0))</f>
        <v>8033.07</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71"/>
      <c r="C501" s="43"/>
      <c r="D501" s="43" t="str">
        <f>IF(C501&lt;&gt;"",TEXT(C501,"00")&amp;"/12/"&amp;'Configurações Básicas'!$E$5,"")</f>
        <v/>
      </c>
      <c r="E501" s="43"/>
      <c r="F501" s="43"/>
      <c r="G501" s="43"/>
      <c r="H501" s="43"/>
      <c r="I501" s="43"/>
      <c r="J501" s="44"/>
      <c r="K501" s="142"/>
      <c r="L501" s="45"/>
      <c r="M501" s="141"/>
      <c r="N501" s="41">
        <f>N500+IF(AND(L501="Pago",OR(E501='PC Receitas'!$O$4,E501='PC Receitas'!$O$5,E501='PC Receitas'!$O$6)),J501,IF(AND(L501="Pago",OR(E501='PC Receitas'!$O$7,E501='PC Receitas'!$O$8,E501='PC Receitas'!$O$9,E501='PC Receitas'!$O$10,E501='PC Receitas'!$O$11,E501='PC Receitas'!$O$12,E501='PC Receitas'!$O$13,E501='PC Receitas'!$O$14)),-J501,0))</f>
        <v>8033.07</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71"/>
      <c r="C502" s="43"/>
      <c r="D502" s="43" t="str">
        <f>IF(C502&lt;&gt;"",TEXT(C502,"00")&amp;"/12/"&amp;'Configurações Básicas'!$E$5,"")</f>
        <v/>
      </c>
      <c r="E502" s="43"/>
      <c r="F502" s="43"/>
      <c r="G502" s="43"/>
      <c r="H502" s="43"/>
      <c r="I502" s="43"/>
      <c r="J502" s="44"/>
      <c r="K502" s="142"/>
      <c r="L502" s="45"/>
      <c r="M502" s="141"/>
      <c r="N502" s="41">
        <f>N501+IF(AND(L502="Pago",OR(E502='PC Receitas'!$O$4,E502='PC Receitas'!$O$5,E502='PC Receitas'!$O$6)),J502,IF(AND(L502="Pago",OR(E502='PC Receitas'!$O$7,E502='PC Receitas'!$O$8,E502='PC Receitas'!$O$9,E502='PC Receitas'!$O$10,E502='PC Receitas'!$O$11,E502='PC Receitas'!$O$12,E502='PC Receitas'!$O$13,E502='PC Receitas'!$O$14)),-J502,0))</f>
        <v>8033.07</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71"/>
      <c r="C503" s="43"/>
      <c r="D503" s="43" t="str">
        <f>IF(C503&lt;&gt;"",TEXT(C503,"00")&amp;"/12/"&amp;'Configurações Básicas'!$E$5,"")</f>
        <v/>
      </c>
      <c r="E503" s="43"/>
      <c r="F503" s="43"/>
      <c r="G503" s="43"/>
      <c r="H503" s="43"/>
      <c r="I503" s="43"/>
      <c r="J503" s="44"/>
      <c r="K503" s="142"/>
      <c r="L503" s="45"/>
      <c r="M503" s="141"/>
      <c r="N503" s="41">
        <f>N502+IF(AND(L503="Pago",OR(E503='PC Receitas'!$O$4,E503='PC Receitas'!$O$5,E503='PC Receitas'!$O$6)),J503,IF(AND(L503="Pago",OR(E503='PC Receitas'!$O$7,E503='PC Receitas'!$O$8,E503='PC Receitas'!$O$9,E503='PC Receitas'!$O$10,E503='PC Receitas'!$O$11,E503='PC Receitas'!$O$12,E503='PC Receitas'!$O$13,E503='PC Receitas'!$O$14)),-J503,0))</f>
        <v>8033.07</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71"/>
      <c r="C504" s="43"/>
      <c r="D504" s="43" t="str">
        <f>IF(C504&lt;&gt;"",TEXT(C504,"00")&amp;"/12/"&amp;'Configurações Básicas'!$E$5,"")</f>
        <v/>
      </c>
      <c r="E504" s="43"/>
      <c r="F504" s="43"/>
      <c r="G504" s="43"/>
      <c r="H504" s="43"/>
      <c r="I504" s="43"/>
      <c r="J504" s="44"/>
      <c r="K504" s="142"/>
      <c r="L504" s="45"/>
      <c r="M504" s="141"/>
      <c r="N504" s="41">
        <f>N503+IF(AND(L504="Pago",OR(E504='PC Receitas'!$O$4,E504='PC Receitas'!$O$5,E504='PC Receitas'!$O$6)),J504,IF(AND(L504="Pago",OR(E504='PC Receitas'!$O$7,E504='PC Receitas'!$O$8,E504='PC Receitas'!$O$9,E504='PC Receitas'!$O$10,E504='PC Receitas'!$O$11,E504='PC Receitas'!$O$12,E504='PC Receitas'!$O$13,E504='PC Receitas'!$O$14)),-J504,0))</f>
        <v>8033.07</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71"/>
      <c r="C505" s="43"/>
      <c r="D505" s="43" t="str">
        <f>IF(C505&lt;&gt;"",TEXT(C505,"00")&amp;"/12/"&amp;'Configurações Básicas'!$E$5,"")</f>
        <v/>
      </c>
      <c r="E505" s="43"/>
      <c r="F505" s="43"/>
      <c r="G505" s="43"/>
      <c r="H505" s="43"/>
      <c r="I505" s="43"/>
      <c r="J505" s="44"/>
      <c r="K505" s="142"/>
      <c r="L505" s="45"/>
      <c r="M505" s="141"/>
      <c r="N505" s="41">
        <f>N504+IF(AND(L505="Pago",OR(E505='PC Receitas'!$O$4,E505='PC Receitas'!$O$5,E505='PC Receitas'!$O$6)),J505,IF(AND(L505="Pago",OR(E505='PC Receitas'!$O$7,E505='PC Receitas'!$O$8,E505='PC Receitas'!$O$9,E505='PC Receitas'!$O$10,E505='PC Receitas'!$O$11,E505='PC Receitas'!$O$12,E505='PC Receitas'!$O$13,E505='PC Receitas'!$O$14)),-J505,0))</f>
        <v>8033.07</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71"/>
      <c r="C506" s="43"/>
      <c r="D506" s="43" t="str">
        <f>IF(C506&lt;&gt;"",TEXT(C506,"00")&amp;"/12/"&amp;'Configurações Básicas'!$E$5,"")</f>
        <v/>
      </c>
      <c r="E506" s="43"/>
      <c r="F506" s="43"/>
      <c r="G506" s="43"/>
      <c r="H506" s="43"/>
      <c r="I506" s="43"/>
      <c r="J506" s="44"/>
      <c r="K506" s="142"/>
      <c r="L506" s="45"/>
      <c r="M506" s="141"/>
      <c r="N506" s="41">
        <f>N505+IF(AND(L506="Pago",OR(E506='PC Receitas'!$O$4,E506='PC Receitas'!$O$5,E506='PC Receitas'!$O$6)),J506,IF(AND(L506="Pago",OR(E506='PC Receitas'!$O$7,E506='PC Receitas'!$O$8,E506='PC Receitas'!$O$9,E506='PC Receitas'!$O$10,E506='PC Receitas'!$O$11,E506='PC Receitas'!$O$12,E506='PC Receitas'!$O$13,E506='PC Receitas'!$O$14)),-J506,0))</f>
        <v>8033.07</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71"/>
      <c r="C507" s="43"/>
      <c r="D507" s="43" t="str">
        <f>IF(C507&lt;&gt;"",TEXT(C507,"00")&amp;"/12/"&amp;'Configurações Básicas'!$E$5,"")</f>
        <v/>
      </c>
      <c r="E507" s="43"/>
      <c r="F507" s="43"/>
      <c r="G507" s="43"/>
      <c r="H507" s="43"/>
      <c r="I507" s="43"/>
      <c r="J507" s="44"/>
      <c r="K507" s="142"/>
      <c r="L507" s="45"/>
      <c r="M507" s="141"/>
      <c r="N507" s="41">
        <f>N506+IF(AND(L507="Pago",OR(E507='PC Receitas'!$O$4,E507='PC Receitas'!$O$5,E507='PC Receitas'!$O$6)),J507,IF(AND(L507="Pago",OR(E507='PC Receitas'!$O$7,E507='PC Receitas'!$O$8,E507='PC Receitas'!$O$9,E507='PC Receitas'!$O$10,E507='PC Receitas'!$O$11,E507='PC Receitas'!$O$12,E507='PC Receitas'!$O$13,E507='PC Receitas'!$O$14)),-J507,0))</f>
        <v>8033.07</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71"/>
      <c r="C508" s="43"/>
      <c r="D508" s="43" t="str">
        <f>IF(C508&lt;&gt;"",TEXT(C508,"00")&amp;"/12/"&amp;'Configurações Básicas'!$E$5,"")</f>
        <v/>
      </c>
      <c r="E508" s="43"/>
      <c r="F508" s="43"/>
      <c r="G508" s="43"/>
      <c r="H508" s="43"/>
      <c r="I508" s="43"/>
      <c r="J508" s="44"/>
      <c r="K508" s="142"/>
      <c r="L508" s="45"/>
      <c r="M508" s="141"/>
      <c r="N508" s="41">
        <f>N507+IF(AND(L508="Pago",OR(E508='PC Receitas'!$O$4,E508='PC Receitas'!$O$5,E508='PC Receitas'!$O$6)),J508,IF(AND(L508="Pago",OR(E508='PC Receitas'!$O$7,E508='PC Receitas'!$O$8,E508='PC Receitas'!$O$9,E508='PC Receitas'!$O$10,E508='PC Receitas'!$O$11,E508='PC Receitas'!$O$12,E508='PC Receitas'!$O$13,E508='PC Receitas'!$O$14)),-J508,0))</f>
        <v>8033.07</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71"/>
      <c r="C509" s="43"/>
      <c r="D509" s="43" t="str">
        <f>IF(C509&lt;&gt;"",TEXT(C509,"00")&amp;"/12/"&amp;'Configurações Básicas'!$E$5,"")</f>
        <v/>
      </c>
      <c r="E509" s="43"/>
      <c r="F509" s="43"/>
      <c r="G509" s="43"/>
      <c r="H509" s="43"/>
      <c r="I509" s="43"/>
      <c r="J509" s="44"/>
      <c r="K509" s="142"/>
      <c r="L509" s="45"/>
      <c r="M509" s="141"/>
      <c r="N509" s="41">
        <f>N508+IF(AND(L509="Pago",OR(E509='PC Receitas'!$O$4,E509='PC Receitas'!$O$5,E509='PC Receitas'!$O$6)),J509,IF(AND(L509="Pago",OR(E509='PC Receitas'!$O$7,E509='PC Receitas'!$O$8,E509='PC Receitas'!$O$9,E509='PC Receitas'!$O$10,E509='PC Receitas'!$O$11,E509='PC Receitas'!$O$12,E509='PC Receitas'!$O$13,E509='PC Receitas'!$O$14)),-J509,0))</f>
        <v>8033.07</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71"/>
      <c r="C510" s="43"/>
      <c r="D510" s="43" t="str">
        <f>IF(C510&lt;&gt;"",TEXT(C510,"00")&amp;"/12/"&amp;'Configurações Básicas'!$E$5,"")</f>
        <v/>
      </c>
      <c r="E510" s="43"/>
      <c r="F510" s="43"/>
      <c r="G510" s="43"/>
      <c r="H510" s="43"/>
      <c r="I510" s="43"/>
      <c r="J510" s="44"/>
      <c r="K510" s="142"/>
      <c r="L510" s="45"/>
      <c r="M510" s="141"/>
      <c r="N510" s="41">
        <f>N509+IF(AND(L510="Pago",OR(E510='PC Receitas'!$O$4,E510='PC Receitas'!$O$5,E510='PC Receitas'!$O$6)),J510,IF(AND(L510="Pago",OR(E510='PC Receitas'!$O$7,E510='PC Receitas'!$O$8,E510='PC Receitas'!$O$9,E510='PC Receitas'!$O$10,E510='PC Receitas'!$O$11,E510='PC Receitas'!$O$12,E510='PC Receitas'!$O$13,E510='PC Receitas'!$O$14)),-J510,0))</f>
        <v>8033.07</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71"/>
      <c r="C511" s="43"/>
      <c r="D511" s="43" t="str">
        <f>IF(C511&lt;&gt;"",TEXT(C511,"00")&amp;"/12/"&amp;'Configurações Básicas'!$E$5,"")</f>
        <v/>
      </c>
      <c r="E511" s="43"/>
      <c r="F511" s="43"/>
      <c r="G511" s="43"/>
      <c r="H511" s="43"/>
      <c r="I511" s="43"/>
      <c r="J511" s="44"/>
      <c r="K511" s="142"/>
      <c r="L511" s="45"/>
      <c r="M511" s="141"/>
      <c r="N511" s="41">
        <f>N510+IF(AND(L511="Pago",OR(E511='PC Receitas'!$O$4,E511='PC Receitas'!$O$5,E511='PC Receitas'!$O$6)),J511,IF(AND(L511="Pago",OR(E511='PC Receitas'!$O$7,E511='PC Receitas'!$O$8,E511='PC Receitas'!$O$9,E511='PC Receitas'!$O$10,E511='PC Receitas'!$O$11,E511='PC Receitas'!$O$12,E511='PC Receitas'!$O$13,E511='PC Receitas'!$O$14)),-J511,0))</f>
        <v>8033.07</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71"/>
      <c r="C512" s="43"/>
      <c r="D512" s="43" t="str">
        <f>IF(C512&lt;&gt;"",TEXT(C512,"00")&amp;"/12/"&amp;'Configurações Básicas'!$E$5,"")</f>
        <v/>
      </c>
      <c r="E512" s="43"/>
      <c r="F512" s="43"/>
      <c r="G512" s="43"/>
      <c r="H512" s="43"/>
      <c r="I512" s="43"/>
      <c r="J512" s="44"/>
      <c r="K512" s="142"/>
      <c r="L512" s="45"/>
      <c r="M512" s="141"/>
      <c r="N512" s="41">
        <f>N511+IF(AND(L512="Pago",OR(E512='PC Receitas'!$O$4,E512='PC Receitas'!$O$5,E512='PC Receitas'!$O$6)),J512,IF(AND(L512="Pago",OR(E512='PC Receitas'!$O$7,E512='PC Receitas'!$O$8,E512='PC Receitas'!$O$9,E512='PC Receitas'!$O$10,E512='PC Receitas'!$O$11,E512='PC Receitas'!$O$12,E512='PC Receitas'!$O$13,E512='PC Receitas'!$O$14)),-J512,0))</f>
        <v>8033.07</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71"/>
      <c r="C513" s="43"/>
      <c r="D513" s="43" t="str">
        <f>IF(C513&lt;&gt;"",TEXT(C513,"00")&amp;"/12/"&amp;'Configurações Básicas'!$E$5,"")</f>
        <v/>
      </c>
      <c r="E513" s="43"/>
      <c r="F513" s="43"/>
      <c r="G513" s="43"/>
      <c r="H513" s="43"/>
      <c r="I513" s="43"/>
      <c r="J513" s="44"/>
      <c r="K513" s="142"/>
      <c r="L513" s="45"/>
      <c r="M513" s="141"/>
      <c r="N513" s="41">
        <f>N512+IF(AND(L513="Pago",OR(E513='PC Receitas'!$O$4,E513='PC Receitas'!$O$5,E513='PC Receitas'!$O$6)),J513,IF(AND(L513="Pago",OR(E513='PC Receitas'!$O$7,E513='PC Receitas'!$O$8,E513='PC Receitas'!$O$9,E513='PC Receitas'!$O$10,E513='PC Receitas'!$O$11,E513='PC Receitas'!$O$12,E513='PC Receitas'!$O$13,E513='PC Receitas'!$O$14)),-J513,0))</f>
        <v>8033.07</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71"/>
      <c r="C514" s="43"/>
      <c r="D514" s="43" t="str">
        <f>IF(C514&lt;&gt;"",TEXT(C514,"00")&amp;"/12/"&amp;'Configurações Básicas'!$E$5,"")</f>
        <v/>
      </c>
      <c r="E514" s="43"/>
      <c r="F514" s="43"/>
      <c r="G514" s="43"/>
      <c r="H514" s="43"/>
      <c r="I514" s="43"/>
      <c r="J514" s="44"/>
      <c r="K514" s="142"/>
      <c r="L514" s="45"/>
      <c r="M514" s="141"/>
      <c r="N514" s="41">
        <f>N513+IF(AND(L514="Pago",OR(E514='PC Receitas'!$O$4,E514='PC Receitas'!$O$5,E514='PC Receitas'!$O$6)),J514,IF(AND(L514="Pago",OR(E514='PC Receitas'!$O$7,E514='PC Receitas'!$O$8,E514='PC Receitas'!$O$9,E514='PC Receitas'!$O$10,E514='PC Receitas'!$O$11,E514='PC Receitas'!$O$12,E514='PC Receitas'!$O$13,E514='PC Receitas'!$O$14)),-J514,0))</f>
        <v>8033.07</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71"/>
      <c r="C515" s="43"/>
      <c r="D515" s="43" t="str">
        <f>IF(C515&lt;&gt;"",TEXT(C515,"00")&amp;"/12/"&amp;'Configurações Básicas'!$E$5,"")</f>
        <v/>
      </c>
      <c r="E515" s="43"/>
      <c r="F515" s="43"/>
      <c r="G515" s="43"/>
      <c r="H515" s="43"/>
      <c r="I515" s="43"/>
      <c r="J515" s="44"/>
      <c r="K515" s="142"/>
      <c r="L515" s="45"/>
      <c r="M515" s="141"/>
      <c r="N515" s="41">
        <f>N514+IF(AND(L515="Pago",OR(E515='PC Receitas'!$O$4,E515='PC Receitas'!$O$5,E515='PC Receitas'!$O$6)),J515,IF(AND(L515="Pago",OR(E515='PC Receitas'!$O$7,E515='PC Receitas'!$O$8,E515='PC Receitas'!$O$9,E515='PC Receitas'!$O$10,E515='PC Receitas'!$O$11,E515='PC Receitas'!$O$12,E515='PC Receitas'!$O$13,E515='PC Receitas'!$O$14)),-J515,0))</f>
        <v>8033.07</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71"/>
      <c r="C516" s="43"/>
      <c r="D516" s="43" t="str">
        <f>IF(C516&lt;&gt;"",TEXT(C516,"00")&amp;"/12/"&amp;'Configurações Básicas'!$E$5,"")</f>
        <v/>
      </c>
      <c r="E516" s="43"/>
      <c r="F516" s="43"/>
      <c r="G516" s="43"/>
      <c r="H516" s="43"/>
      <c r="I516" s="43"/>
      <c r="J516" s="44"/>
      <c r="K516" s="142"/>
      <c r="L516" s="45"/>
      <c r="M516" s="141"/>
      <c r="N516" s="41">
        <f>N515+IF(AND(L516="Pago",OR(E516='PC Receitas'!$O$4,E516='PC Receitas'!$O$5,E516='PC Receitas'!$O$6)),J516,IF(AND(L516="Pago",OR(E516='PC Receitas'!$O$7,E516='PC Receitas'!$O$8,E516='PC Receitas'!$O$9,E516='PC Receitas'!$O$10,E516='PC Receitas'!$O$11,E516='PC Receitas'!$O$12,E516='PC Receitas'!$O$13,E516='PC Receitas'!$O$14)),-J516,0))</f>
        <v>8033.07</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71"/>
      <c r="C517" s="43"/>
      <c r="D517" s="43" t="str">
        <f>IF(C517&lt;&gt;"",TEXT(C517,"00")&amp;"/12/"&amp;'Configurações Básicas'!$E$5,"")</f>
        <v/>
      </c>
      <c r="E517" s="43"/>
      <c r="F517" s="43"/>
      <c r="G517" s="43"/>
      <c r="H517" s="43"/>
      <c r="I517" s="43"/>
      <c r="J517" s="44"/>
      <c r="K517" s="142"/>
      <c r="L517" s="45"/>
      <c r="M517" s="141"/>
      <c r="N517" s="41">
        <f>N516+IF(AND(L517="Pago",OR(E517='PC Receitas'!$O$4,E517='PC Receitas'!$O$5,E517='PC Receitas'!$O$6)),J517,IF(AND(L517="Pago",OR(E517='PC Receitas'!$O$7,E517='PC Receitas'!$O$8,E517='PC Receitas'!$O$9,E517='PC Receitas'!$O$10,E517='PC Receitas'!$O$11,E517='PC Receitas'!$O$12,E517='PC Receitas'!$O$13,E517='PC Receitas'!$O$14)),-J517,0))</f>
        <v>8033.07</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71"/>
      <c r="C518" s="43"/>
      <c r="D518" s="43" t="str">
        <f>IF(C518&lt;&gt;"",TEXT(C518,"00")&amp;"/12/"&amp;'Configurações Básicas'!$E$5,"")</f>
        <v/>
      </c>
      <c r="E518" s="43"/>
      <c r="F518" s="43"/>
      <c r="G518" s="43"/>
      <c r="H518" s="43"/>
      <c r="I518" s="43"/>
      <c r="J518" s="44"/>
      <c r="K518" s="142"/>
      <c r="L518" s="45"/>
      <c r="M518" s="141"/>
      <c r="N518" s="41">
        <f>N517+IF(AND(L518="Pago",OR(E518='PC Receitas'!$O$4,E518='PC Receitas'!$O$5,E518='PC Receitas'!$O$6)),J518,IF(AND(L518="Pago",OR(E518='PC Receitas'!$O$7,E518='PC Receitas'!$O$8,E518='PC Receitas'!$O$9,E518='PC Receitas'!$O$10,E518='PC Receitas'!$O$11,E518='PC Receitas'!$O$12,E518='PC Receitas'!$O$13,E518='PC Receitas'!$O$14)),-J518,0))</f>
        <v>8033.07</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71"/>
      <c r="C519" s="43"/>
      <c r="D519" s="43" t="str">
        <f>IF(C519&lt;&gt;"",TEXT(C519,"00")&amp;"/12/"&amp;'Configurações Básicas'!$E$5,"")</f>
        <v/>
      </c>
      <c r="E519" s="43"/>
      <c r="F519" s="43"/>
      <c r="G519" s="43"/>
      <c r="H519" s="43"/>
      <c r="I519" s="43"/>
      <c r="J519" s="44"/>
      <c r="K519" s="142"/>
      <c r="L519" s="45"/>
      <c r="M519" s="141"/>
      <c r="N519" s="41">
        <f>N518+IF(AND(L519="Pago",OR(E519='PC Receitas'!$O$4,E519='PC Receitas'!$O$5,E519='PC Receitas'!$O$6)),J519,IF(AND(L519="Pago",OR(E519='PC Receitas'!$O$7,E519='PC Receitas'!$O$8,E519='PC Receitas'!$O$9,E519='PC Receitas'!$O$10,E519='PC Receitas'!$O$11,E519='PC Receitas'!$O$12,E519='PC Receitas'!$O$13,E519='PC Receitas'!$O$14)),-J519,0))</f>
        <v>8033.07</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71"/>
      <c r="C520" s="43"/>
      <c r="D520" s="43" t="str">
        <f>IF(C520&lt;&gt;"",TEXT(C520,"00")&amp;"/12/"&amp;'Configurações Básicas'!$E$5,"")</f>
        <v/>
      </c>
      <c r="E520" s="43"/>
      <c r="F520" s="43"/>
      <c r="G520" s="43"/>
      <c r="H520" s="43"/>
      <c r="I520" s="43"/>
      <c r="J520" s="44"/>
      <c r="K520" s="142"/>
      <c r="L520" s="45"/>
      <c r="M520" s="141"/>
      <c r="N520" s="41">
        <f>N519+IF(AND(L520="Pago",OR(E520='PC Receitas'!$O$4,E520='PC Receitas'!$O$5,E520='PC Receitas'!$O$6)),J520,IF(AND(L520="Pago",OR(E520='PC Receitas'!$O$7,E520='PC Receitas'!$O$8,E520='PC Receitas'!$O$9,E520='PC Receitas'!$O$10,E520='PC Receitas'!$O$11,E520='PC Receitas'!$O$12,E520='PC Receitas'!$O$13,E520='PC Receitas'!$O$14)),-J520,0))</f>
        <v>8033.07</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71"/>
      <c r="C521" s="43"/>
      <c r="D521" s="43" t="str">
        <f>IF(C521&lt;&gt;"",TEXT(C521,"00")&amp;"/12/"&amp;'Configurações Básicas'!$E$5,"")</f>
        <v/>
      </c>
      <c r="E521" s="43"/>
      <c r="F521" s="43"/>
      <c r="G521" s="43"/>
      <c r="H521" s="43"/>
      <c r="I521" s="43"/>
      <c r="J521" s="44"/>
      <c r="K521" s="142"/>
      <c r="L521" s="45"/>
      <c r="M521" s="141"/>
      <c r="N521" s="41">
        <f>N520+IF(AND(L521="Pago",OR(E521='PC Receitas'!$O$4,E521='PC Receitas'!$O$5,E521='PC Receitas'!$O$6)),J521,IF(AND(L521="Pago",OR(E521='PC Receitas'!$O$7,E521='PC Receitas'!$O$8,E521='PC Receitas'!$O$9,E521='PC Receitas'!$O$10,E521='PC Receitas'!$O$11,E521='PC Receitas'!$O$12,E521='PC Receitas'!$O$13,E521='PC Receitas'!$O$14)),-J521,0))</f>
        <v>8033.07</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71"/>
      <c r="C522" s="43"/>
      <c r="D522" s="43" t="str">
        <f>IF(C522&lt;&gt;"",TEXT(C522,"00")&amp;"/12/"&amp;'Configurações Básicas'!$E$5,"")</f>
        <v/>
      </c>
      <c r="E522" s="43"/>
      <c r="F522" s="43"/>
      <c r="G522" s="43"/>
      <c r="H522" s="43"/>
      <c r="I522" s="43"/>
      <c r="J522" s="44"/>
      <c r="K522" s="142"/>
      <c r="L522" s="45"/>
      <c r="M522" s="141"/>
      <c r="N522" s="41">
        <f>N521+IF(AND(L522="Pago",OR(E522='PC Receitas'!$O$4,E522='PC Receitas'!$O$5,E522='PC Receitas'!$O$6)),J522,IF(AND(L522="Pago",OR(E522='PC Receitas'!$O$7,E522='PC Receitas'!$O$8,E522='PC Receitas'!$O$9,E522='PC Receitas'!$O$10,E522='PC Receitas'!$O$11,E522='PC Receitas'!$O$12,E522='PC Receitas'!$O$13,E522='PC Receitas'!$O$14)),-J522,0))</f>
        <v>8033.07</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71"/>
      <c r="C523" s="43"/>
      <c r="D523" s="43" t="str">
        <f>IF(C523&lt;&gt;"",TEXT(C523,"00")&amp;"/12/"&amp;'Configurações Básicas'!$E$5,"")</f>
        <v/>
      </c>
      <c r="E523" s="43"/>
      <c r="F523" s="43"/>
      <c r="G523" s="43"/>
      <c r="H523" s="43"/>
      <c r="I523" s="43"/>
      <c r="J523" s="44"/>
      <c r="K523" s="142"/>
      <c r="L523" s="45"/>
      <c r="M523" s="141"/>
      <c r="N523" s="41">
        <f>N522+IF(AND(L523="Pago",OR(E523='PC Receitas'!$O$4,E523='PC Receitas'!$O$5,E523='PC Receitas'!$O$6)),J523,IF(AND(L523="Pago",OR(E523='PC Receitas'!$O$7,E523='PC Receitas'!$O$8,E523='PC Receitas'!$O$9,E523='PC Receitas'!$O$10,E523='PC Receitas'!$O$11,E523='PC Receitas'!$O$12,E523='PC Receitas'!$O$13,E523='PC Receitas'!$O$14)),-J523,0))</f>
        <v>8033.07</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71"/>
      <c r="C524" s="43"/>
      <c r="D524" s="43" t="str">
        <f>IF(C524&lt;&gt;"",TEXT(C524,"00")&amp;"/12/"&amp;'Configurações Básicas'!$E$5,"")</f>
        <v/>
      </c>
      <c r="E524" s="43"/>
      <c r="F524" s="43"/>
      <c r="G524" s="43"/>
      <c r="H524" s="43"/>
      <c r="I524" s="43"/>
      <c r="J524" s="44"/>
      <c r="K524" s="142"/>
      <c r="L524" s="45"/>
      <c r="M524" s="141"/>
      <c r="N524" s="41">
        <f>N523+IF(AND(L524="Pago",OR(E524='PC Receitas'!$O$4,E524='PC Receitas'!$O$5,E524='PC Receitas'!$O$6)),J524,IF(AND(L524="Pago",OR(E524='PC Receitas'!$O$7,E524='PC Receitas'!$O$8,E524='PC Receitas'!$O$9,E524='PC Receitas'!$O$10,E524='PC Receitas'!$O$11,E524='PC Receitas'!$O$12,E524='PC Receitas'!$O$13,E524='PC Receitas'!$O$14)),-J524,0))</f>
        <v>8033.07</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71"/>
      <c r="C525" s="43"/>
      <c r="D525" s="43" t="str">
        <f>IF(C525&lt;&gt;"",TEXT(C525,"00")&amp;"/12/"&amp;'Configurações Básicas'!$E$5,"")</f>
        <v/>
      </c>
      <c r="E525" s="43"/>
      <c r="F525" s="43"/>
      <c r="G525" s="43"/>
      <c r="H525" s="43"/>
      <c r="I525" s="43"/>
      <c r="J525" s="44"/>
      <c r="K525" s="142"/>
      <c r="L525" s="45"/>
      <c r="M525" s="141"/>
      <c r="N525" s="41">
        <f>N524+IF(AND(L525="Pago",OR(E525='PC Receitas'!$O$4,E525='PC Receitas'!$O$5,E525='PC Receitas'!$O$6)),J525,IF(AND(L525="Pago",OR(E525='PC Receitas'!$O$7,E525='PC Receitas'!$O$8,E525='PC Receitas'!$O$9,E525='PC Receitas'!$O$10,E525='PC Receitas'!$O$11,E525='PC Receitas'!$O$12,E525='PC Receitas'!$O$13,E525='PC Receitas'!$O$14)),-J525,0))</f>
        <v>8033.07</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71"/>
      <c r="C526" s="43"/>
      <c r="D526" s="43" t="str">
        <f>IF(C526&lt;&gt;"",TEXT(C526,"00")&amp;"/12/"&amp;'Configurações Básicas'!$E$5,"")</f>
        <v/>
      </c>
      <c r="E526" s="43"/>
      <c r="F526" s="43"/>
      <c r="G526" s="43"/>
      <c r="H526" s="43"/>
      <c r="I526" s="43"/>
      <c r="J526" s="44"/>
      <c r="K526" s="142"/>
      <c r="L526" s="45"/>
      <c r="M526" s="141"/>
      <c r="N526" s="41">
        <f>N525+IF(AND(L526="Pago",OR(E526='PC Receitas'!$O$4,E526='PC Receitas'!$O$5,E526='PC Receitas'!$O$6)),J526,IF(AND(L526="Pago",OR(E526='PC Receitas'!$O$7,E526='PC Receitas'!$O$8,E526='PC Receitas'!$O$9,E526='PC Receitas'!$O$10,E526='PC Receitas'!$O$11,E526='PC Receitas'!$O$12,E526='PC Receitas'!$O$13,E526='PC Receitas'!$O$14)),-J526,0))</f>
        <v>8033.07</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71"/>
      <c r="C527" s="43"/>
      <c r="D527" s="43" t="str">
        <f>IF(C527&lt;&gt;"",TEXT(C527,"00")&amp;"/12/"&amp;'Configurações Básicas'!$E$5,"")</f>
        <v/>
      </c>
      <c r="E527" s="43"/>
      <c r="F527" s="43"/>
      <c r="G527" s="43"/>
      <c r="H527" s="43"/>
      <c r="I527" s="43"/>
      <c r="J527" s="44"/>
      <c r="K527" s="142"/>
      <c r="L527" s="45"/>
      <c r="M527" s="141"/>
      <c r="N527" s="41">
        <f>N526+IF(AND(L527="Pago",OR(E527='PC Receitas'!$O$4,E527='PC Receitas'!$O$5,E527='PC Receitas'!$O$6)),J527,IF(AND(L527="Pago",OR(E527='PC Receitas'!$O$7,E527='PC Receitas'!$O$8,E527='PC Receitas'!$O$9,E527='PC Receitas'!$O$10,E527='PC Receitas'!$O$11,E527='PC Receitas'!$O$12,E527='PC Receitas'!$O$13,E527='PC Receitas'!$O$14)),-J527,0))</f>
        <v>8033.07</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71"/>
      <c r="C528" s="43"/>
      <c r="D528" s="43" t="str">
        <f>IF(C528&lt;&gt;"",TEXT(C528,"00")&amp;"/12/"&amp;'Configurações Básicas'!$E$5,"")</f>
        <v/>
      </c>
      <c r="E528" s="43"/>
      <c r="F528" s="43"/>
      <c r="G528" s="43"/>
      <c r="H528" s="43"/>
      <c r="I528" s="43"/>
      <c r="J528" s="44"/>
      <c r="K528" s="142"/>
      <c r="L528" s="45"/>
      <c r="M528" s="141"/>
      <c r="N528" s="41">
        <f>N527+IF(AND(L528="Pago",OR(E528='PC Receitas'!$O$4,E528='PC Receitas'!$O$5,E528='PC Receitas'!$O$6)),J528,IF(AND(L528="Pago",OR(E528='PC Receitas'!$O$7,E528='PC Receitas'!$O$8,E528='PC Receitas'!$O$9,E528='PC Receitas'!$O$10,E528='PC Receitas'!$O$11,E528='PC Receitas'!$O$12,E528='PC Receitas'!$O$13,E528='PC Receitas'!$O$14)),-J528,0))</f>
        <v>8033.07</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71"/>
      <c r="C529" s="43"/>
      <c r="D529" s="43" t="str">
        <f>IF(C529&lt;&gt;"",TEXT(C529,"00")&amp;"/12/"&amp;'Configurações Básicas'!$E$5,"")</f>
        <v/>
      </c>
      <c r="E529" s="43"/>
      <c r="F529" s="43"/>
      <c r="G529" s="43"/>
      <c r="H529" s="43"/>
      <c r="I529" s="43"/>
      <c r="J529" s="44"/>
      <c r="K529" s="142"/>
      <c r="L529" s="45"/>
      <c r="M529" s="141"/>
      <c r="N529" s="41">
        <f>N528+IF(AND(L529="Pago",OR(E529='PC Receitas'!$O$4,E529='PC Receitas'!$O$5,E529='PC Receitas'!$O$6)),J529,IF(AND(L529="Pago",OR(E529='PC Receitas'!$O$7,E529='PC Receitas'!$O$8,E529='PC Receitas'!$O$9,E529='PC Receitas'!$O$10,E529='PC Receitas'!$O$11,E529='PC Receitas'!$O$12,E529='PC Receitas'!$O$13,E529='PC Receitas'!$O$14)),-J529,0))</f>
        <v>8033.07</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71"/>
      <c r="C530" s="43"/>
      <c r="D530" s="43" t="str">
        <f>IF(C530&lt;&gt;"",TEXT(C530,"00")&amp;"/12/"&amp;'Configurações Básicas'!$E$5,"")</f>
        <v/>
      </c>
      <c r="E530" s="43"/>
      <c r="F530" s="43"/>
      <c r="G530" s="43"/>
      <c r="H530" s="43"/>
      <c r="I530" s="43"/>
      <c r="J530" s="44"/>
      <c r="K530" s="142"/>
      <c r="L530" s="45"/>
      <c r="M530" s="141"/>
      <c r="N530" s="41">
        <f>N529+IF(AND(L530="Pago",OR(E530='PC Receitas'!$O$4,E530='PC Receitas'!$O$5,E530='PC Receitas'!$O$6)),J530,IF(AND(L530="Pago",OR(E530='PC Receitas'!$O$7,E530='PC Receitas'!$O$8,E530='PC Receitas'!$O$9,E530='PC Receitas'!$O$10,E530='PC Receitas'!$O$11,E530='PC Receitas'!$O$12,E530='PC Receitas'!$O$13,E530='PC Receitas'!$O$14)),-J530,0))</f>
        <v>8033.07</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71"/>
      <c r="C531" s="43"/>
      <c r="D531" s="43" t="str">
        <f>IF(C531&lt;&gt;"",TEXT(C531,"00")&amp;"/12/"&amp;'Configurações Básicas'!$E$5,"")</f>
        <v/>
      </c>
      <c r="E531" s="43"/>
      <c r="F531" s="43"/>
      <c r="G531" s="43"/>
      <c r="H531" s="43"/>
      <c r="I531" s="43"/>
      <c r="J531" s="44"/>
      <c r="K531" s="142"/>
      <c r="L531" s="45"/>
      <c r="M531" s="141"/>
      <c r="N531" s="41">
        <f>N530+IF(AND(L531="Pago",OR(E531='PC Receitas'!$O$4,E531='PC Receitas'!$O$5,E531='PC Receitas'!$O$6)),J531,IF(AND(L531="Pago",OR(E531='PC Receitas'!$O$7,E531='PC Receitas'!$O$8,E531='PC Receitas'!$O$9,E531='PC Receitas'!$O$10,E531='PC Receitas'!$O$11,E531='PC Receitas'!$O$12,E531='PC Receitas'!$O$13,E531='PC Receitas'!$O$14)),-J531,0))</f>
        <v>8033.07</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71"/>
      <c r="C532" s="43"/>
      <c r="D532" s="43" t="str">
        <f>IF(C532&lt;&gt;"",TEXT(C532,"00")&amp;"/12/"&amp;'Configurações Básicas'!$E$5,"")</f>
        <v/>
      </c>
      <c r="E532" s="43"/>
      <c r="F532" s="43"/>
      <c r="G532" s="43"/>
      <c r="H532" s="43"/>
      <c r="I532" s="43"/>
      <c r="J532" s="44"/>
      <c r="K532" s="142"/>
      <c r="L532" s="45"/>
      <c r="M532" s="141"/>
      <c r="N532" s="41">
        <f>N531+IF(AND(L532="Pago",OR(E532='PC Receitas'!$O$4,E532='PC Receitas'!$O$5,E532='PC Receitas'!$O$6)),J532,IF(AND(L532="Pago",OR(E532='PC Receitas'!$O$7,E532='PC Receitas'!$O$8,E532='PC Receitas'!$O$9,E532='PC Receitas'!$O$10,E532='PC Receitas'!$O$11,E532='PC Receitas'!$O$12,E532='PC Receitas'!$O$13,E532='PC Receitas'!$O$14)),-J532,0))</f>
        <v>8033.07</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71"/>
      <c r="C533" s="43"/>
      <c r="D533" s="43" t="str">
        <f>IF(C533&lt;&gt;"",TEXT(C533,"00")&amp;"/12/"&amp;'Configurações Básicas'!$E$5,"")</f>
        <v/>
      </c>
      <c r="E533" s="43"/>
      <c r="F533" s="43"/>
      <c r="G533" s="43"/>
      <c r="H533" s="43"/>
      <c r="I533" s="43"/>
      <c r="J533" s="44"/>
      <c r="K533" s="142"/>
      <c r="L533" s="45"/>
      <c r="M533" s="141"/>
      <c r="N533" s="41">
        <f>N532+IF(AND(L533="Pago",OR(E533='PC Receitas'!$O$4,E533='PC Receitas'!$O$5,E533='PC Receitas'!$O$6)),J533,IF(AND(L533="Pago",OR(E533='PC Receitas'!$O$7,E533='PC Receitas'!$O$8,E533='PC Receitas'!$O$9,E533='PC Receitas'!$O$10,E533='PC Receitas'!$O$11,E533='PC Receitas'!$O$12,E533='PC Receitas'!$O$13,E533='PC Receitas'!$O$14)),-J533,0))</f>
        <v>8033.07</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71"/>
      <c r="C534" s="43"/>
      <c r="D534" s="43" t="str">
        <f>IF(C534&lt;&gt;"",TEXT(C534,"00")&amp;"/12/"&amp;'Configurações Básicas'!$E$5,"")</f>
        <v/>
      </c>
      <c r="E534" s="43"/>
      <c r="F534" s="43"/>
      <c r="G534" s="43"/>
      <c r="H534" s="43"/>
      <c r="I534" s="43"/>
      <c r="J534" s="44"/>
      <c r="K534" s="142"/>
      <c r="L534" s="45"/>
      <c r="M534" s="141"/>
      <c r="N534" s="41">
        <f>N533+IF(AND(L534="Pago",OR(E534='PC Receitas'!$O$4,E534='PC Receitas'!$O$5,E534='PC Receitas'!$O$6)),J534,IF(AND(L534="Pago",OR(E534='PC Receitas'!$O$7,E534='PC Receitas'!$O$8,E534='PC Receitas'!$O$9,E534='PC Receitas'!$O$10,E534='PC Receitas'!$O$11,E534='PC Receitas'!$O$12,E534='PC Receitas'!$O$13,E534='PC Receitas'!$O$14)),-J534,0))</f>
        <v>8033.07</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71"/>
      <c r="C535" s="43"/>
      <c r="D535" s="43" t="str">
        <f>IF(C535&lt;&gt;"",TEXT(C535,"00")&amp;"/12/"&amp;'Configurações Básicas'!$E$5,"")</f>
        <v/>
      </c>
      <c r="E535" s="43"/>
      <c r="F535" s="43"/>
      <c r="G535" s="43"/>
      <c r="H535" s="43"/>
      <c r="I535" s="43"/>
      <c r="J535" s="44"/>
      <c r="K535" s="142"/>
      <c r="L535" s="45"/>
      <c r="M535" s="141"/>
      <c r="N535" s="41">
        <f>N534+IF(AND(L535="Pago",OR(E535='PC Receitas'!$O$4,E535='PC Receitas'!$O$5,E535='PC Receitas'!$O$6)),J535,IF(AND(L535="Pago",OR(E535='PC Receitas'!$O$7,E535='PC Receitas'!$O$8,E535='PC Receitas'!$O$9,E535='PC Receitas'!$O$10,E535='PC Receitas'!$O$11,E535='PC Receitas'!$O$12,E535='PC Receitas'!$O$13,E535='PC Receitas'!$O$14)),-J535,0))</f>
        <v>8033.07</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71"/>
      <c r="C536" s="43"/>
      <c r="D536" s="43" t="str">
        <f>IF(C536&lt;&gt;"",TEXT(C536,"00")&amp;"/12/"&amp;'Configurações Básicas'!$E$5,"")</f>
        <v/>
      </c>
      <c r="E536" s="43"/>
      <c r="F536" s="43"/>
      <c r="G536" s="43"/>
      <c r="H536" s="43"/>
      <c r="I536" s="43"/>
      <c r="J536" s="44"/>
      <c r="K536" s="142"/>
      <c r="L536" s="45"/>
      <c r="M536" s="141"/>
      <c r="N536" s="41">
        <f>N535+IF(AND(L536="Pago",OR(E536='PC Receitas'!$O$4,E536='PC Receitas'!$O$5,E536='PC Receitas'!$O$6)),J536,IF(AND(L536="Pago",OR(E536='PC Receitas'!$O$7,E536='PC Receitas'!$O$8,E536='PC Receitas'!$O$9,E536='PC Receitas'!$O$10,E536='PC Receitas'!$O$11,E536='PC Receitas'!$O$12,E536='PC Receitas'!$O$13,E536='PC Receitas'!$O$14)),-J536,0))</f>
        <v>8033.07</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71"/>
      <c r="C537" s="43"/>
      <c r="D537" s="43" t="str">
        <f>IF(C537&lt;&gt;"",TEXT(C537,"00")&amp;"/12/"&amp;'Configurações Básicas'!$E$5,"")</f>
        <v/>
      </c>
      <c r="E537" s="43"/>
      <c r="F537" s="43"/>
      <c r="G537" s="43"/>
      <c r="H537" s="43"/>
      <c r="I537" s="43"/>
      <c r="J537" s="44"/>
      <c r="K537" s="142"/>
      <c r="L537" s="45"/>
      <c r="M537" s="141"/>
      <c r="N537" s="41">
        <f>N536+IF(AND(L537="Pago",OR(E537='PC Receitas'!$O$4,E537='PC Receitas'!$O$5,E537='PC Receitas'!$O$6)),J537,IF(AND(L537="Pago",OR(E537='PC Receitas'!$O$7,E537='PC Receitas'!$O$8,E537='PC Receitas'!$O$9,E537='PC Receitas'!$O$10,E537='PC Receitas'!$O$11,E537='PC Receitas'!$O$12,E537='PC Receitas'!$O$13,E537='PC Receitas'!$O$14)),-J537,0))</f>
        <v>8033.07</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71"/>
      <c r="C538" s="43"/>
      <c r="D538" s="43" t="str">
        <f>IF(C538&lt;&gt;"",TEXT(C538,"00")&amp;"/12/"&amp;'Configurações Básicas'!$E$5,"")</f>
        <v/>
      </c>
      <c r="E538" s="43"/>
      <c r="F538" s="43"/>
      <c r="G538" s="43"/>
      <c r="H538" s="43"/>
      <c r="I538" s="43"/>
      <c r="J538" s="44"/>
      <c r="K538" s="142"/>
      <c r="L538" s="45"/>
      <c r="M538" s="141"/>
      <c r="N538" s="41">
        <f>N537+IF(AND(L538="Pago",OR(E538='PC Receitas'!$O$4,E538='PC Receitas'!$O$5,E538='PC Receitas'!$O$6)),J538,IF(AND(L538="Pago",OR(E538='PC Receitas'!$O$7,E538='PC Receitas'!$O$8,E538='PC Receitas'!$O$9,E538='PC Receitas'!$O$10,E538='PC Receitas'!$O$11,E538='PC Receitas'!$O$12,E538='PC Receitas'!$O$13,E538='PC Receitas'!$O$14)),-J538,0))</f>
        <v>8033.07</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71"/>
      <c r="C539" s="43"/>
      <c r="D539" s="43" t="str">
        <f>IF(C539&lt;&gt;"",TEXT(C539,"00")&amp;"/12/"&amp;'Configurações Básicas'!$E$5,"")</f>
        <v/>
      </c>
      <c r="E539" s="43"/>
      <c r="F539" s="43"/>
      <c r="G539" s="43"/>
      <c r="H539" s="43"/>
      <c r="I539" s="43"/>
      <c r="J539" s="44"/>
      <c r="K539" s="142"/>
      <c r="L539" s="45"/>
      <c r="M539" s="141"/>
      <c r="N539" s="41">
        <f>N538+IF(AND(L539="Pago",OR(E539='PC Receitas'!$O$4,E539='PC Receitas'!$O$5,E539='PC Receitas'!$O$6)),J539,IF(AND(L539="Pago",OR(E539='PC Receitas'!$O$7,E539='PC Receitas'!$O$8,E539='PC Receitas'!$O$9,E539='PC Receitas'!$O$10,E539='PC Receitas'!$O$11,E539='PC Receitas'!$O$12,E539='PC Receitas'!$O$13,E539='PC Receitas'!$O$14)),-J539,0))</f>
        <v>8033.07</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71"/>
      <c r="C540" s="43"/>
      <c r="D540" s="43" t="str">
        <f>IF(C540&lt;&gt;"",TEXT(C540,"00")&amp;"/12/"&amp;'Configurações Básicas'!$E$5,"")</f>
        <v/>
      </c>
      <c r="E540" s="43"/>
      <c r="F540" s="43"/>
      <c r="G540" s="43"/>
      <c r="H540" s="43"/>
      <c r="I540" s="43"/>
      <c r="J540" s="44"/>
      <c r="K540" s="142"/>
      <c r="L540" s="45"/>
      <c r="M540" s="141"/>
      <c r="N540" s="41">
        <f>N539+IF(AND(L540="Pago",OR(E540='PC Receitas'!$O$4,E540='PC Receitas'!$O$5,E540='PC Receitas'!$O$6)),J540,IF(AND(L540="Pago",OR(E540='PC Receitas'!$O$7,E540='PC Receitas'!$O$8,E540='PC Receitas'!$O$9,E540='PC Receitas'!$O$10,E540='PC Receitas'!$O$11,E540='PC Receitas'!$O$12,E540='PC Receitas'!$O$13,E540='PC Receitas'!$O$14)),-J540,0))</f>
        <v>8033.07</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71"/>
      <c r="C541" s="43"/>
      <c r="D541" s="43" t="str">
        <f>IF(C541&lt;&gt;"",TEXT(C541,"00")&amp;"/12/"&amp;'Configurações Básicas'!$E$5,"")</f>
        <v/>
      </c>
      <c r="E541" s="43"/>
      <c r="F541" s="43"/>
      <c r="G541" s="43"/>
      <c r="H541" s="43"/>
      <c r="I541" s="43"/>
      <c r="J541" s="44"/>
      <c r="K541" s="142"/>
      <c r="L541" s="45"/>
      <c r="M541" s="141"/>
      <c r="N541" s="41">
        <f>N540+IF(AND(L541="Pago",OR(E541='PC Receitas'!$O$4,E541='PC Receitas'!$O$5,E541='PC Receitas'!$O$6)),J541,IF(AND(L541="Pago",OR(E541='PC Receitas'!$O$7,E541='PC Receitas'!$O$8,E541='PC Receitas'!$O$9,E541='PC Receitas'!$O$10,E541='PC Receitas'!$O$11,E541='PC Receitas'!$O$12,E541='PC Receitas'!$O$13,E541='PC Receitas'!$O$14)),-J541,0))</f>
        <v>8033.07</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71"/>
      <c r="C542" s="43"/>
      <c r="D542" s="43" t="str">
        <f>IF(C542&lt;&gt;"",TEXT(C542,"00")&amp;"/12/"&amp;'Configurações Básicas'!$E$5,"")</f>
        <v/>
      </c>
      <c r="E542" s="43"/>
      <c r="F542" s="43"/>
      <c r="G542" s="43"/>
      <c r="H542" s="43"/>
      <c r="I542" s="43"/>
      <c r="J542" s="44"/>
      <c r="K542" s="142"/>
      <c r="L542" s="45"/>
      <c r="M542" s="141"/>
      <c r="N542" s="41">
        <f>N541+IF(AND(L542="Pago",OR(E542='PC Receitas'!$O$4,E542='PC Receitas'!$O$5,E542='PC Receitas'!$O$6)),J542,IF(AND(L542="Pago",OR(E542='PC Receitas'!$O$7,E542='PC Receitas'!$O$8,E542='PC Receitas'!$O$9,E542='PC Receitas'!$O$10,E542='PC Receitas'!$O$11,E542='PC Receitas'!$O$12,E542='PC Receitas'!$O$13,E542='PC Receitas'!$O$14)),-J542,0))</f>
        <v>8033.07</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71"/>
      <c r="C543" s="43"/>
      <c r="D543" s="43" t="str">
        <f>IF(C543&lt;&gt;"",TEXT(C543,"00")&amp;"/12/"&amp;'Configurações Básicas'!$E$5,"")</f>
        <v/>
      </c>
      <c r="E543" s="43"/>
      <c r="F543" s="43"/>
      <c r="G543" s="43"/>
      <c r="H543" s="43"/>
      <c r="I543" s="43"/>
      <c r="J543" s="44"/>
      <c r="K543" s="142"/>
      <c r="L543" s="45"/>
      <c r="M543" s="141"/>
      <c r="N543" s="41">
        <f>N542+IF(AND(L543="Pago",OR(E543='PC Receitas'!$O$4,E543='PC Receitas'!$O$5,E543='PC Receitas'!$O$6)),J543,IF(AND(L543="Pago",OR(E543='PC Receitas'!$O$7,E543='PC Receitas'!$O$8,E543='PC Receitas'!$O$9,E543='PC Receitas'!$O$10,E543='PC Receitas'!$O$11,E543='PC Receitas'!$O$12,E543='PC Receitas'!$O$13,E543='PC Receitas'!$O$14)),-J543,0))</f>
        <v>8033.07</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71"/>
      <c r="C544" s="43"/>
      <c r="D544" s="43" t="str">
        <f>IF(C544&lt;&gt;"",TEXT(C544,"00")&amp;"/12/"&amp;'Configurações Básicas'!$E$5,"")</f>
        <v/>
      </c>
      <c r="E544" s="43"/>
      <c r="F544" s="43"/>
      <c r="G544" s="43"/>
      <c r="H544" s="43"/>
      <c r="I544" s="43"/>
      <c r="J544" s="44"/>
      <c r="K544" s="142"/>
      <c r="L544" s="45"/>
      <c r="M544" s="141"/>
      <c r="N544" s="41">
        <f>N543+IF(AND(L544="Pago",OR(E544='PC Receitas'!$O$4,E544='PC Receitas'!$O$5,E544='PC Receitas'!$O$6)),J544,IF(AND(L544="Pago",OR(E544='PC Receitas'!$O$7,E544='PC Receitas'!$O$8,E544='PC Receitas'!$O$9,E544='PC Receitas'!$O$10,E544='PC Receitas'!$O$11,E544='PC Receitas'!$O$12,E544='PC Receitas'!$O$13,E544='PC Receitas'!$O$14)),-J544,0))</f>
        <v>8033.07</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71"/>
      <c r="C545" s="43"/>
      <c r="D545" s="43" t="str">
        <f>IF(C545&lt;&gt;"",TEXT(C545,"00")&amp;"/12/"&amp;'Configurações Básicas'!$E$5,"")</f>
        <v/>
      </c>
      <c r="E545" s="43"/>
      <c r="F545" s="43"/>
      <c r="G545" s="43"/>
      <c r="H545" s="43"/>
      <c r="I545" s="43"/>
      <c r="J545" s="44"/>
      <c r="K545" s="142"/>
      <c r="L545" s="45"/>
      <c r="M545" s="141"/>
      <c r="N545" s="41">
        <f>N544+IF(AND(L545="Pago",OR(E545='PC Receitas'!$O$4,E545='PC Receitas'!$O$5,E545='PC Receitas'!$O$6)),J545,IF(AND(L545="Pago",OR(E545='PC Receitas'!$O$7,E545='PC Receitas'!$O$8,E545='PC Receitas'!$O$9,E545='PC Receitas'!$O$10,E545='PC Receitas'!$O$11,E545='PC Receitas'!$O$12,E545='PC Receitas'!$O$13,E545='PC Receitas'!$O$14)),-J545,0))</f>
        <v>8033.07</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71"/>
      <c r="C546" s="43"/>
      <c r="D546" s="43" t="str">
        <f>IF(C546&lt;&gt;"",TEXT(C546,"00")&amp;"/12/"&amp;'Configurações Básicas'!$E$5,"")</f>
        <v/>
      </c>
      <c r="E546" s="43"/>
      <c r="F546" s="43"/>
      <c r="G546" s="43"/>
      <c r="H546" s="43"/>
      <c r="I546" s="43"/>
      <c r="J546" s="44"/>
      <c r="K546" s="142"/>
      <c r="L546" s="45"/>
      <c r="M546" s="141"/>
      <c r="N546" s="41">
        <f>N545+IF(AND(L546="Pago",OR(E546='PC Receitas'!$O$4,E546='PC Receitas'!$O$5,E546='PC Receitas'!$O$6)),J546,IF(AND(L546="Pago",OR(E546='PC Receitas'!$O$7,E546='PC Receitas'!$O$8,E546='PC Receitas'!$O$9,E546='PC Receitas'!$O$10,E546='PC Receitas'!$O$11,E546='PC Receitas'!$O$12,E546='PC Receitas'!$O$13,E546='PC Receitas'!$O$14)),-J546,0))</f>
        <v>8033.07</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71"/>
      <c r="C547" s="43"/>
      <c r="D547" s="43" t="str">
        <f>IF(C547&lt;&gt;"",TEXT(C547,"00")&amp;"/12/"&amp;'Configurações Básicas'!$E$5,"")</f>
        <v/>
      </c>
      <c r="E547" s="43"/>
      <c r="F547" s="43"/>
      <c r="G547" s="43"/>
      <c r="H547" s="43"/>
      <c r="I547" s="43"/>
      <c r="J547" s="44"/>
      <c r="K547" s="142"/>
      <c r="L547" s="45"/>
      <c r="M547" s="141"/>
      <c r="N547" s="41">
        <f>N546+IF(AND(L547="Pago",OR(E547='PC Receitas'!$O$4,E547='PC Receitas'!$O$5,E547='PC Receitas'!$O$6)),J547,IF(AND(L547="Pago",OR(E547='PC Receitas'!$O$7,E547='PC Receitas'!$O$8,E547='PC Receitas'!$O$9,E547='PC Receitas'!$O$10,E547='PC Receitas'!$O$11,E547='PC Receitas'!$O$12,E547='PC Receitas'!$O$13,E547='PC Receitas'!$O$14)),-J547,0))</f>
        <v>8033.07</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71"/>
      <c r="C548" s="43"/>
      <c r="D548" s="43" t="str">
        <f>IF(C548&lt;&gt;"",TEXT(C548,"00")&amp;"/12/"&amp;'Configurações Básicas'!$E$5,"")</f>
        <v/>
      </c>
      <c r="E548" s="43"/>
      <c r="F548" s="43"/>
      <c r="G548" s="43"/>
      <c r="H548" s="43"/>
      <c r="I548" s="43"/>
      <c r="J548" s="44"/>
      <c r="K548" s="142"/>
      <c r="L548" s="45"/>
      <c r="M548" s="141"/>
      <c r="N548" s="41">
        <f>N547+IF(AND(L548="Pago",OR(E548='PC Receitas'!$O$4,E548='PC Receitas'!$O$5,E548='PC Receitas'!$O$6)),J548,IF(AND(L548="Pago",OR(E548='PC Receitas'!$O$7,E548='PC Receitas'!$O$8,E548='PC Receitas'!$O$9,E548='PC Receitas'!$O$10,E548='PC Receitas'!$O$11,E548='PC Receitas'!$O$12,E548='PC Receitas'!$O$13,E548='PC Receitas'!$O$14)),-J548,0))</f>
        <v>8033.07</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71"/>
      <c r="C549" s="43"/>
      <c r="D549" s="43" t="str">
        <f>IF(C549&lt;&gt;"",TEXT(C549,"00")&amp;"/12/"&amp;'Configurações Básicas'!$E$5,"")</f>
        <v/>
      </c>
      <c r="E549" s="43"/>
      <c r="F549" s="43"/>
      <c r="G549" s="43"/>
      <c r="H549" s="43"/>
      <c r="I549" s="43"/>
      <c r="J549" s="44"/>
      <c r="K549" s="142"/>
      <c r="L549" s="45"/>
      <c r="M549" s="141"/>
      <c r="N549" s="41">
        <f>N548+IF(AND(L549="Pago",OR(E549='PC Receitas'!$O$4,E549='PC Receitas'!$O$5,E549='PC Receitas'!$O$6)),J549,IF(AND(L549="Pago",OR(E549='PC Receitas'!$O$7,E549='PC Receitas'!$O$8,E549='PC Receitas'!$O$9,E549='PC Receitas'!$O$10,E549='PC Receitas'!$O$11,E549='PC Receitas'!$O$12,E549='PC Receitas'!$O$13,E549='PC Receitas'!$O$14)),-J549,0))</f>
        <v>8033.07</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71"/>
      <c r="C550" s="43"/>
      <c r="D550" s="43" t="str">
        <f>IF(C550&lt;&gt;"",TEXT(C550,"00")&amp;"/12/"&amp;'Configurações Básicas'!$E$5,"")</f>
        <v/>
      </c>
      <c r="E550" s="43"/>
      <c r="F550" s="43"/>
      <c r="G550" s="43"/>
      <c r="H550" s="43"/>
      <c r="I550" s="43"/>
      <c r="J550" s="44"/>
      <c r="K550" s="142"/>
      <c r="L550" s="45"/>
      <c r="M550" s="141"/>
      <c r="N550" s="41">
        <f>N549+IF(AND(L550="Pago",OR(E550='PC Receitas'!$O$4,E550='PC Receitas'!$O$5,E550='PC Receitas'!$O$6)),J550,IF(AND(L550="Pago",OR(E550='PC Receitas'!$O$7,E550='PC Receitas'!$O$8,E550='PC Receitas'!$O$9,E550='PC Receitas'!$O$10,E550='PC Receitas'!$O$11,E550='PC Receitas'!$O$12,E550='PC Receitas'!$O$13,E550='PC Receitas'!$O$14)),-J550,0))</f>
        <v>8033.07</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71"/>
      <c r="C551" s="43"/>
      <c r="D551" s="43" t="str">
        <f>IF(C551&lt;&gt;"",TEXT(C551,"00")&amp;"/12/"&amp;'Configurações Básicas'!$E$5,"")</f>
        <v/>
      </c>
      <c r="E551" s="43"/>
      <c r="F551" s="43"/>
      <c r="G551" s="43"/>
      <c r="H551" s="43"/>
      <c r="I551" s="43"/>
      <c r="J551" s="44"/>
      <c r="K551" s="142"/>
      <c r="L551" s="45"/>
      <c r="M551" s="141"/>
      <c r="N551" s="41">
        <f>N550+IF(AND(L551="Pago",OR(E551='PC Receitas'!$O$4,E551='PC Receitas'!$O$5,E551='PC Receitas'!$O$6)),J551,IF(AND(L551="Pago",OR(E551='PC Receitas'!$O$7,E551='PC Receitas'!$O$8,E551='PC Receitas'!$O$9,E551='PC Receitas'!$O$10,E551='PC Receitas'!$O$11,E551='PC Receitas'!$O$12,E551='PC Receitas'!$O$13,E551='PC Receitas'!$O$14)),-J551,0))</f>
        <v>8033.07</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71"/>
      <c r="C552" s="43"/>
      <c r="D552" s="43" t="str">
        <f>IF(C552&lt;&gt;"",TEXT(C552,"00")&amp;"/12/"&amp;'Configurações Básicas'!$E$5,"")</f>
        <v/>
      </c>
      <c r="E552" s="43"/>
      <c r="F552" s="43"/>
      <c r="G552" s="43"/>
      <c r="H552" s="43"/>
      <c r="I552" s="43"/>
      <c r="J552" s="44"/>
      <c r="K552" s="142"/>
      <c r="L552" s="45"/>
      <c r="M552" s="141"/>
      <c r="N552" s="41">
        <f>N551+IF(AND(L552="Pago",OR(E552='PC Receitas'!$O$4,E552='PC Receitas'!$O$5,E552='PC Receitas'!$O$6)),J552,IF(AND(L552="Pago",OR(E552='PC Receitas'!$O$7,E552='PC Receitas'!$O$8,E552='PC Receitas'!$O$9,E552='PC Receitas'!$O$10,E552='PC Receitas'!$O$11,E552='PC Receitas'!$O$12,E552='PC Receitas'!$O$13,E552='PC Receitas'!$O$14)),-J552,0))</f>
        <v>8033.07</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71"/>
      <c r="C553" s="43"/>
      <c r="D553" s="43" t="str">
        <f>IF(C553&lt;&gt;"",TEXT(C553,"00")&amp;"/12/"&amp;'Configurações Básicas'!$E$5,"")</f>
        <v/>
      </c>
      <c r="E553" s="43"/>
      <c r="F553" s="43"/>
      <c r="G553" s="43"/>
      <c r="H553" s="43"/>
      <c r="I553" s="43"/>
      <c r="J553" s="44"/>
      <c r="K553" s="142"/>
      <c r="L553" s="45"/>
      <c r="M553" s="141"/>
      <c r="N553" s="41">
        <f>N552+IF(AND(L553="Pago",OR(E553='PC Receitas'!$O$4,E553='PC Receitas'!$O$5,E553='PC Receitas'!$O$6)),J553,IF(AND(L553="Pago",OR(E553='PC Receitas'!$O$7,E553='PC Receitas'!$O$8,E553='PC Receitas'!$O$9,E553='PC Receitas'!$O$10,E553='PC Receitas'!$O$11,E553='PC Receitas'!$O$12,E553='PC Receitas'!$O$13,E553='PC Receitas'!$O$14)),-J553,0))</f>
        <v>8033.07</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71"/>
      <c r="C554" s="43"/>
      <c r="D554" s="43" t="str">
        <f>IF(C554&lt;&gt;"",TEXT(C554,"00")&amp;"/12/"&amp;'Configurações Básicas'!$E$5,"")</f>
        <v/>
      </c>
      <c r="E554" s="43"/>
      <c r="F554" s="43"/>
      <c r="G554" s="43"/>
      <c r="H554" s="43"/>
      <c r="I554" s="43"/>
      <c r="J554" s="44"/>
      <c r="K554" s="142"/>
      <c r="L554" s="45"/>
      <c r="M554" s="141"/>
      <c r="N554" s="41">
        <f>N553+IF(AND(L554="Pago",OR(E554='PC Receitas'!$O$4,E554='PC Receitas'!$O$5,E554='PC Receitas'!$O$6)),J554,IF(AND(L554="Pago",OR(E554='PC Receitas'!$O$7,E554='PC Receitas'!$O$8,E554='PC Receitas'!$O$9,E554='PC Receitas'!$O$10,E554='PC Receitas'!$O$11,E554='PC Receitas'!$O$12,E554='PC Receitas'!$O$13,E554='PC Receitas'!$O$14)),-J554,0))</f>
        <v>8033.07</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71"/>
      <c r="C555" s="43"/>
      <c r="D555" s="43" t="str">
        <f>IF(C555&lt;&gt;"",TEXT(C555,"00")&amp;"/12/"&amp;'Configurações Básicas'!$E$5,"")</f>
        <v/>
      </c>
      <c r="E555" s="43"/>
      <c r="F555" s="43"/>
      <c r="G555" s="43"/>
      <c r="H555" s="43"/>
      <c r="I555" s="43"/>
      <c r="J555" s="44"/>
      <c r="K555" s="142"/>
      <c r="L555" s="45"/>
      <c r="M555" s="141"/>
      <c r="N555" s="41">
        <f>N554+IF(AND(L555="Pago",OR(E555='PC Receitas'!$O$4,E555='PC Receitas'!$O$5,E555='PC Receitas'!$O$6)),J555,IF(AND(L555="Pago",OR(E555='PC Receitas'!$O$7,E555='PC Receitas'!$O$8,E555='PC Receitas'!$O$9,E555='PC Receitas'!$O$10,E555='PC Receitas'!$O$11,E555='PC Receitas'!$O$12,E555='PC Receitas'!$O$13,E555='PC Receitas'!$O$14)),-J555,0))</f>
        <v>8033.07</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71"/>
      <c r="C556" s="43"/>
      <c r="D556" s="43" t="str">
        <f>IF(C556&lt;&gt;"",TEXT(C556,"00")&amp;"/12/"&amp;'Configurações Básicas'!$E$5,"")</f>
        <v/>
      </c>
      <c r="E556" s="43"/>
      <c r="F556" s="43"/>
      <c r="G556" s="43"/>
      <c r="H556" s="43"/>
      <c r="I556" s="43"/>
      <c r="J556" s="44"/>
      <c r="K556" s="142"/>
      <c r="L556" s="45"/>
      <c r="M556" s="141"/>
      <c r="N556" s="41">
        <f>N555+IF(AND(L556="Pago",OR(E556='PC Receitas'!$O$4,E556='PC Receitas'!$O$5,E556='PC Receitas'!$O$6)),J556,IF(AND(L556="Pago",OR(E556='PC Receitas'!$O$7,E556='PC Receitas'!$O$8,E556='PC Receitas'!$O$9,E556='PC Receitas'!$O$10,E556='PC Receitas'!$O$11,E556='PC Receitas'!$O$12,E556='PC Receitas'!$O$13,E556='PC Receitas'!$O$14)),-J556,0))</f>
        <v>8033.07</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71"/>
      <c r="C557" s="43"/>
      <c r="D557" s="43" t="str">
        <f>IF(C557&lt;&gt;"",TEXT(C557,"00")&amp;"/12/"&amp;'Configurações Básicas'!$E$5,"")</f>
        <v/>
      </c>
      <c r="E557" s="43"/>
      <c r="F557" s="43"/>
      <c r="G557" s="43"/>
      <c r="H557" s="43"/>
      <c r="I557" s="43"/>
      <c r="J557" s="44"/>
      <c r="K557" s="142"/>
      <c r="L557" s="45"/>
      <c r="M557" s="141"/>
      <c r="N557" s="41">
        <f>N556+IF(AND(L557="Pago",OR(E557='PC Receitas'!$O$4,E557='PC Receitas'!$O$5,E557='PC Receitas'!$O$6)),J557,IF(AND(L557="Pago",OR(E557='PC Receitas'!$O$7,E557='PC Receitas'!$O$8,E557='PC Receitas'!$O$9,E557='PC Receitas'!$O$10,E557='PC Receitas'!$O$11,E557='PC Receitas'!$O$12,E557='PC Receitas'!$O$13,E557='PC Receitas'!$O$14)),-J557,0))</f>
        <v>8033.07</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71"/>
      <c r="C558" s="43"/>
      <c r="D558" s="43" t="str">
        <f>IF(C558&lt;&gt;"",TEXT(C558,"00")&amp;"/12/"&amp;'Configurações Básicas'!$E$5,"")</f>
        <v/>
      </c>
      <c r="E558" s="43"/>
      <c r="F558" s="43"/>
      <c r="G558" s="43"/>
      <c r="H558" s="43"/>
      <c r="I558" s="43"/>
      <c r="J558" s="44"/>
      <c r="K558" s="142"/>
      <c r="L558" s="45"/>
      <c r="M558" s="141"/>
      <c r="N558" s="41">
        <f>N557+IF(AND(L558="Pago",OR(E558='PC Receitas'!$O$4,E558='PC Receitas'!$O$5,E558='PC Receitas'!$O$6)),J558,IF(AND(L558="Pago",OR(E558='PC Receitas'!$O$7,E558='PC Receitas'!$O$8,E558='PC Receitas'!$O$9,E558='PC Receitas'!$O$10,E558='PC Receitas'!$O$11,E558='PC Receitas'!$O$12,E558='PC Receitas'!$O$13,E558='PC Receitas'!$O$14)),-J558,0))</f>
        <v>8033.07</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71"/>
      <c r="C559" s="43"/>
      <c r="D559" s="43" t="str">
        <f>IF(C559&lt;&gt;"",TEXT(C559,"00")&amp;"/12/"&amp;'Configurações Básicas'!$E$5,"")</f>
        <v/>
      </c>
      <c r="E559" s="43"/>
      <c r="F559" s="43"/>
      <c r="G559" s="43"/>
      <c r="H559" s="43"/>
      <c r="I559" s="43"/>
      <c r="J559" s="44"/>
      <c r="K559" s="142"/>
      <c r="L559" s="45"/>
      <c r="M559" s="141"/>
      <c r="N559" s="41">
        <f>N558+IF(AND(L559="Pago",OR(E559='PC Receitas'!$O$4,E559='PC Receitas'!$O$5,E559='PC Receitas'!$O$6)),J559,IF(AND(L559="Pago",OR(E559='PC Receitas'!$O$7,E559='PC Receitas'!$O$8,E559='PC Receitas'!$O$9,E559='PC Receitas'!$O$10,E559='PC Receitas'!$O$11,E559='PC Receitas'!$O$12,E559='PC Receitas'!$O$13,E559='PC Receitas'!$O$14)),-J559,0))</f>
        <v>8033.07</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71"/>
      <c r="C560" s="43"/>
      <c r="D560" s="43" t="str">
        <f>IF(C560&lt;&gt;"",TEXT(C560,"00")&amp;"/12/"&amp;'Configurações Básicas'!$E$5,"")</f>
        <v/>
      </c>
      <c r="E560" s="43"/>
      <c r="F560" s="43"/>
      <c r="G560" s="43"/>
      <c r="H560" s="43"/>
      <c r="I560" s="43"/>
      <c r="J560" s="44"/>
      <c r="K560" s="142"/>
      <c r="L560" s="45"/>
      <c r="M560" s="141"/>
      <c r="N560" s="41">
        <f>N559+IF(AND(L560="Pago",OR(E560='PC Receitas'!$O$4,E560='PC Receitas'!$O$5,E560='PC Receitas'!$O$6)),J560,IF(AND(L560="Pago",OR(E560='PC Receitas'!$O$7,E560='PC Receitas'!$O$8,E560='PC Receitas'!$O$9,E560='PC Receitas'!$O$10,E560='PC Receitas'!$O$11,E560='PC Receitas'!$O$12,E560='PC Receitas'!$O$13,E560='PC Receitas'!$O$14)),-J560,0))</f>
        <v>8033.07</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71"/>
      <c r="C561" s="43"/>
      <c r="D561" s="43" t="str">
        <f>IF(C561&lt;&gt;"",TEXT(C561,"00")&amp;"/12/"&amp;'Configurações Básicas'!$E$5,"")</f>
        <v/>
      </c>
      <c r="E561" s="43"/>
      <c r="F561" s="43"/>
      <c r="G561" s="43"/>
      <c r="H561" s="43"/>
      <c r="I561" s="43"/>
      <c r="J561" s="44"/>
      <c r="K561" s="142"/>
      <c r="L561" s="45"/>
      <c r="M561" s="141"/>
      <c r="N561" s="41">
        <f>N560+IF(AND(L561="Pago",OR(E561='PC Receitas'!$O$4,E561='PC Receitas'!$O$5,E561='PC Receitas'!$O$6)),J561,IF(AND(L561="Pago",OR(E561='PC Receitas'!$O$7,E561='PC Receitas'!$O$8,E561='PC Receitas'!$O$9,E561='PC Receitas'!$O$10,E561='PC Receitas'!$O$11,E561='PC Receitas'!$O$12,E561='PC Receitas'!$O$13,E561='PC Receitas'!$O$14)),-J561,0))</f>
        <v>8033.07</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71"/>
      <c r="C562" s="43"/>
      <c r="D562" s="43" t="str">
        <f>IF(C562&lt;&gt;"",TEXT(C562,"00")&amp;"/12/"&amp;'Configurações Básicas'!$E$5,"")</f>
        <v/>
      </c>
      <c r="E562" s="43"/>
      <c r="F562" s="43"/>
      <c r="G562" s="43"/>
      <c r="H562" s="43"/>
      <c r="I562" s="43"/>
      <c r="J562" s="44"/>
      <c r="K562" s="142"/>
      <c r="L562" s="45"/>
      <c r="M562" s="141"/>
      <c r="N562" s="41">
        <f>N561+IF(AND(L562="Pago",OR(E562='PC Receitas'!$O$4,E562='PC Receitas'!$O$5,E562='PC Receitas'!$O$6)),J562,IF(AND(L562="Pago",OR(E562='PC Receitas'!$O$7,E562='PC Receitas'!$O$8,E562='PC Receitas'!$O$9,E562='PC Receitas'!$O$10,E562='PC Receitas'!$O$11,E562='PC Receitas'!$O$12,E562='PC Receitas'!$O$13,E562='PC Receitas'!$O$14)),-J562,0))</f>
        <v>8033.07</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71"/>
      <c r="C563" s="43"/>
      <c r="D563" s="43" t="str">
        <f>IF(C563&lt;&gt;"",TEXT(C563,"00")&amp;"/12/"&amp;'Configurações Básicas'!$E$5,"")</f>
        <v/>
      </c>
      <c r="E563" s="43"/>
      <c r="F563" s="43"/>
      <c r="G563" s="43"/>
      <c r="H563" s="43"/>
      <c r="I563" s="43"/>
      <c r="J563" s="44"/>
      <c r="K563" s="142"/>
      <c r="L563" s="45"/>
      <c r="M563" s="141"/>
      <c r="N563" s="41">
        <f>N562+IF(AND(L563="Pago",OR(E563='PC Receitas'!$O$4,E563='PC Receitas'!$O$5,E563='PC Receitas'!$O$6)),J563,IF(AND(L563="Pago",OR(E563='PC Receitas'!$O$7,E563='PC Receitas'!$O$8,E563='PC Receitas'!$O$9,E563='PC Receitas'!$O$10,E563='PC Receitas'!$O$11,E563='PC Receitas'!$O$12,E563='PC Receitas'!$O$13,E563='PC Receitas'!$O$14)),-J563,0))</f>
        <v>8033.07</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71"/>
      <c r="C564" s="43"/>
      <c r="D564" s="43" t="str">
        <f>IF(C564&lt;&gt;"",TEXT(C564,"00")&amp;"/12/"&amp;'Configurações Básicas'!$E$5,"")</f>
        <v/>
      </c>
      <c r="E564" s="43"/>
      <c r="F564" s="43"/>
      <c r="G564" s="43"/>
      <c r="H564" s="43"/>
      <c r="I564" s="43"/>
      <c r="J564" s="44"/>
      <c r="K564" s="142"/>
      <c r="L564" s="45"/>
      <c r="M564" s="141"/>
      <c r="N564" s="41">
        <f>N563+IF(AND(L564="Pago",OR(E564='PC Receitas'!$O$4,E564='PC Receitas'!$O$5,E564='PC Receitas'!$O$6)),J564,IF(AND(L564="Pago",OR(E564='PC Receitas'!$O$7,E564='PC Receitas'!$O$8,E564='PC Receitas'!$O$9,E564='PC Receitas'!$O$10,E564='PC Receitas'!$O$11,E564='PC Receitas'!$O$12,E564='PC Receitas'!$O$13,E564='PC Receitas'!$O$14)),-J564,0))</f>
        <v>8033.07</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71"/>
      <c r="C565" s="43"/>
      <c r="D565" s="43" t="str">
        <f>IF(C565&lt;&gt;"",TEXT(C565,"00")&amp;"/12/"&amp;'Configurações Básicas'!$E$5,"")</f>
        <v/>
      </c>
      <c r="E565" s="43"/>
      <c r="F565" s="43"/>
      <c r="G565" s="43"/>
      <c r="H565" s="43"/>
      <c r="I565" s="43"/>
      <c r="J565" s="44"/>
      <c r="K565" s="142"/>
      <c r="L565" s="45"/>
      <c r="M565" s="141"/>
      <c r="N565" s="41">
        <f>N564+IF(AND(L565="Pago",OR(E565='PC Receitas'!$O$4,E565='PC Receitas'!$O$5,E565='PC Receitas'!$O$6)),J565,IF(AND(L565="Pago",OR(E565='PC Receitas'!$O$7,E565='PC Receitas'!$O$8,E565='PC Receitas'!$O$9,E565='PC Receitas'!$O$10,E565='PC Receitas'!$O$11,E565='PC Receitas'!$O$12,E565='PC Receitas'!$O$13,E565='PC Receitas'!$O$14)),-J565,0))</f>
        <v>8033.07</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71"/>
      <c r="C566" s="43"/>
      <c r="D566" s="43" t="str">
        <f>IF(C566&lt;&gt;"",TEXT(C566,"00")&amp;"/12/"&amp;'Configurações Básicas'!$E$5,"")</f>
        <v/>
      </c>
      <c r="E566" s="43"/>
      <c r="F566" s="43"/>
      <c r="G566" s="43"/>
      <c r="H566" s="43"/>
      <c r="I566" s="43"/>
      <c r="J566" s="44"/>
      <c r="K566" s="142"/>
      <c r="L566" s="45"/>
      <c r="M566" s="141"/>
      <c r="N566" s="41">
        <f>N565+IF(AND(L566="Pago",OR(E566='PC Receitas'!$O$4,E566='PC Receitas'!$O$5,E566='PC Receitas'!$O$6)),J566,IF(AND(L566="Pago",OR(E566='PC Receitas'!$O$7,E566='PC Receitas'!$O$8,E566='PC Receitas'!$O$9,E566='PC Receitas'!$O$10,E566='PC Receitas'!$O$11,E566='PC Receitas'!$O$12,E566='PC Receitas'!$O$13,E566='PC Receitas'!$O$14)),-J566,0))</f>
        <v>8033.07</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71"/>
      <c r="C567" s="43"/>
      <c r="D567" s="43" t="str">
        <f>IF(C567&lt;&gt;"",TEXT(C567,"00")&amp;"/12/"&amp;'Configurações Básicas'!$E$5,"")</f>
        <v/>
      </c>
      <c r="E567" s="43"/>
      <c r="F567" s="43"/>
      <c r="G567" s="43"/>
      <c r="H567" s="43"/>
      <c r="I567" s="43"/>
      <c r="J567" s="44"/>
      <c r="K567" s="142"/>
      <c r="L567" s="45"/>
      <c r="M567" s="141"/>
      <c r="N567" s="41">
        <f>N566+IF(AND(L567="Pago",OR(E567='PC Receitas'!$O$4,E567='PC Receitas'!$O$5,E567='PC Receitas'!$O$6)),J567,IF(AND(L567="Pago",OR(E567='PC Receitas'!$O$7,E567='PC Receitas'!$O$8,E567='PC Receitas'!$O$9,E567='PC Receitas'!$O$10,E567='PC Receitas'!$O$11,E567='PC Receitas'!$O$12,E567='PC Receitas'!$O$13,E567='PC Receitas'!$O$14)),-J567,0))</f>
        <v>8033.07</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71"/>
      <c r="C568" s="43"/>
      <c r="D568" s="43" t="str">
        <f>IF(C568&lt;&gt;"",TEXT(C568,"00")&amp;"/12/"&amp;'Configurações Básicas'!$E$5,"")</f>
        <v/>
      </c>
      <c r="E568" s="43"/>
      <c r="F568" s="43"/>
      <c r="G568" s="43"/>
      <c r="H568" s="43"/>
      <c r="I568" s="43"/>
      <c r="J568" s="44"/>
      <c r="K568" s="142"/>
      <c r="L568" s="45"/>
      <c r="M568" s="141"/>
      <c r="N568" s="41">
        <f>N567+IF(AND(L568="Pago",OR(E568='PC Receitas'!$O$4,E568='PC Receitas'!$O$5,E568='PC Receitas'!$O$6)),J568,IF(AND(L568="Pago",OR(E568='PC Receitas'!$O$7,E568='PC Receitas'!$O$8,E568='PC Receitas'!$O$9,E568='PC Receitas'!$O$10,E568='PC Receitas'!$O$11,E568='PC Receitas'!$O$12,E568='PC Receitas'!$O$13,E568='PC Receitas'!$O$14)),-J568,0))</f>
        <v>8033.07</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71"/>
      <c r="C569" s="43"/>
      <c r="D569" s="43" t="str">
        <f>IF(C569&lt;&gt;"",TEXT(C569,"00")&amp;"/12/"&amp;'Configurações Básicas'!$E$5,"")</f>
        <v/>
      </c>
      <c r="E569" s="43"/>
      <c r="F569" s="43"/>
      <c r="G569" s="43"/>
      <c r="H569" s="43"/>
      <c r="I569" s="43"/>
      <c r="J569" s="44"/>
      <c r="K569" s="142"/>
      <c r="L569" s="45"/>
      <c r="M569" s="141"/>
      <c r="N569" s="41">
        <f>N568+IF(AND(L569="Pago",OR(E569='PC Receitas'!$O$4,E569='PC Receitas'!$O$5,E569='PC Receitas'!$O$6)),J569,IF(AND(L569="Pago",OR(E569='PC Receitas'!$O$7,E569='PC Receitas'!$O$8,E569='PC Receitas'!$O$9,E569='PC Receitas'!$O$10,E569='PC Receitas'!$O$11,E569='PC Receitas'!$O$12,E569='PC Receitas'!$O$13,E569='PC Receitas'!$O$14)),-J569,0))</f>
        <v>8033.07</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71"/>
      <c r="C570" s="43"/>
      <c r="D570" s="43" t="str">
        <f>IF(C570&lt;&gt;"",TEXT(C570,"00")&amp;"/12/"&amp;'Configurações Básicas'!$E$5,"")</f>
        <v/>
      </c>
      <c r="E570" s="43"/>
      <c r="F570" s="43"/>
      <c r="G570" s="43"/>
      <c r="H570" s="43"/>
      <c r="I570" s="43"/>
      <c r="J570" s="44"/>
      <c r="K570" s="142"/>
      <c r="L570" s="45"/>
      <c r="M570" s="141"/>
      <c r="N570" s="41">
        <f>N569+IF(AND(L570="Pago",OR(E570='PC Receitas'!$O$4,E570='PC Receitas'!$O$5,E570='PC Receitas'!$O$6)),J570,IF(AND(L570="Pago",OR(E570='PC Receitas'!$O$7,E570='PC Receitas'!$O$8,E570='PC Receitas'!$O$9,E570='PC Receitas'!$O$10,E570='PC Receitas'!$O$11,E570='PC Receitas'!$O$12,E570='PC Receitas'!$O$13,E570='PC Receitas'!$O$14)),-J570,0))</f>
        <v>8033.07</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71"/>
      <c r="C571" s="43"/>
      <c r="D571" s="43" t="str">
        <f>IF(C571&lt;&gt;"",TEXT(C571,"00")&amp;"/12/"&amp;'Configurações Básicas'!$E$5,"")</f>
        <v/>
      </c>
      <c r="E571" s="43"/>
      <c r="F571" s="43"/>
      <c r="G571" s="43"/>
      <c r="H571" s="43"/>
      <c r="I571" s="43"/>
      <c r="J571" s="44"/>
      <c r="K571" s="142"/>
      <c r="L571" s="45"/>
      <c r="M571" s="141"/>
      <c r="N571" s="41">
        <f>N570+IF(AND(L571="Pago",OR(E571='PC Receitas'!$O$4,E571='PC Receitas'!$O$5,E571='PC Receitas'!$O$6)),J571,IF(AND(L571="Pago",OR(E571='PC Receitas'!$O$7,E571='PC Receitas'!$O$8,E571='PC Receitas'!$O$9,E571='PC Receitas'!$O$10,E571='PC Receitas'!$O$11,E571='PC Receitas'!$O$12,E571='PC Receitas'!$O$13,E571='PC Receitas'!$O$14)),-J571,0))</f>
        <v>8033.07</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71"/>
      <c r="C572" s="43"/>
      <c r="D572" s="43" t="str">
        <f>IF(C572&lt;&gt;"",TEXT(C572,"00")&amp;"/12/"&amp;'Configurações Básicas'!$E$5,"")</f>
        <v/>
      </c>
      <c r="E572" s="43"/>
      <c r="F572" s="43"/>
      <c r="G572" s="43"/>
      <c r="H572" s="43"/>
      <c r="I572" s="43"/>
      <c r="J572" s="44"/>
      <c r="K572" s="142"/>
      <c r="L572" s="45"/>
      <c r="M572" s="141"/>
      <c r="N572" s="41">
        <f>N571+IF(AND(L572="Pago",OR(E572='PC Receitas'!$O$4,E572='PC Receitas'!$O$5,E572='PC Receitas'!$O$6)),J572,IF(AND(L572="Pago",OR(E572='PC Receitas'!$O$7,E572='PC Receitas'!$O$8,E572='PC Receitas'!$O$9,E572='PC Receitas'!$O$10,E572='PC Receitas'!$O$11,E572='PC Receitas'!$O$12,E572='PC Receitas'!$O$13,E572='PC Receitas'!$O$14)),-J572,0))</f>
        <v>8033.07</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71"/>
      <c r="C573" s="43"/>
      <c r="D573" s="43" t="str">
        <f>IF(C573&lt;&gt;"",TEXT(C573,"00")&amp;"/12/"&amp;'Configurações Básicas'!$E$5,"")</f>
        <v/>
      </c>
      <c r="E573" s="43"/>
      <c r="F573" s="43"/>
      <c r="G573" s="43"/>
      <c r="H573" s="43"/>
      <c r="I573" s="43"/>
      <c r="J573" s="44"/>
      <c r="K573" s="142"/>
      <c r="L573" s="45"/>
      <c r="M573" s="141"/>
      <c r="N573" s="41">
        <f>N572+IF(AND(L573="Pago",OR(E573='PC Receitas'!$O$4,E573='PC Receitas'!$O$5,E573='PC Receitas'!$O$6)),J573,IF(AND(L573="Pago",OR(E573='PC Receitas'!$O$7,E573='PC Receitas'!$O$8,E573='PC Receitas'!$O$9,E573='PC Receitas'!$O$10,E573='PC Receitas'!$O$11,E573='PC Receitas'!$O$12,E573='PC Receitas'!$O$13,E573='PC Receitas'!$O$14)),-J573,0))</f>
        <v>8033.07</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71"/>
      <c r="C574" s="43"/>
      <c r="D574" s="43" t="str">
        <f>IF(C574&lt;&gt;"",TEXT(C574,"00")&amp;"/12/"&amp;'Configurações Básicas'!$E$5,"")</f>
        <v/>
      </c>
      <c r="E574" s="43"/>
      <c r="F574" s="43"/>
      <c r="G574" s="43"/>
      <c r="H574" s="43"/>
      <c r="I574" s="43"/>
      <c r="J574" s="44"/>
      <c r="K574" s="142"/>
      <c r="L574" s="45"/>
      <c r="M574" s="141"/>
      <c r="N574" s="41">
        <f>N573+IF(AND(L574="Pago",OR(E574='PC Receitas'!$O$4,E574='PC Receitas'!$O$5,E574='PC Receitas'!$O$6)),J574,IF(AND(L574="Pago",OR(E574='PC Receitas'!$O$7,E574='PC Receitas'!$O$8,E574='PC Receitas'!$O$9,E574='PC Receitas'!$O$10,E574='PC Receitas'!$O$11,E574='PC Receitas'!$O$12,E574='PC Receitas'!$O$13,E574='PC Receitas'!$O$14)),-J574,0))</f>
        <v>8033.07</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71"/>
      <c r="C575" s="43"/>
      <c r="D575" s="43" t="str">
        <f>IF(C575&lt;&gt;"",TEXT(C575,"00")&amp;"/12/"&amp;'Configurações Básicas'!$E$5,"")</f>
        <v/>
      </c>
      <c r="E575" s="43"/>
      <c r="F575" s="43"/>
      <c r="G575" s="43"/>
      <c r="H575" s="43"/>
      <c r="I575" s="43"/>
      <c r="J575" s="44"/>
      <c r="K575" s="142"/>
      <c r="L575" s="45"/>
      <c r="M575" s="141"/>
      <c r="N575" s="41">
        <f>N574+IF(AND(L575="Pago",OR(E575='PC Receitas'!$O$4,E575='PC Receitas'!$O$5,E575='PC Receitas'!$O$6)),J575,IF(AND(L575="Pago",OR(E575='PC Receitas'!$O$7,E575='PC Receitas'!$O$8,E575='PC Receitas'!$O$9,E575='PC Receitas'!$O$10,E575='PC Receitas'!$O$11,E575='PC Receitas'!$O$12,E575='PC Receitas'!$O$13,E575='PC Receitas'!$O$14)),-J575,0))</f>
        <v>8033.07</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71"/>
      <c r="C576" s="43"/>
      <c r="D576" s="43" t="str">
        <f>IF(C576&lt;&gt;"",TEXT(C576,"00")&amp;"/12/"&amp;'Configurações Básicas'!$E$5,"")</f>
        <v/>
      </c>
      <c r="E576" s="43"/>
      <c r="F576" s="43"/>
      <c r="G576" s="43"/>
      <c r="H576" s="43"/>
      <c r="I576" s="43"/>
      <c r="J576" s="44"/>
      <c r="K576" s="142"/>
      <c r="L576" s="45"/>
      <c r="M576" s="141"/>
      <c r="N576" s="41">
        <f>N575+IF(AND(L576="Pago",OR(E576='PC Receitas'!$O$4,E576='PC Receitas'!$O$5,E576='PC Receitas'!$O$6)),J576,IF(AND(L576="Pago",OR(E576='PC Receitas'!$O$7,E576='PC Receitas'!$O$8,E576='PC Receitas'!$O$9,E576='PC Receitas'!$O$10,E576='PC Receitas'!$O$11,E576='PC Receitas'!$O$12,E576='PC Receitas'!$O$13,E576='PC Receitas'!$O$14)),-J576,0))</f>
        <v>8033.07</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71"/>
      <c r="C577" s="43"/>
      <c r="D577" s="43" t="str">
        <f>IF(C577&lt;&gt;"",TEXT(C577,"00")&amp;"/12/"&amp;'Configurações Básicas'!$E$5,"")</f>
        <v/>
      </c>
      <c r="E577" s="43"/>
      <c r="F577" s="43"/>
      <c r="G577" s="43"/>
      <c r="H577" s="43"/>
      <c r="I577" s="43"/>
      <c r="J577" s="44"/>
      <c r="K577" s="142"/>
      <c r="L577" s="45"/>
      <c r="M577" s="141"/>
      <c r="N577" s="41">
        <f>N576+IF(AND(L577="Pago",OR(E577='PC Receitas'!$O$4,E577='PC Receitas'!$O$5,E577='PC Receitas'!$O$6)),J577,IF(AND(L577="Pago",OR(E577='PC Receitas'!$O$7,E577='PC Receitas'!$O$8,E577='PC Receitas'!$O$9,E577='PC Receitas'!$O$10,E577='PC Receitas'!$O$11,E577='PC Receitas'!$O$12,E577='PC Receitas'!$O$13,E577='PC Receitas'!$O$14)),-J577,0))</f>
        <v>8033.07</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71"/>
      <c r="C578" s="43"/>
      <c r="D578" s="43" t="str">
        <f>IF(C578&lt;&gt;"",TEXT(C578,"00")&amp;"/12/"&amp;'Configurações Básicas'!$E$5,"")</f>
        <v/>
      </c>
      <c r="E578" s="43"/>
      <c r="F578" s="43"/>
      <c r="G578" s="43"/>
      <c r="H578" s="43"/>
      <c r="I578" s="43"/>
      <c r="J578" s="44"/>
      <c r="K578" s="142"/>
      <c r="L578" s="45"/>
      <c r="M578" s="141"/>
      <c r="N578" s="41">
        <f>N577+IF(AND(L578="Pago",OR(E578='PC Receitas'!$O$4,E578='PC Receitas'!$O$5,E578='PC Receitas'!$O$6)),J578,IF(AND(L578="Pago",OR(E578='PC Receitas'!$O$7,E578='PC Receitas'!$O$8,E578='PC Receitas'!$O$9,E578='PC Receitas'!$O$10,E578='PC Receitas'!$O$11,E578='PC Receitas'!$O$12,E578='PC Receitas'!$O$13,E578='PC Receitas'!$O$14)),-J578,0))</f>
        <v>8033.07</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71"/>
      <c r="C579" s="43"/>
      <c r="D579" s="43" t="str">
        <f>IF(C579&lt;&gt;"",TEXT(C579,"00")&amp;"/12/"&amp;'Configurações Básicas'!$E$5,"")</f>
        <v/>
      </c>
      <c r="E579" s="43"/>
      <c r="F579" s="43"/>
      <c r="G579" s="43"/>
      <c r="H579" s="43"/>
      <c r="I579" s="43"/>
      <c r="J579" s="44"/>
      <c r="K579" s="142"/>
      <c r="L579" s="45"/>
      <c r="M579" s="141"/>
      <c r="N579" s="41">
        <f>N578+IF(AND(L579="Pago",OR(E579='PC Receitas'!$O$4,E579='PC Receitas'!$O$5,E579='PC Receitas'!$O$6)),J579,IF(AND(L579="Pago",OR(E579='PC Receitas'!$O$7,E579='PC Receitas'!$O$8,E579='PC Receitas'!$O$9,E579='PC Receitas'!$O$10,E579='PC Receitas'!$O$11,E579='PC Receitas'!$O$12,E579='PC Receitas'!$O$13,E579='PC Receitas'!$O$14)),-J579,0))</f>
        <v>8033.07</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71"/>
      <c r="C580" s="43"/>
      <c r="D580" s="43" t="str">
        <f>IF(C580&lt;&gt;"",TEXT(C580,"00")&amp;"/12/"&amp;'Configurações Básicas'!$E$5,"")</f>
        <v/>
      </c>
      <c r="E580" s="43"/>
      <c r="F580" s="43"/>
      <c r="G580" s="43"/>
      <c r="H580" s="43"/>
      <c r="I580" s="43"/>
      <c r="J580" s="44"/>
      <c r="K580" s="142"/>
      <c r="L580" s="45"/>
      <c r="M580" s="141"/>
      <c r="N580" s="41">
        <f>N579+IF(AND(L580="Pago",OR(E580='PC Receitas'!$O$4,E580='PC Receitas'!$O$5,E580='PC Receitas'!$O$6)),J580,IF(AND(L580="Pago",OR(E580='PC Receitas'!$O$7,E580='PC Receitas'!$O$8,E580='PC Receitas'!$O$9,E580='PC Receitas'!$O$10,E580='PC Receitas'!$O$11,E580='PC Receitas'!$O$12,E580='PC Receitas'!$O$13,E580='PC Receitas'!$O$14)),-J580,0))</f>
        <v>8033.07</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71"/>
      <c r="C581" s="43"/>
      <c r="D581" s="43" t="str">
        <f>IF(C581&lt;&gt;"",TEXT(C581,"00")&amp;"/12/"&amp;'Configurações Básicas'!$E$5,"")</f>
        <v/>
      </c>
      <c r="E581" s="43"/>
      <c r="F581" s="43"/>
      <c r="G581" s="43"/>
      <c r="H581" s="43"/>
      <c r="I581" s="43"/>
      <c r="J581" s="44"/>
      <c r="K581" s="142"/>
      <c r="L581" s="45"/>
      <c r="M581" s="141"/>
      <c r="N581" s="41">
        <f>N580+IF(AND(L581="Pago",OR(E581='PC Receitas'!$O$4,E581='PC Receitas'!$O$5,E581='PC Receitas'!$O$6)),J581,IF(AND(L581="Pago",OR(E581='PC Receitas'!$O$7,E581='PC Receitas'!$O$8,E581='PC Receitas'!$O$9,E581='PC Receitas'!$O$10,E581='PC Receitas'!$O$11,E581='PC Receitas'!$O$12,E581='PC Receitas'!$O$13,E581='PC Receitas'!$O$14)),-J581,0))</f>
        <v>8033.07</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71"/>
      <c r="C582" s="43"/>
      <c r="D582" s="43" t="str">
        <f>IF(C582&lt;&gt;"",TEXT(C582,"00")&amp;"/12/"&amp;'Configurações Básicas'!$E$5,"")</f>
        <v/>
      </c>
      <c r="E582" s="43"/>
      <c r="F582" s="43"/>
      <c r="G582" s="43"/>
      <c r="H582" s="43"/>
      <c r="I582" s="43"/>
      <c r="J582" s="44"/>
      <c r="K582" s="142"/>
      <c r="L582" s="45"/>
      <c r="M582" s="141"/>
      <c r="N582" s="41">
        <f>N581+IF(AND(L582="Pago",OR(E582='PC Receitas'!$O$4,E582='PC Receitas'!$O$5,E582='PC Receitas'!$O$6)),J582,IF(AND(L582="Pago",OR(E582='PC Receitas'!$O$7,E582='PC Receitas'!$O$8,E582='PC Receitas'!$O$9,E582='PC Receitas'!$O$10,E582='PC Receitas'!$O$11,E582='PC Receitas'!$O$12,E582='PC Receitas'!$O$13,E582='PC Receitas'!$O$14)),-J582,0))</f>
        <v>8033.07</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71"/>
      <c r="C583" s="43"/>
      <c r="D583" s="43" t="str">
        <f>IF(C583&lt;&gt;"",TEXT(C583,"00")&amp;"/12/"&amp;'Configurações Básicas'!$E$5,"")</f>
        <v/>
      </c>
      <c r="E583" s="43"/>
      <c r="F583" s="43"/>
      <c r="G583" s="43"/>
      <c r="H583" s="43"/>
      <c r="I583" s="43"/>
      <c r="J583" s="44"/>
      <c r="K583" s="142"/>
      <c r="L583" s="45"/>
      <c r="M583" s="141"/>
      <c r="N583" s="41">
        <f>N582+IF(AND(L583="Pago",OR(E583='PC Receitas'!$O$4,E583='PC Receitas'!$O$5,E583='PC Receitas'!$O$6)),J583,IF(AND(L583="Pago",OR(E583='PC Receitas'!$O$7,E583='PC Receitas'!$O$8,E583='PC Receitas'!$O$9,E583='PC Receitas'!$O$10,E583='PC Receitas'!$O$11,E583='PC Receitas'!$O$12,E583='PC Receitas'!$O$13,E583='PC Receitas'!$O$14)),-J583,0))</f>
        <v>8033.07</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71"/>
      <c r="C584" s="43"/>
      <c r="D584" s="43" t="str">
        <f>IF(C584&lt;&gt;"",TEXT(C584,"00")&amp;"/12/"&amp;'Configurações Básicas'!$E$5,"")</f>
        <v/>
      </c>
      <c r="E584" s="43"/>
      <c r="F584" s="43"/>
      <c r="G584" s="43"/>
      <c r="H584" s="43"/>
      <c r="I584" s="43"/>
      <c r="J584" s="44"/>
      <c r="K584" s="142"/>
      <c r="L584" s="45"/>
      <c r="M584" s="141"/>
      <c r="N584" s="41">
        <f>N583+IF(AND(L584="Pago",OR(E584='PC Receitas'!$O$4,E584='PC Receitas'!$O$5,E584='PC Receitas'!$O$6)),J584,IF(AND(L584="Pago",OR(E584='PC Receitas'!$O$7,E584='PC Receitas'!$O$8,E584='PC Receitas'!$O$9,E584='PC Receitas'!$O$10,E584='PC Receitas'!$O$11,E584='PC Receitas'!$O$12,E584='PC Receitas'!$O$13,E584='PC Receitas'!$O$14)),-J584,0))</f>
        <v>8033.07</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71"/>
      <c r="C585" s="43"/>
      <c r="D585" s="43" t="str">
        <f>IF(C585&lt;&gt;"",TEXT(C585,"00")&amp;"/12/"&amp;'Configurações Básicas'!$E$5,"")</f>
        <v/>
      </c>
      <c r="E585" s="43"/>
      <c r="F585" s="43"/>
      <c r="G585" s="43"/>
      <c r="H585" s="43"/>
      <c r="I585" s="43"/>
      <c r="J585" s="44"/>
      <c r="K585" s="142"/>
      <c r="L585" s="45"/>
      <c r="M585" s="141"/>
      <c r="N585" s="41">
        <f>N584+IF(AND(L585="Pago",OR(E585='PC Receitas'!$O$4,E585='PC Receitas'!$O$5,E585='PC Receitas'!$O$6)),J585,IF(AND(L585="Pago",OR(E585='PC Receitas'!$O$7,E585='PC Receitas'!$O$8,E585='PC Receitas'!$O$9,E585='PC Receitas'!$O$10,E585='PC Receitas'!$O$11,E585='PC Receitas'!$O$12,E585='PC Receitas'!$O$13,E585='PC Receitas'!$O$14)),-J585,0))</f>
        <v>8033.07</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71"/>
      <c r="C586" s="43"/>
      <c r="D586" s="43" t="str">
        <f>IF(C586&lt;&gt;"",TEXT(C586,"00")&amp;"/12/"&amp;'Configurações Básicas'!$E$5,"")</f>
        <v/>
      </c>
      <c r="E586" s="43"/>
      <c r="F586" s="43"/>
      <c r="G586" s="43"/>
      <c r="H586" s="43"/>
      <c r="I586" s="43"/>
      <c r="J586" s="44"/>
      <c r="K586" s="142"/>
      <c r="L586" s="45"/>
      <c r="M586" s="141"/>
      <c r="N586" s="41">
        <f>N585+IF(AND(L586="Pago",OR(E586='PC Receitas'!$O$4,E586='PC Receitas'!$O$5,E586='PC Receitas'!$O$6)),J586,IF(AND(L586="Pago",OR(E586='PC Receitas'!$O$7,E586='PC Receitas'!$O$8,E586='PC Receitas'!$O$9,E586='PC Receitas'!$O$10,E586='PC Receitas'!$O$11,E586='PC Receitas'!$O$12,E586='PC Receitas'!$O$13,E586='PC Receitas'!$O$14)),-J586,0))</f>
        <v>8033.07</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71"/>
      <c r="C587" s="43"/>
      <c r="D587" s="43" t="str">
        <f>IF(C587&lt;&gt;"",TEXT(C587,"00")&amp;"/12/"&amp;'Configurações Básicas'!$E$5,"")</f>
        <v/>
      </c>
      <c r="E587" s="43"/>
      <c r="F587" s="43"/>
      <c r="G587" s="43"/>
      <c r="H587" s="43"/>
      <c r="I587" s="43"/>
      <c r="J587" s="44"/>
      <c r="K587" s="142"/>
      <c r="L587" s="45"/>
      <c r="M587" s="141"/>
      <c r="N587" s="41">
        <f>N586+IF(AND(L587="Pago",OR(E587='PC Receitas'!$O$4,E587='PC Receitas'!$O$5,E587='PC Receitas'!$O$6)),J587,IF(AND(L587="Pago",OR(E587='PC Receitas'!$O$7,E587='PC Receitas'!$O$8,E587='PC Receitas'!$O$9,E587='PC Receitas'!$O$10,E587='PC Receitas'!$O$11,E587='PC Receitas'!$O$12,E587='PC Receitas'!$O$13,E587='PC Receitas'!$O$14)),-J587,0))</f>
        <v>8033.07</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71"/>
      <c r="C588" s="43"/>
      <c r="D588" s="43" t="str">
        <f>IF(C588&lt;&gt;"",TEXT(C588,"00")&amp;"/12/"&amp;'Configurações Básicas'!$E$5,"")</f>
        <v/>
      </c>
      <c r="E588" s="43"/>
      <c r="F588" s="43"/>
      <c r="G588" s="43"/>
      <c r="H588" s="43"/>
      <c r="I588" s="43"/>
      <c r="J588" s="44"/>
      <c r="K588" s="142"/>
      <c r="L588" s="45"/>
      <c r="M588" s="141"/>
      <c r="N588" s="41">
        <f>N587+IF(AND(L588="Pago",OR(E588='PC Receitas'!$O$4,E588='PC Receitas'!$O$5,E588='PC Receitas'!$O$6)),J588,IF(AND(L588="Pago",OR(E588='PC Receitas'!$O$7,E588='PC Receitas'!$O$8,E588='PC Receitas'!$O$9,E588='PC Receitas'!$O$10,E588='PC Receitas'!$O$11,E588='PC Receitas'!$O$12,E588='PC Receitas'!$O$13,E588='PC Receitas'!$O$14)),-J588,0))</f>
        <v>8033.07</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71"/>
      <c r="C589" s="43"/>
      <c r="D589" s="43" t="str">
        <f>IF(C589&lt;&gt;"",TEXT(C589,"00")&amp;"/12/"&amp;'Configurações Básicas'!$E$5,"")</f>
        <v/>
      </c>
      <c r="E589" s="43"/>
      <c r="F589" s="43"/>
      <c r="G589" s="43"/>
      <c r="H589" s="43"/>
      <c r="I589" s="43"/>
      <c r="J589" s="44"/>
      <c r="K589" s="142"/>
      <c r="L589" s="45"/>
      <c r="M589" s="141"/>
      <c r="N589" s="41">
        <f>N588+IF(AND(L589="Pago",OR(E589='PC Receitas'!$O$4,E589='PC Receitas'!$O$5,E589='PC Receitas'!$O$6)),J589,IF(AND(L589="Pago",OR(E589='PC Receitas'!$O$7,E589='PC Receitas'!$O$8,E589='PC Receitas'!$O$9,E589='PC Receitas'!$O$10,E589='PC Receitas'!$O$11,E589='PC Receitas'!$O$12,E589='PC Receitas'!$O$13,E589='PC Receitas'!$O$14)),-J589,0))</f>
        <v>8033.07</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71"/>
      <c r="C590" s="43"/>
      <c r="D590" s="43" t="str">
        <f>IF(C590&lt;&gt;"",TEXT(C590,"00")&amp;"/12/"&amp;'Configurações Básicas'!$E$5,"")</f>
        <v/>
      </c>
      <c r="E590" s="43"/>
      <c r="F590" s="43"/>
      <c r="G590" s="43"/>
      <c r="H590" s="43"/>
      <c r="I590" s="43"/>
      <c r="J590" s="44"/>
      <c r="K590" s="142"/>
      <c r="L590" s="45"/>
      <c r="M590" s="141"/>
      <c r="N590" s="41">
        <f>N589+IF(AND(L590="Pago",OR(E590='PC Receitas'!$O$4,E590='PC Receitas'!$O$5,E590='PC Receitas'!$O$6)),J590,IF(AND(L590="Pago",OR(E590='PC Receitas'!$O$7,E590='PC Receitas'!$O$8,E590='PC Receitas'!$O$9,E590='PC Receitas'!$O$10,E590='PC Receitas'!$O$11,E590='PC Receitas'!$O$12,E590='PC Receitas'!$O$13,E590='PC Receitas'!$O$14)),-J590,0))</f>
        <v>8033.07</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71"/>
      <c r="C591" s="43"/>
      <c r="D591" s="43" t="str">
        <f>IF(C591&lt;&gt;"",TEXT(C591,"00")&amp;"/12/"&amp;'Configurações Básicas'!$E$5,"")</f>
        <v/>
      </c>
      <c r="E591" s="43"/>
      <c r="F591" s="43"/>
      <c r="G591" s="43"/>
      <c r="H591" s="43"/>
      <c r="I591" s="43"/>
      <c r="J591" s="44"/>
      <c r="K591" s="142"/>
      <c r="L591" s="45"/>
      <c r="M591" s="141"/>
      <c r="N591" s="41">
        <f>N590+IF(AND(L591="Pago",OR(E591='PC Receitas'!$O$4,E591='PC Receitas'!$O$5,E591='PC Receitas'!$O$6)),J591,IF(AND(L591="Pago",OR(E591='PC Receitas'!$O$7,E591='PC Receitas'!$O$8,E591='PC Receitas'!$O$9,E591='PC Receitas'!$O$10,E591='PC Receitas'!$O$11,E591='PC Receitas'!$O$12,E591='PC Receitas'!$O$13,E591='PC Receitas'!$O$14)),-J591,0))</f>
        <v>8033.07</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71"/>
      <c r="C592" s="43"/>
      <c r="D592" s="43" t="str">
        <f>IF(C592&lt;&gt;"",TEXT(C592,"00")&amp;"/12/"&amp;'Configurações Básicas'!$E$5,"")</f>
        <v/>
      </c>
      <c r="E592" s="43"/>
      <c r="F592" s="43"/>
      <c r="G592" s="43"/>
      <c r="H592" s="43"/>
      <c r="I592" s="43"/>
      <c r="J592" s="44"/>
      <c r="K592" s="142"/>
      <c r="L592" s="45"/>
      <c r="M592" s="141"/>
      <c r="N592" s="41">
        <f>N591+IF(AND(L592="Pago",OR(E592='PC Receitas'!$O$4,E592='PC Receitas'!$O$5,E592='PC Receitas'!$O$6)),J592,IF(AND(L592="Pago",OR(E592='PC Receitas'!$O$7,E592='PC Receitas'!$O$8,E592='PC Receitas'!$O$9,E592='PC Receitas'!$O$10,E592='PC Receitas'!$O$11,E592='PC Receitas'!$O$12,E592='PC Receitas'!$O$13,E592='PC Receitas'!$O$14)),-J592,0))</f>
        <v>8033.07</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71"/>
      <c r="C593" s="43"/>
      <c r="D593" s="43" t="str">
        <f>IF(C593&lt;&gt;"",TEXT(C593,"00")&amp;"/12/"&amp;'Configurações Básicas'!$E$5,"")</f>
        <v/>
      </c>
      <c r="E593" s="43"/>
      <c r="F593" s="43"/>
      <c r="G593" s="43"/>
      <c r="H593" s="43"/>
      <c r="I593" s="43"/>
      <c r="J593" s="44"/>
      <c r="K593" s="142"/>
      <c r="L593" s="45"/>
      <c r="M593" s="141"/>
      <c r="N593" s="41">
        <f>N592+IF(AND(L593="Pago",OR(E593='PC Receitas'!$O$4,E593='PC Receitas'!$O$5,E593='PC Receitas'!$O$6)),J593,IF(AND(L593="Pago",OR(E593='PC Receitas'!$O$7,E593='PC Receitas'!$O$8,E593='PC Receitas'!$O$9,E593='PC Receitas'!$O$10,E593='PC Receitas'!$O$11,E593='PC Receitas'!$O$12,E593='PC Receitas'!$O$13,E593='PC Receitas'!$O$14)),-J593,0))</f>
        <v>8033.07</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71"/>
      <c r="C594" s="43"/>
      <c r="D594" s="43" t="str">
        <f>IF(C594&lt;&gt;"",TEXT(C594,"00")&amp;"/12/"&amp;'Configurações Básicas'!$E$5,"")</f>
        <v/>
      </c>
      <c r="E594" s="43"/>
      <c r="F594" s="43"/>
      <c r="G594" s="43"/>
      <c r="H594" s="43"/>
      <c r="I594" s="43"/>
      <c r="J594" s="44"/>
      <c r="K594" s="142"/>
      <c r="L594" s="45"/>
      <c r="M594" s="141"/>
      <c r="N594" s="41">
        <f>N593+IF(AND(L594="Pago",OR(E594='PC Receitas'!$O$4,E594='PC Receitas'!$O$5,E594='PC Receitas'!$O$6)),J594,IF(AND(L594="Pago",OR(E594='PC Receitas'!$O$7,E594='PC Receitas'!$O$8,E594='PC Receitas'!$O$9,E594='PC Receitas'!$O$10,E594='PC Receitas'!$O$11,E594='PC Receitas'!$O$12,E594='PC Receitas'!$O$13,E594='PC Receitas'!$O$14)),-J594,0))</f>
        <v>8033.07</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71"/>
      <c r="C595" s="43"/>
      <c r="D595" s="43" t="str">
        <f>IF(C595&lt;&gt;"",TEXT(C595,"00")&amp;"/12/"&amp;'Configurações Básicas'!$E$5,"")</f>
        <v/>
      </c>
      <c r="E595" s="43"/>
      <c r="F595" s="43"/>
      <c r="G595" s="43"/>
      <c r="H595" s="43"/>
      <c r="I595" s="43"/>
      <c r="J595" s="44"/>
      <c r="K595" s="142"/>
      <c r="L595" s="45"/>
      <c r="M595" s="141"/>
      <c r="N595" s="41">
        <f>N594+IF(AND(L595="Pago",OR(E595='PC Receitas'!$O$4,E595='PC Receitas'!$O$5,E595='PC Receitas'!$O$6)),J595,IF(AND(L595="Pago",OR(E595='PC Receitas'!$O$7,E595='PC Receitas'!$O$8,E595='PC Receitas'!$O$9,E595='PC Receitas'!$O$10,E595='PC Receitas'!$O$11,E595='PC Receitas'!$O$12,E595='PC Receitas'!$O$13,E595='PC Receitas'!$O$14)),-J595,0))</f>
        <v>8033.07</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71"/>
      <c r="C596" s="43"/>
      <c r="D596" s="43" t="str">
        <f>IF(C596&lt;&gt;"",TEXT(C596,"00")&amp;"/12/"&amp;'Configurações Básicas'!$E$5,"")</f>
        <v/>
      </c>
      <c r="E596" s="43"/>
      <c r="F596" s="43"/>
      <c r="G596" s="43"/>
      <c r="H596" s="43"/>
      <c r="I596" s="43"/>
      <c r="J596" s="44"/>
      <c r="K596" s="142"/>
      <c r="L596" s="45"/>
      <c r="M596" s="141"/>
      <c r="N596" s="41">
        <f>N595+IF(AND(L596="Pago",OR(E596='PC Receitas'!$O$4,E596='PC Receitas'!$O$5,E596='PC Receitas'!$O$6)),J596,IF(AND(L596="Pago",OR(E596='PC Receitas'!$O$7,E596='PC Receitas'!$O$8,E596='PC Receitas'!$O$9,E596='PC Receitas'!$O$10,E596='PC Receitas'!$O$11,E596='PC Receitas'!$O$12,E596='PC Receitas'!$O$13,E596='PC Receitas'!$O$14)),-J596,0))</f>
        <v>8033.07</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71"/>
      <c r="C597" s="43"/>
      <c r="D597" s="43" t="str">
        <f>IF(C597&lt;&gt;"",TEXT(C597,"00")&amp;"/12/"&amp;'Configurações Básicas'!$E$5,"")</f>
        <v/>
      </c>
      <c r="E597" s="43"/>
      <c r="F597" s="43"/>
      <c r="G597" s="43"/>
      <c r="H597" s="43"/>
      <c r="I597" s="43"/>
      <c r="J597" s="44"/>
      <c r="K597" s="142"/>
      <c r="L597" s="45"/>
      <c r="M597" s="141"/>
      <c r="N597" s="41">
        <f>N596+IF(AND(L597="Pago",OR(E597='PC Receitas'!$O$4,E597='PC Receitas'!$O$5,E597='PC Receitas'!$O$6)),J597,IF(AND(L597="Pago",OR(E597='PC Receitas'!$O$7,E597='PC Receitas'!$O$8,E597='PC Receitas'!$O$9,E597='PC Receitas'!$O$10,E597='PC Receitas'!$O$11,E597='PC Receitas'!$O$12,E597='PC Receitas'!$O$13,E597='PC Receitas'!$O$14)),-J597,0))</f>
        <v>8033.07</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71"/>
      <c r="C598" s="43"/>
      <c r="D598" s="43" t="str">
        <f>IF(C598&lt;&gt;"",TEXT(C598,"00")&amp;"/12/"&amp;'Configurações Básicas'!$E$5,"")</f>
        <v/>
      </c>
      <c r="E598" s="43"/>
      <c r="F598" s="43"/>
      <c r="G598" s="43"/>
      <c r="H598" s="43"/>
      <c r="I598" s="43"/>
      <c r="J598" s="44"/>
      <c r="K598" s="142"/>
      <c r="L598" s="45"/>
      <c r="M598" s="141"/>
      <c r="N598" s="41">
        <f>N597+IF(AND(L598="Pago",OR(E598='PC Receitas'!$O$4,E598='PC Receitas'!$O$5,E598='PC Receitas'!$O$6)),J598,IF(AND(L598="Pago",OR(E598='PC Receitas'!$O$7,E598='PC Receitas'!$O$8,E598='PC Receitas'!$O$9,E598='PC Receitas'!$O$10,E598='PC Receitas'!$O$11,E598='PC Receitas'!$O$12,E598='PC Receitas'!$O$13,E598='PC Receitas'!$O$14)),-J598,0))</f>
        <v>8033.07</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71"/>
      <c r="C599" s="43"/>
      <c r="D599" s="43" t="str">
        <f>IF(C599&lt;&gt;"",TEXT(C599,"00")&amp;"/12/"&amp;'Configurações Básicas'!$E$5,"")</f>
        <v/>
      </c>
      <c r="E599" s="43"/>
      <c r="F599" s="43"/>
      <c r="G599" s="43"/>
      <c r="H599" s="43"/>
      <c r="I599" s="43"/>
      <c r="J599" s="44"/>
      <c r="K599" s="142"/>
      <c r="L599" s="45"/>
      <c r="M599" s="141"/>
      <c r="N599" s="41">
        <f>N598+IF(AND(L599="Pago",OR(E599='PC Receitas'!$O$4,E599='PC Receitas'!$O$5,E599='PC Receitas'!$O$6)),J599,IF(AND(L599="Pago",OR(E599='PC Receitas'!$O$7,E599='PC Receitas'!$O$8,E599='PC Receitas'!$O$9,E599='PC Receitas'!$O$10,E599='PC Receitas'!$O$11,E599='PC Receitas'!$O$12,E599='PC Receitas'!$O$13,E599='PC Receitas'!$O$14)),-J599,0))</f>
        <v>8033.07</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71"/>
      <c r="C600" s="43"/>
      <c r="D600" s="43" t="str">
        <f>IF(C600&lt;&gt;"",TEXT(C600,"00")&amp;"/12/"&amp;'Configurações Básicas'!$E$5,"")</f>
        <v/>
      </c>
      <c r="E600" s="43"/>
      <c r="F600" s="43"/>
      <c r="G600" s="43"/>
      <c r="H600" s="43"/>
      <c r="I600" s="43"/>
      <c r="J600" s="44"/>
      <c r="K600" s="142"/>
      <c r="L600" s="45"/>
      <c r="M600" s="141"/>
      <c r="N600" s="41">
        <f>N599+IF(AND(L600="Pago",OR(E600='PC Receitas'!$O$4,E600='PC Receitas'!$O$5,E600='PC Receitas'!$O$6)),J600,IF(AND(L600="Pago",OR(E600='PC Receitas'!$O$7,E600='PC Receitas'!$O$8,E600='PC Receitas'!$O$9,E600='PC Receitas'!$O$10,E600='PC Receitas'!$O$11,E600='PC Receitas'!$O$12,E600='PC Receitas'!$O$13,E600='PC Receitas'!$O$14)),-J600,0))</f>
        <v>8033.07</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71"/>
      <c r="C601" s="43"/>
      <c r="D601" s="43" t="str">
        <f>IF(C601&lt;&gt;"",TEXT(C601,"00")&amp;"/12/"&amp;'Configurações Básicas'!$E$5,"")</f>
        <v/>
      </c>
      <c r="E601" s="43"/>
      <c r="F601" s="43"/>
      <c r="G601" s="43"/>
      <c r="H601" s="43"/>
      <c r="I601" s="43"/>
      <c r="J601" s="44"/>
      <c r="K601" s="142"/>
      <c r="L601" s="45"/>
      <c r="M601" s="141"/>
      <c r="N601" s="41">
        <f>N600+IF(AND(L601="Pago",OR(E601='PC Receitas'!$O$4,E601='PC Receitas'!$O$5,E601='PC Receitas'!$O$6)),J601,IF(AND(L601="Pago",OR(E601='PC Receitas'!$O$7,E601='PC Receitas'!$O$8,E601='PC Receitas'!$O$9,E601='PC Receitas'!$O$10,E601='PC Receitas'!$O$11,E601='PC Receitas'!$O$12,E601='PC Receitas'!$O$13,E601='PC Receitas'!$O$14)),-J601,0))</f>
        <v>8033.07</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71"/>
      <c r="C602" s="43"/>
      <c r="D602" s="43" t="str">
        <f>IF(C602&lt;&gt;"",TEXT(C602,"00")&amp;"/12/"&amp;'Configurações Básicas'!$E$5,"")</f>
        <v/>
      </c>
      <c r="E602" s="43"/>
      <c r="F602" s="43"/>
      <c r="G602" s="43"/>
      <c r="H602" s="43"/>
      <c r="I602" s="43"/>
      <c r="J602" s="44"/>
      <c r="K602" s="142"/>
      <c r="L602" s="45"/>
      <c r="M602" s="141"/>
      <c r="N602" s="41">
        <f>N601+IF(AND(L602="Pago",OR(E602='PC Receitas'!$O$4,E602='PC Receitas'!$O$5,E602='PC Receitas'!$O$6)),J602,IF(AND(L602="Pago",OR(E602='PC Receitas'!$O$7,E602='PC Receitas'!$O$8,E602='PC Receitas'!$O$9,E602='PC Receitas'!$O$10,E602='PC Receitas'!$O$11,E602='PC Receitas'!$O$12,E602='PC Receitas'!$O$13,E602='PC Receitas'!$O$14)),-J602,0))</f>
        <v>8033.07</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71"/>
      <c r="C603" s="43"/>
      <c r="D603" s="43" t="str">
        <f>IF(C603&lt;&gt;"",TEXT(C603,"00")&amp;"/12/"&amp;'Configurações Básicas'!$E$5,"")</f>
        <v/>
      </c>
      <c r="E603" s="43"/>
      <c r="F603" s="43"/>
      <c r="G603" s="43"/>
      <c r="H603" s="43"/>
      <c r="I603" s="43"/>
      <c r="J603" s="44"/>
      <c r="K603" s="142"/>
      <c r="L603" s="45"/>
      <c r="M603" s="141"/>
      <c r="N603" s="41">
        <f>N602+IF(AND(L603="Pago",OR(E603='PC Receitas'!$O$4,E603='PC Receitas'!$O$5,E603='PC Receitas'!$O$6)),J603,IF(AND(L603="Pago",OR(E603='PC Receitas'!$O$7,E603='PC Receitas'!$O$8,E603='PC Receitas'!$O$9,E603='PC Receitas'!$O$10,E603='PC Receitas'!$O$11,E603='PC Receitas'!$O$12,E603='PC Receitas'!$O$13,E603='PC Receitas'!$O$14)),-J603,0))</f>
        <v>8033.07</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71"/>
      <c r="C604" s="43"/>
      <c r="D604" s="43" t="str">
        <f>IF(C604&lt;&gt;"",TEXT(C604,"00")&amp;"/12/"&amp;'Configurações Básicas'!$E$5,"")</f>
        <v/>
      </c>
      <c r="E604" s="43"/>
      <c r="F604" s="43"/>
      <c r="G604" s="43"/>
      <c r="H604" s="43"/>
      <c r="I604" s="43"/>
      <c r="J604" s="44"/>
      <c r="K604" s="142"/>
      <c r="L604" s="45"/>
      <c r="M604" s="141"/>
      <c r="N604" s="41">
        <f>N603+IF(AND(L604="Pago",OR(E604='PC Receitas'!$O$4,E604='PC Receitas'!$O$5,E604='PC Receitas'!$O$6)),J604,IF(AND(L604="Pago",OR(E604='PC Receitas'!$O$7,E604='PC Receitas'!$O$8,E604='PC Receitas'!$O$9,E604='PC Receitas'!$O$10,E604='PC Receitas'!$O$11,E604='PC Receitas'!$O$12,E604='PC Receitas'!$O$13,E604='PC Receitas'!$O$14)),-J604,0))</f>
        <v>8033.07</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71"/>
      <c r="C605" s="43"/>
      <c r="D605" s="43" t="str">
        <f>IF(C605&lt;&gt;"",TEXT(C605,"00")&amp;"/12/"&amp;'Configurações Básicas'!$E$5,"")</f>
        <v/>
      </c>
      <c r="E605" s="43"/>
      <c r="F605" s="43"/>
      <c r="G605" s="43"/>
      <c r="H605" s="43"/>
      <c r="I605" s="43"/>
      <c r="J605" s="44"/>
      <c r="K605" s="142"/>
      <c r="L605" s="45"/>
      <c r="M605" s="141"/>
      <c r="N605" s="41">
        <f>N604+IF(AND(L605="Pago",OR(E605='PC Receitas'!$O$4,E605='PC Receitas'!$O$5,E605='PC Receitas'!$O$6)),J605,IF(AND(L605="Pago",OR(E605='PC Receitas'!$O$7,E605='PC Receitas'!$O$8,E605='PC Receitas'!$O$9,E605='PC Receitas'!$O$10,E605='PC Receitas'!$O$11,E605='PC Receitas'!$O$12,E605='PC Receitas'!$O$13,E605='PC Receitas'!$O$14)),-J605,0))</f>
        <v>8033.07</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10"/>
      <c r="N606" s="28"/>
    </row>
    <row r="607" spans="1:23" x14ac:dyDescent="0.25">
      <c r="F607" s="10"/>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13:Q14">
    <cfRule type="cellIs" dxfId="100" priority="129" operator="lessThan">
      <formula>0</formula>
    </cfRule>
    <cfRule type="cellIs" dxfId="99" priority="130" operator="greaterThan">
      <formula>0</formula>
    </cfRule>
  </conditionalFormatting>
  <conditionalFormatting sqref="Q5:Q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Q11:Q12">
    <cfRule type="cellIs" dxfId="95" priority="102" operator="greaterThan">
      <formula>0</formula>
    </cfRule>
    <cfRule type="cellIs" dxfId="94" priority="103" operator="lessThan">
      <formula>0</formula>
    </cfRule>
  </conditionalFormatting>
  <conditionalFormatting sqref="N5:N605">
    <cfRule type="cellIs" dxfId="93" priority="50" operator="greaterThan">
      <formula>0</formula>
    </cfRule>
    <cfRule type="cellIs" dxfId="92" priority="51" operator="lessThan">
      <formula>0</formula>
    </cfRule>
  </conditionalFormatting>
  <conditionalFormatting sqref="Q7:Q8">
    <cfRule type="cellIs" dxfId="91" priority="49" operator="greaterThan">
      <formula>0</formula>
    </cfRule>
  </conditionalFormatting>
  <conditionalFormatting sqref="Q9:Q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L34">
    <cfRule type="containsText" dxfId="62" priority="1" operator="containsText" text="Não Pago">
      <formula>NOT(ISERROR(SEARCH("Não Pago",L34)))</formula>
    </cfRule>
    <cfRule type="containsText" dxfId="61" priority="2" operator="containsText" text="Pago">
      <formula>NOT(ISERROR(SEARCH("Pago",L34)))</formula>
    </cfRule>
  </conditionalFormatting>
  <conditionalFormatting sqref="L122:L605">
    <cfRule type="containsText" dxfId="60" priority="14" operator="containsText" text="Não Pago">
      <formula>NOT(ISERROR(SEARCH("Não Pago",L122)))</formula>
    </cfRule>
    <cfRule type="containsText" dxfId="59" priority="15" operator="containsText" text="Pago">
      <formula>NOT(ISERROR(SEARCH("Pago",L122)))</formula>
    </cfRule>
  </conditionalFormatting>
  <conditionalFormatting sqref="L21:L121">
    <cfRule type="containsText" dxfId="58" priority="12" operator="containsText" text="Não Pago">
      <formula>NOT(ISERROR(SEARCH("Não Pago",L21)))</formula>
    </cfRule>
    <cfRule type="containsText" dxfId="57" priority="13" operator="containsText" text="Pago">
      <formula>NOT(ISERROR(SEARCH("Pago",L21)))</formula>
    </cfRule>
  </conditionalFormatting>
  <conditionalFormatting sqref="L5:L19">
    <cfRule type="containsText" dxfId="56" priority="10" operator="containsText" text="Não Pago">
      <formula>NOT(ISERROR(SEARCH("Não Pago",L5)))</formula>
    </cfRule>
    <cfRule type="containsText" dxfId="55" priority="11" operator="containsText" text="Pago">
      <formula>NOT(ISERROR(SEARCH("Pago",L5)))</formula>
    </cfRule>
  </conditionalFormatting>
  <conditionalFormatting sqref="L20">
    <cfRule type="containsText" dxfId="54" priority="8" operator="containsText" text="Não Pago">
      <formula>NOT(ISERROR(SEARCH("Não Pago",L20)))</formula>
    </cfRule>
    <cfRule type="containsText" dxfId="53" priority="9" operator="containsText" text="Pago">
      <formula>NOT(ISERROR(SEARCH("Pago",L20)))</formula>
    </cfRule>
  </conditionalFormatting>
  <conditionalFormatting sqref="L5:L187">
    <cfRule type="cellIs" dxfId="52" priority="7" operator="equal">
      <formula>"Realizado"</formula>
    </cfRule>
  </conditionalFormatting>
  <conditionalFormatting sqref="L22">
    <cfRule type="containsText" dxfId="51" priority="5" operator="containsText" text="Não Pago">
      <formula>NOT(ISERROR(SEARCH("Não Pago",L22)))</formula>
    </cfRule>
    <cfRule type="containsText" dxfId="50" priority="6" operator="containsText" text="Pago">
      <formula>NOT(ISERROR(SEARCH("Pago",L22)))</formula>
    </cfRule>
  </conditionalFormatting>
  <conditionalFormatting sqref="L27">
    <cfRule type="containsText" dxfId="49" priority="3" operator="containsText" text="Não Pago">
      <formula>NOT(ISERROR(SEARCH("Não Pago",L27)))</formula>
    </cfRule>
    <cfRule type="containsText" dxfId="48" priority="4" operator="containsText" text="Pago">
      <formula>NOT(ISERROR(SEARCH("Pago",L27)))</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71"/>
      <c r="C1" s="224" t="s">
        <v>108</v>
      </c>
      <c r="D1" s="224"/>
      <c r="E1" s="224"/>
      <c r="F1" s="224"/>
      <c r="G1" s="224"/>
      <c r="H1" s="224"/>
      <c r="I1" s="224"/>
      <c r="J1" s="224"/>
      <c r="K1" s="224"/>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71"/>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71"/>
      <c r="D3" s="6"/>
    </row>
    <row r="4" spans="1:43" ht="22.5" customHeight="1" x14ac:dyDescent="0.25">
      <c r="A4" s="171"/>
      <c r="C4" s="26" t="s">
        <v>20</v>
      </c>
      <c r="D4" s="6"/>
      <c r="E4" s="239" t="s">
        <v>247</v>
      </c>
      <c r="F4" s="240"/>
      <c r="G4" s="240"/>
      <c r="H4" s="241"/>
      <c r="J4" s="242" t="s">
        <v>24</v>
      </c>
      <c r="K4" s="242"/>
    </row>
    <row r="5" spans="1:43" ht="5.25" customHeight="1" x14ac:dyDescent="0.25">
      <c r="A5" s="171"/>
      <c r="C5" s="7"/>
      <c r="D5" s="6"/>
      <c r="E5" s="25"/>
      <c r="F5" s="25"/>
      <c r="G5" s="25"/>
      <c r="H5" s="25"/>
      <c r="J5" s="242"/>
      <c r="K5" s="242"/>
    </row>
    <row r="6" spans="1:43" ht="24.75" customHeight="1" thickBot="1" x14ac:dyDescent="0.3">
      <c r="A6" s="171"/>
      <c r="C6" s="25"/>
      <c r="D6" s="1"/>
      <c r="E6" s="191" t="s">
        <v>13</v>
      </c>
      <c r="F6" s="192" t="s">
        <v>21</v>
      </c>
      <c r="G6" s="192" t="s">
        <v>22</v>
      </c>
      <c r="H6" s="192" t="s">
        <v>23</v>
      </c>
      <c r="J6" s="243"/>
      <c r="K6" s="24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71"/>
      <c r="E7" s="30">
        <v>1</v>
      </c>
      <c r="F7" s="27">
        <f>HLOOKUP($E$4,$Q$6:$AB$37,ROW(AM2),FALSE)</f>
        <v>0</v>
      </c>
      <c r="G7" s="27">
        <f>HLOOKUP($E$4,$AE$6:$AP$37,ROW(AN2),FALSE)</f>
        <v>823</v>
      </c>
      <c r="H7" s="27">
        <f>IF(ISERROR(F7-G7),"",F7-G7)</f>
        <v>-823</v>
      </c>
      <c r="J7" s="225" t="s">
        <v>25</v>
      </c>
      <c r="K7" s="226">
        <f>SUM(F7:F37)</f>
        <v>0</v>
      </c>
      <c r="P7" s="62">
        <f>E7</f>
        <v>1</v>
      </c>
      <c r="Q7" s="62">
        <f>SUMIFS(Jan!$J$5:$J$605,Jan!$C$5:$C$605,Resumo!E7,Jan!$V$5:$V$605,"Receita",Jan!$L$5:$L$605,"Pago")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SUMIFS(Jan!$J$5:$J$605,Jan!$C$5:$C$605,Resumo!E7,Jan!$V$5:$V$605,"Despesa",Jan!$L$5:$L$605,"Pago")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71"/>
      <c r="E8" s="30">
        <v>2</v>
      </c>
      <c r="F8" s="27">
        <f t="shared" ref="F8:F37" si="0">HLOOKUP($E$4,$Q$6:$AB$37,ROW(AM3),FALSE)</f>
        <v>0</v>
      </c>
      <c r="G8" s="27">
        <f t="shared" ref="G8:G37" si="1">HLOOKUP($E$4,$AE$6:$AP$37,ROW(AN3),FALSE)</f>
        <v>790</v>
      </c>
      <c r="H8" s="27">
        <f t="shared" ref="H8:H37" si="2">IF(ISERROR(F8-G8),"",F8-G8)</f>
        <v>-790</v>
      </c>
      <c r="J8" s="225"/>
      <c r="K8" s="227"/>
      <c r="P8" s="62">
        <f t="shared" ref="P8:P37" si="3">E8</f>
        <v>2</v>
      </c>
      <c r="Q8" s="62">
        <f>SUMIFS(Jan!$J$5:$J$605,Jan!$C$5:$C$605,Resumo!E8,Jan!$V$5:$V$605,"Receita",Jan!$L$5:$L$605,"Pago")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SUMIFS(Jan!$J$5:$J$605,Jan!$C$5:$C$605,Resumo!E8,Jan!$V$5:$V$605,"Despesa",Jan!$L$5:$L$605,"Pago")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71"/>
      <c r="E9" s="30">
        <v>3</v>
      </c>
      <c r="F9" s="27">
        <f t="shared" si="0"/>
        <v>0</v>
      </c>
      <c r="G9" s="27">
        <f t="shared" si="1"/>
        <v>1786.35</v>
      </c>
      <c r="H9" s="27">
        <f t="shared" si="2"/>
        <v>-1786.35</v>
      </c>
      <c r="J9" s="237" t="s">
        <v>26</v>
      </c>
      <c r="K9" s="226">
        <f>SUM(G7:G37)</f>
        <v>6850.13</v>
      </c>
      <c r="P9" s="62">
        <f t="shared" si="3"/>
        <v>3</v>
      </c>
      <c r="Q9" s="62">
        <f>SUMIFS(Jan!$J$5:$J$605,Jan!$C$5:$C$605,Resumo!E9,Jan!$V$5:$V$605,"Receita",Jan!$L$5:$L$605,"Pago")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SUMIFS(Jan!$J$5:$J$605,Jan!$C$5:$C$605,Resumo!E9,Jan!$V$5:$V$605,"Despesa",Jan!$L$5:$L$605,"Pago")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71"/>
      <c r="E10" s="30">
        <v>4</v>
      </c>
      <c r="F10" s="27">
        <f t="shared" si="0"/>
        <v>0</v>
      </c>
      <c r="G10" s="27">
        <f t="shared" si="1"/>
        <v>1444</v>
      </c>
      <c r="H10" s="27">
        <f t="shared" si="2"/>
        <v>-1444</v>
      </c>
      <c r="J10" s="238"/>
      <c r="K10" s="227"/>
      <c r="P10" s="62">
        <f t="shared" si="3"/>
        <v>4</v>
      </c>
      <c r="Q10" s="62">
        <f>SUMIFS(Jan!$J$5:$J$605,Jan!$C$5:$C$605,Resumo!E10,Jan!$V$5:$V$605,"Receita",Jan!$L$5:$L$605,"Pago")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SUMIFS(Jan!$J$5:$J$605,Jan!$C$5:$C$605,Resumo!E10,Jan!$V$5:$V$605,"Despesa",Jan!$L$5:$L$605,"Pago")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71"/>
      <c r="E11" s="30">
        <v>5</v>
      </c>
      <c r="F11" s="27">
        <f t="shared" si="0"/>
        <v>0</v>
      </c>
      <c r="G11" s="27">
        <f t="shared" si="1"/>
        <v>0</v>
      </c>
      <c r="H11" s="27">
        <f t="shared" si="2"/>
        <v>0</v>
      </c>
      <c r="J11" s="225" t="s">
        <v>28</v>
      </c>
      <c r="K11" s="226">
        <f>K7-K9</f>
        <v>-6850.13</v>
      </c>
      <c r="P11" s="62">
        <f t="shared" si="3"/>
        <v>5</v>
      </c>
      <c r="Q11" s="62">
        <f>SUMIFS(Jan!$J$5:$J$605,Jan!$C$5:$C$605,Resumo!E11,Jan!$V$5:$V$605,"Receita",Jan!$L$5:$L$605,"Pago")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SUMIFS(Jan!$J$5:$J$605,Jan!$C$5:$C$605,Resumo!E11,Jan!$V$5:$V$605,"Despesa",Jan!$L$5:$L$605,"Pago")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71"/>
      <c r="E12" s="30">
        <v>6</v>
      </c>
      <c r="F12" s="27">
        <f t="shared" si="0"/>
        <v>0</v>
      </c>
      <c r="G12" s="27">
        <f t="shared" si="1"/>
        <v>0</v>
      </c>
      <c r="H12" s="27">
        <f t="shared" si="2"/>
        <v>0</v>
      </c>
      <c r="J12" s="225"/>
      <c r="K12" s="227"/>
      <c r="P12" s="62">
        <f t="shared" si="3"/>
        <v>6</v>
      </c>
      <c r="Q12" s="62">
        <f>SUMIFS(Jan!$J$5:$J$605,Jan!$C$5:$C$605,Resumo!E12,Jan!$V$5:$V$605,"Receita",Jan!$L$5:$L$605,"Pago")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SUMIFS(Jan!$J$5:$J$605,Jan!$C$5:$C$605,Resumo!E12,Jan!$V$5:$V$605,"Despesa",Jan!$L$5:$L$605,"Pago")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71"/>
      <c r="E13" s="30">
        <v>7</v>
      </c>
      <c r="F13" s="27">
        <f t="shared" si="0"/>
        <v>0</v>
      </c>
      <c r="G13" s="27">
        <f t="shared" si="1"/>
        <v>2006.7799999999997</v>
      </c>
      <c r="H13" s="27">
        <f t="shared" si="2"/>
        <v>-2006.7799999999997</v>
      </c>
      <c r="P13" s="62">
        <f t="shared" si="3"/>
        <v>7</v>
      </c>
      <c r="Q13" s="62">
        <f>SUMIFS(Jan!$J$5:$J$605,Jan!$C$5:$C$605,Resumo!E13,Jan!$V$5:$V$605,"Receita",Jan!$L$5:$L$605,"Pago")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SUMIFS(Jan!$J$5:$J$605,Jan!$C$5:$C$605,Resumo!E13,Jan!$V$5:$V$605,"Despesa",Jan!$L$5:$L$605,"Pago")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71"/>
      <c r="E14" s="30">
        <v>8</v>
      </c>
      <c r="F14" s="27">
        <f t="shared" si="0"/>
        <v>0</v>
      </c>
      <c r="G14" s="27">
        <f t="shared" si="1"/>
        <v>0</v>
      </c>
      <c r="H14" s="27">
        <f t="shared" si="2"/>
        <v>0</v>
      </c>
      <c r="P14" s="62">
        <f t="shared" si="3"/>
        <v>8</v>
      </c>
      <c r="Q14" s="62">
        <f>SUMIFS(Jan!$J$5:$J$605,Jan!$C$5:$C$605,Resumo!E14,Jan!$V$5:$V$605,"Receita",Jan!$L$5:$L$605,"Pago")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SUMIFS(Jan!$J$5:$J$605,Jan!$C$5:$C$605,Resumo!E14,Jan!$V$5:$V$605,"Despesa",Jan!$L$5:$L$605,"Pago")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71"/>
      <c r="E15" s="30">
        <v>9</v>
      </c>
      <c r="F15" s="27">
        <f t="shared" si="0"/>
        <v>0</v>
      </c>
      <c r="G15" s="27">
        <f t="shared" si="1"/>
        <v>0</v>
      </c>
      <c r="H15" s="27">
        <f t="shared" si="2"/>
        <v>0</v>
      </c>
      <c r="P15" s="62">
        <f t="shared" si="3"/>
        <v>9</v>
      </c>
      <c r="Q15" s="62">
        <f>SUMIFS(Jan!$J$5:$J$605,Jan!$C$5:$C$605,Resumo!E15,Jan!$V$5:$V$605,"Receita",Jan!$L$5:$L$605,"Pago")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SUMIFS(Jan!$J$5:$J$605,Jan!$C$5:$C$605,Resumo!E15,Jan!$V$5:$V$605,"Despesa",Jan!$L$5:$L$605,"Pago")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71"/>
      <c r="E16" s="30">
        <v>10</v>
      </c>
      <c r="F16" s="27">
        <f t="shared" si="0"/>
        <v>0</v>
      </c>
      <c r="G16" s="27">
        <f t="shared" si="1"/>
        <v>0</v>
      </c>
      <c r="H16" s="27">
        <f t="shared" si="2"/>
        <v>0</v>
      </c>
      <c r="P16" s="62">
        <f t="shared" si="3"/>
        <v>10</v>
      </c>
      <c r="Q16" s="62">
        <f>SUMIFS(Jan!$J$5:$J$605,Jan!$C$5:$C$605,Resumo!E16,Jan!$V$5:$V$605,"Receita",Jan!$L$5:$L$605,"Pago")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SUMIFS(Jan!$J$5:$J$605,Jan!$C$5:$C$605,Resumo!E16,Jan!$V$5:$V$605,"Despesa",Jan!$L$5:$L$605,"Pago")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71"/>
      <c r="E17" s="30">
        <v>11</v>
      </c>
      <c r="F17" s="27">
        <f t="shared" si="0"/>
        <v>0</v>
      </c>
      <c r="G17" s="27">
        <f t="shared" si="1"/>
        <v>0</v>
      </c>
      <c r="H17" s="27">
        <f t="shared" si="2"/>
        <v>0</v>
      </c>
      <c r="P17" s="62">
        <f t="shared" si="3"/>
        <v>11</v>
      </c>
      <c r="Q17" s="62">
        <f>SUMIFS(Jan!$J$5:$J$605,Jan!$C$5:$C$605,Resumo!E17,Jan!$V$5:$V$605,"Receita",Jan!$L$5:$L$605,"Pago")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SUMIFS(Jan!$J$5:$J$605,Jan!$C$5:$C$605,Resumo!E17,Jan!$V$5:$V$605,"Despesa",Jan!$L$5:$L$605,"Pago")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71"/>
      <c r="E18" s="30">
        <v>12</v>
      </c>
      <c r="F18" s="27">
        <f t="shared" si="0"/>
        <v>0</v>
      </c>
      <c r="G18" s="27">
        <f t="shared" si="1"/>
        <v>0</v>
      </c>
      <c r="H18" s="27">
        <f t="shared" si="2"/>
        <v>0</v>
      </c>
      <c r="P18" s="62">
        <f t="shared" si="3"/>
        <v>12</v>
      </c>
      <c r="Q18" s="62">
        <f>SUMIFS(Jan!$J$5:$J$605,Jan!$C$5:$C$605,Resumo!E18,Jan!$V$5:$V$605,"Receita",Jan!$L$5:$L$605,"Pago")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SUMIFS(Jan!$J$5:$J$605,Jan!$C$5:$C$605,Resumo!E18,Jan!$V$5:$V$605,"Despesa",Jan!$L$5:$L$605,"Pago")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71"/>
      <c r="E19" s="30">
        <v>13</v>
      </c>
      <c r="F19" s="27">
        <f t="shared" si="0"/>
        <v>0</v>
      </c>
      <c r="G19" s="27">
        <f t="shared" si="1"/>
        <v>0</v>
      </c>
      <c r="H19" s="27">
        <f t="shared" si="2"/>
        <v>0</v>
      </c>
      <c r="P19" s="62">
        <f t="shared" si="3"/>
        <v>13</v>
      </c>
      <c r="Q19" s="62">
        <f>SUMIFS(Jan!$J$5:$J$605,Jan!$C$5:$C$605,Resumo!E19,Jan!$V$5:$V$605,"Receita",Jan!$L$5:$L$605,"Pago")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SUMIFS(Jan!$J$5:$J$605,Jan!$C$5:$C$605,Resumo!E19,Jan!$V$5:$V$605,"Despesa",Jan!$L$5:$L$605,"Pago")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71"/>
      <c r="E20" s="30">
        <v>14</v>
      </c>
      <c r="F20" s="27">
        <f t="shared" si="0"/>
        <v>0</v>
      </c>
      <c r="G20" s="27">
        <f t="shared" si="1"/>
        <v>0</v>
      </c>
      <c r="H20" s="27">
        <f t="shared" si="2"/>
        <v>0</v>
      </c>
      <c r="P20" s="62">
        <f t="shared" si="3"/>
        <v>14</v>
      </c>
      <c r="Q20" s="62">
        <f>SUMIFS(Jan!$J$5:$J$605,Jan!$C$5:$C$605,Resumo!E20,Jan!$V$5:$V$605,"Receita",Jan!$L$5:$L$605,"Pago")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SUMIFS(Jan!$J$5:$J$605,Jan!$C$5:$C$605,Resumo!E20,Jan!$V$5:$V$605,"Despesa",Jan!$L$5:$L$605,"Pago")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71"/>
      <c r="E21" s="30">
        <v>15</v>
      </c>
      <c r="F21" s="27">
        <f t="shared" si="0"/>
        <v>0</v>
      </c>
      <c r="G21" s="27">
        <f t="shared" si="1"/>
        <v>0</v>
      </c>
      <c r="H21" s="27">
        <f t="shared" si="2"/>
        <v>0</v>
      </c>
      <c r="P21" s="62">
        <f t="shared" si="3"/>
        <v>15</v>
      </c>
      <c r="Q21" s="62">
        <f>SUMIFS(Jan!$J$5:$J$605,Jan!$C$5:$C$605,Resumo!E21,Jan!$V$5:$V$605,"Receita",Jan!$L$5:$L$605,"Pago")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SUMIFS(Jan!$J$5:$J$605,Jan!$C$5:$C$605,Resumo!E21,Jan!$V$5:$V$605,"Despesa",Jan!$L$5:$L$605,"Pago")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71"/>
      <c r="E22" s="30">
        <v>16</v>
      </c>
      <c r="F22" s="27">
        <f t="shared" si="0"/>
        <v>0</v>
      </c>
      <c r="G22" s="27">
        <f t="shared" si="1"/>
        <v>0</v>
      </c>
      <c r="H22" s="27">
        <f t="shared" si="2"/>
        <v>0</v>
      </c>
      <c r="P22" s="62">
        <f t="shared" si="3"/>
        <v>16</v>
      </c>
      <c r="Q22" s="62">
        <f>SUMIFS(Jan!$J$5:$J$605,Jan!$C$5:$C$605,Resumo!E22,Jan!$V$5:$V$605,"Receita",Jan!$L$5:$L$605,"Pago")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SUMIFS(Jan!$J$5:$J$605,Jan!$C$5:$C$605,Resumo!E22,Jan!$V$5:$V$605,"Despesa",Jan!$L$5:$L$605,"Pago")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71"/>
      <c r="E23" s="30">
        <v>17</v>
      </c>
      <c r="F23" s="27">
        <f t="shared" si="0"/>
        <v>0</v>
      </c>
      <c r="G23" s="27">
        <f t="shared" si="1"/>
        <v>0</v>
      </c>
      <c r="H23" s="27">
        <f t="shared" si="2"/>
        <v>0</v>
      </c>
      <c r="P23" s="62">
        <f t="shared" si="3"/>
        <v>17</v>
      </c>
      <c r="Q23" s="62">
        <f>SUMIFS(Jan!$J$5:$J$605,Jan!$C$5:$C$605,Resumo!E23,Jan!$V$5:$V$605,"Receita",Jan!$L$5:$L$605,"Pago")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SUMIFS(Jan!$J$5:$J$605,Jan!$C$5:$C$605,Resumo!E23,Jan!$V$5:$V$605,"Despesa",Jan!$L$5:$L$605,"Pago")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71"/>
      <c r="E24" s="30">
        <v>18</v>
      </c>
      <c r="F24" s="27">
        <f t="shared" si="0"/>
        <v>0</v>
      </c>
      <c r="G24" s="27">
        <f t="shared" si="1"/>
        <v>0</v>
      </c>
      <c r="H24" s="27">
        <f t="shared" si="2"/>
        <v>0</v>
      </c>
      <c r="P24" s="62">
        <f t="shared" si="3"/>
        <v>18</v>
      </c>
      <c r="Q24" s="62">
        <f>SUMIFS(Jan!$J$5:$J$605,Jan!$C$5:$C$605,Resumo!E24,Jan!$V$5:$V$605,"Receita",Jan!$L$5:$L$605,"Pago")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SUMIFS(Jan!$J$5:$J$605,Jan!$C$5:$C$605,Resumo!E24,Jan!$V$5:$V$605,"Despesa",Jan!$L$5:$L$605,"Pago")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71"/>
      <c r="E25" s="30">
        <v>19</v>
      </c>
      <c r="F25" s="27">
        <f t="shared" si="0"/>
        <v>0</v>
      </c>
      <c r="G25" s="27">
        <f t="shared" si="1"/>
        <v>0</v>
      </c>
      <c r="H25" s="27">
        <f t="shared" si="2"/>
        <v>0</v>
      </c>
      <c r="P25" s="62">
        <f t="shared" si="3"/>
        <v>19</v>
      </c>
      <c r="Q25" s="62">
        <f>SUMIFS(Jan!$J$5:$J$605,Jan!$C$5:$C$605,Resumo!E25,Jan!$V$5:$V$605,"Receita",Jan!$L$5:$L$605,"Pago")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SUMIFS(Jan!$J$5:$J$605,Jan!$C$5:$C$605,Resumo!E25,Jan!$V$5:$V$605,"Despesa",Jan!$L$5:$L$605,"Pago")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71"/>
      <c r="E26" s="30">
        <v>20</v>
      </c>
      <c r="F26" s="27">
        <f t="shared" si="0"/>
        <v>0</v>
      </c>
      <c r="G26" s="27">
        <f t="shared" si="1"/>
        <v>0</v>
      </c>
      <c r="H26" s="27">
        <f t="shared" si="2"/>
        <v>0</v>
      </c>
      <c r="P26" s="62">
        <f t="shared" si="3"/>
        <v>20</v>
      </c>
      <c r="Q26" s="62">
        <f>SUMIFS(Jan!$J$5:$J$605,Jan!$C$5:$C$605,Resumo!E26,Jan!$V$5:$V$605,"Receita",Jan!$L$5:$L$605,"Pago")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SUMIFS(Jan!$J$5:$J$605,Jan!$C$5:$C$605,Resumo!E26,Jan!$V$5:$V$605,"Despesa",Jan!$L$5:$L$605,"Pago")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71"/>
      <c r="E27" s="30">
        <v>21</v>
      </c>
      <c r="F27" s="27">
        <f t="shared" si="0"/>
        <v>0</v>
      </c>
      <c r="G27" s="27">
        <f t="shared" si="1"/>
        <v>0</v>
      </c>
      <c r="H27" s="27">
        <f t="shared" si="2"/>
        <v>0</v>
      </c>
      <c r="P27" s="62">
        <f t="shared" si="3"/>
        <v>21</v>
      </c>
      <c r="Q27" s="62">
        <f>SUMIFS(Jan!$J$5:$J$605,Jan!$C$5:$C$605,Resumo!E27,Jan!$V$5:$V$605,"Receita",Jan!$L$5:$L$605,"Pago")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SUMIFS(Jan!$J$5:$J$605,Jan!$C$5:$C$605,Resumo!E27,Jan!$V$5:$V$605,"Despesa",Jan!$L$5:$L$605,"Pago")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71"/>
      <c r="E28" s="30">
        <v>22</v>
      </c>
      <c r="F28" s="27">
        <f t="shared" si="0"/>
        <v>0</v>
      </c>
      <c r="G28" s="27">
        <f t="shared" si="1"/>
        <v>0</v>
      </c>
      <c r="H28" s="27">
        <f t="shared" si="2"/>
        <v>0</v>
      </c>
      <c r="P28" s="62">
        <f t="shared" si="3"/>
        <v>22</v>
      </c>
      <c r="Q28" s="62">
        <f>SUMIFS(Jan!$J$5:$J$605,Jan!$C$5:$C$605,Resumo!E28,Jan!$V$5:$V$605,"Receita",Jan!$L$5:$L$605,"Pago")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SUMIFS(Jan!$J$5:$J$605,Jan!$C$5:$C$605,Resumo!E28,Jan!$V$5:$V$605,"Despesa",Jan!$L$5:$L$605,"Pago")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71"/>
      <c r="E29" s="30">
        <v>23</v>
      </c>
      <c r="F29" s="27">
        <f t="shared" si="0"/>
        <v>0</v>
      </c>
      <c r="G29" s="27">
        <f t="shared" si="1"/>
        <v>0</v>
      </c>
      <c r="H29" s="27">
        <f t="shared" si="2"/>
        <v>0</v>
      </c>
      <c r="P29" s="62">
        <f t="shared" si="3"/>
        <v>23</v>
      </c>
      <c r="Q29" s="62">
        <f>SUMIFS(Jan!$J$5:$J$605,Jan!$C$5:$C$605,Resumo!E29,Jan!$V$5:$V$605,"Receita",Jan!$L$5:$L$605,"Pago")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SUMIFS(Jan!$J$5:$J$605,Jan!$C$5:$C$605,Resumo!E29,Jan!$V$5:$V$605,"Despesa",Jan!$L$5:$L$605,"Pago")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71"/>
      <c r="E30" s="30">
        <v>24</v>
      </c>
      <c r="F30" s="27">
        <f t="shared" si="0"/>
        <v>0</v>
      </c>
      <c r="G30" s="27">
        <f t="shared" si="1"/>
        <v>0</v>
      </c>
      <c r="H30" s="27">
        <f t="shared" si="2"/>
        <v>0</v>
      </c>
      <c r="P30" s="62">
        <f t="shared" si="3"/>
        <v>24</v>
      </c>
      <c r="Q30" s="62">
        <f>SUMIFS(Jan!$J$5:$J$605,Jan!$C$5:$C$605,Resumo!E30,Jan!$V$5:$V$605,"Receita",Jan!$L$5:$L$605,"Pago")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SUMIFS(Jan!$J$5:$J$605,Jan!$C$5:$C$605,Resumo!E30,Jan!$V$5:$V$605,"Despesa",Jan!$L$5:$L$605,"Pago")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71"/>
      <c r="E31" s="30">
        <v>25</v>
      </c>
      <c r="F31" s="27">
        <f t="shared" si="0"/>
        <v>0</v>
      </c>
      <c r="G31" s="27">
        <f t="shared" si="1"/>
        <v>0</v>
      </c>
      <c r="H31" s="27">
        <f t="shared" si="2"/>
        <v>0</v>
      </c>
      <c r="P31" s="62">
        <f t="shared" si="3"/>
        <v>25</v>
      </c>
      <c r="Q31" s="62">
        <f>SUMIFS(Jan!$J$5:$J$605,Jan!$C$5:$C$605,Resumo!E31,Jan!$V$5:$V$605,"Receita",Jan!$L$5:$L$605,"Pago")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SUMIFS(Jan!$J$5:$J$605,Jan!$C$5:$C$605,Resumo!E31,Jan!$V$5:$V$605,"Despesa",Jan!$L$5:$L$605,"Pago")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71"/>
      <c r="E32" s="30">
        <v>26</v>
      </c>
      <c r="F32" s="27">
        <f t="shared" si="0"/>
        <v>0</v>
      </c>
      <c r="G32" s="27">
        <f t="shared" si="1"/>
        <v>0</v>
      </c>
      <c r="H32" s="27">
        <f t="shared" si="2"/>
        <v>0</v>
      </c>
      <c r="P32" s="62">
        <f t="shared" si="3"/>
        <v>26</v>
      </c>
      <c r="Q32" s="62">
        <f>SUMIFS(Jan!$J$5:$J$605,Jan!$C$5:$C$605,Resumo!E32,Jan!$V$5:$V$605,"Receita",Jan!$L$5:$L$605,"Pago")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SUMIFS(Jan!$J$5:$J$605,Jan!$C$5:$C$605,Resumo!E32,Jan!$V$5:$V$605,"Despesa",Jan!$L$5:$L$605,"Pago")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71"/>
      <c r="E33" s="30">
        <v>27</v>
      </c>
      <c r="F33" s="27">
        <f t="shared" si="0"/>
        <v>0</v>
      </c>
      <c r="G33" s="27">
        <f t="shared" si="1"/>
        <v>0</v>
      </c>
      <c r="H33" s="27">
        <f t="shared" si="2"/>
        <v>0</v>
      </c>
      <c r="P33" s="62">
        <f t="shared" si="3"/>
        <v>27</v>
      </c>
      <c r="Q33" s="62">
        <f>SUMIFS(Jan!$J$5:$J$605,Jan!$C$5:$C$605,Resumo!E33,Jan!$V$5:$V$605,"Receita",Jan!$L$5:$L$605,"Pago")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SUMIFS(Jan!$J$5:$J$605,Jan!$C$5:$C$605,Resumo!E33,Jan!$V$5:$V$605,"Despesa",Jan!$L$5:$L$605,"Pago")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71"/>
      <c r="E34" s="30">
        <v>28</v>
      </c>
      <c r="F34" s="27">
        <f t="shared" si="0"/>
        <v>0</v>
      </c>
      <c r="G34" s="27">
        <f t="shared" si="1"/>
        <v>0</v>
      </c>
      <c r="H34" s="27">
        <f t="shared" si="2"/>
        <v>0</v>
      </c>
      <c r="P34" s="62">
        <f t="shared" si="3"/>
        <v>28</v>
      </c>
      <c r="Q34" s="62">
        <f>SUMIFS(Jan!$J$5:$J$605,Jan!$C$5:$C$605,Resumo!E34,Jan!$V$5:$V$605,"Receita",Jan!$L$5:$L$605,"Pago")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SUMIFS(Jan!$J$5:$J$605,Jan!$C$5:$C$605,Resumo!E34,Jan!$V$5:$V$605,"Despesa",Jan!$L$5:$L$605,"Pago")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71"/>
      <c r="E35" s="30">
        <v>29</v>
      </c>
      <c r="F35" s="27">
        <f t="shared" si="0"/>
        <v>0</v>
      </c>
      <c r="G35" s="27">
        <f t="shared" si="1"/>
        <v>0</v>
      </c>
      <c r="H35" s="27">
        <f t="shared" si="2"/>
        <v>0</v>
      </c>
      <c r="P35" s="62">
        <f t="shared" si="3"/>
        <v>29</v>
      </c>
      <c r="Q35" s="62">
        <f>SUMIFS(Jan!$J$5:$J$605,Jan!$C$5:$C$605,Resumo!E35,Jan!$V$5:$V$605,"Receita",Jan!$L$5:$L$605,"Pago")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SUMIFS(Jan!$J$5:$J$605,Jan!$C$5:$C$605,Resumo!E35,Jan!$V$5:$V$605,"Despesa",Jan!$L$5:$L$605,"Pago")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71"/>
      <c r="E36" s="30">
        <v>30</v>
      </c>
      <c r="F36" s="27">
        <f t="shared" si="0"/>
        <v>0</v>
      </c>
      <c r="G36" s="27">
        <f t="shared" si="1"/>
        <v>0</v>
      </c>
      <c r="H36" s="27">
        <f t="shared" si="2"/>
        <v>0</v>
      </c>
      <c r="P36" s="62">
        <f t="shared" si="3"/>
        <v>30</v>
      </c>
      <c r="Q36" s="62">
        <f>SUMIFS(Jan!$J$5:$J$605,Jan!$C$5:$C$605,Resumo!E36,Jan!$V$5:$V$605,"Receita",Jan!$L$5:$L$605,"Pago")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SUMIFS(Jan!$J$5:$J$605,Jan!$C$5:$C$605,Resumo!E36,Jan!$V$5:$V$605,"Despesa",Jan!$L$5:$L$605,"Pago")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71"/>
      <c r="E37" s="30">
        <v>31</v>
      </c>
      <c r="F37" s="27">
        <f t="shared" si="0"/>
        <v>0</v>
      </c>
      <c r="G37" s="27">
        <f t="shared" si="1"/>
        <v>0</v>
      </c>
      <c r="H37" s="27">
        <f t="shared" si="2"/>
        <v>0</v>
      </c>
      <c r="P37" s="62">
        <f t="shared" si="3"/>
        <v>31</v>
      </c>
      <c r="Q37" s="62">
        <f>SUMIFS(Jan!$J$5:$J$605,Jan!$C$5:$C$605,Resumo!E37,Jan!$V$5:$V$605,"Receita",Jan!$L$5:$L$605,"Pago")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SUMIFS(Jan!$J$5:$J$605,Jan!$C$5:$C$605,Resumo!E37,Jan!$V$5:$V$605,"Despesa",Jan!$L$5:$L$605,"Pago")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71"/>
      <c r="B1" s="18"/>
      <c r="C1" s="224" t="s">
        <v>108</v>
      </c>
      <c r="D1" s="224"/>
      <c r="E1" s="224"/>
      <c r="F1" s="224"/>
      <c r="G1" s="224"/>
      <c r="H1" s="224"/>
      <c r="I1" s="224"/>
      <c r="J1" s="224"/>
      <c r="K1" s="224"/>
      <c r="L1" s="18"/>
      <c r="M1" s="94"/>
      <c r="N1" s="101"/>
    </row>
    <row r="2" spans="1:42" s="90" customFormat="1" ht="37.5" customHeight="1" x14ac:dyDescent="0.25">
      <c r="A2" s="171"/>
      <c r="B2" s="18"/>
      <c r="C2" s="19"/>
      <c r="D2" s="19"/>
      <c r="E2" s="19"/>
      <c r="F2" s="19"/>
      <c r="G2" s="19"/>
      <c r="H2" s="19"/>
      <c r="I2" s="19"/>
      <c r="J2" s="19"/>
      <c r="K2" s="19"/>
      <c r="L2" s="19"/>
      <c r="M2" s="99"/>
      <c r="N2" s="102"/>
      <c r="O2" s="95"/>
      <c r="P2" s="95"/>
    </row>
    <row r="3" spans="1:42" ht="9" customHeight="1" x14ac:dyDescent="0.25">
      <c r="A3" s="171"/>
      <c r="D3" s="6"/>
    </row>
    <row r="4" spans="1:42" ht="22.5" customHeight="1" x14ac:dyDescent="0.25">
      <c r="A4" s="171"/>
      <c r="C4" s="97" t="s">
        <v>20</v>
      </c>
      <c r="D4" s="6"/>
      <c r="E4" s="239" t="s">
        <v>247</v>
      </c>
      <c r="F4" s="240"/>
      <c r="G4" s="240"/>
      <c r="H4" s="241"/>
      <c r="J4" s="242" t="s">
        <v>24</v>
      </c>
      <c r="K4" s="242"/>
    </row>
    <row r="5" spans="1:42" ht="5.25" customHeight="1" x14ac:dyDescent="0.25">
      <c r="A5" s="171"/>
      <c r="C5" s="7"/>
      <c r="D5" s="6"/>
      <c r="E5" s="25"/>
      <c r="F5" s="25"/>
      <c r="G5" s="25"/>
      <c r="H5" s="25"/>
      <c r="J5" s="242"/>
      <c r="K5" s="242"/>
    </row>
    <row r="6" spans="1:42" ht="24.75" customHeight="1" thickBot="1" x14ac:dyDescent="0.3">
      <c r="A6" s="171"/>
      <c r="C6" s="25"/>
      <c r="D6" s="1"/>
      <c r="E6" s="191" t="s">
        <v>13</v>
      </c>
      <c r="F6" s="192" t="s">
        <v>85</v>
      </c>
      <c r="G6" s="192" t="s">
        <v>86</v>
      </c>
      <c r="H6" s="192" t="s">
        <v>23</v>
      </c>
      <c r="J6" s="243"/>
      <c r="K6" s="243"/>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71"/>
      <c r="E7" s="30">
        <v>1</v>
      </c>
      <c r="F7" s="27">
        <f>HLOOKUP($E$4,$Q$6:$AB$37,ROW(AM2),FALSE)</f>
        <v>173.5</v>
      </c>
      <c r="G7" s="27">
        <f>HLOOKUP($E$4,$AE$6:$AP$37,ROW(AN2),FALSE)</f>
        <v>0</v>
      </c>
      <c r="H7" s="27">
        <f>IF(ISERROR(F7-G7),"",F7-G7)</f>
        <v>173.5</v>
      </c>
      <c r="J7" s="225" t="s">
        <v>340</v>
      </c>
      <c r="K7" s="226">
        <f>SUM(F7:F37)</f>
        <v>4131.28</v>
      </c>
      <c r="P7" s="62">
        <f>E7</f>
        <v>1</v>
      </c>
      <c r="Q7" s="62">
        <f>SUMIFS(Jan!$J$5:$J$605,Jan!$C$5:$C$605,'Resumo (2)'!E7,Jan!$V$5:$V$605,"Receita",Jan!$L$5:$L$605,"Não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SUMIFS(Jan!$J$5:$J$605,Jan!$C$5:$C$605,'Resumo (2)'!E7,Jan!$V$5:$V$605,"Despesa",Jan!$L$5:$L$605,"Não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71"/>
      <c r="E8" s="30">
        <v>2</v>
      </c>
      <c r="F8" s="27">
        <f t="shared" ref="F8:F37" si="0">HLOOKUP($E$4,$Q$6:$AB$37,ROW(AM3),FALSE)</f>
        <v>321</v>
      </c>
      <c r="G8" s="27">
        <f t="shared" ref="G8:G37" si="1">HLOOKUP($E$4,$AE$6:$AP$37,ROW(AN3),FALSE)</f>
        <v>0</v>
      </c>
      <c r="H8" s="27">
        <f t="shared" ref="H8:H37" si="2">IF(ISERROR(F8-G8),"",F8-G8)</f>
        <v>321</v>
      </c>
      <c r="J8" s="225"/>
      <c r="K8" s="227"/>
      <c r="P8" s="62">
        <f t="shared" ref="P8:P37" si="3">E8</f>
        <v>2</v>
      </c>
      <c r="Q8" s="62">
        <f>SUMIFS(Jan!$J$5:$J$605,Jan!$C$5:$C$605,'Resumo (2)'!E8,Jan!$V$5:$V$605,"Receita",Jan!$L$5:$L$605,"Não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SUMIFS(Jan!$J$5:$J$605,Jan!$C$5:$C$605,'Resumo (2)'!E8,Jan!$V$5:$V$605,"Despesa",Jan!$L$5:$L$605,"Não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71"/>
      <c r="E9" s="30">
        <v>3</v>
      </c>
      <c r="F9" s="27">
        <f t="shared" si="0"/>
        <v>126.43</v>
      </c>
      <c r="G9" s="27">
        <f t="shared" si="1"/>
        <v>0</v>
      </c>
      <c r="H9" s="27">
        <f t="shared" si="2"/>
        <v>126.43</v>
      </c>
      <c r="J9" s="237" t="s">
        <v>341</v>
      </c>
      <c r="K9" s="226">
        <f>SUM(G7:G37)</f>
        <v>4152.21</v>
      </c>
      <c r="P9" s="62">
        <f t="shared" si="3"/>
        <v>3</v>
      </c>
      <c r="Q9" s="62">
        <f>SUMIFS(Jan!$J$5:$J$605,Jan!$C$5:$C$605,'Resumo (2)'!E9,Jan!$V$5:$V$605,"Receita",Jan!$L$5:$L$605,"Não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SUMIFS(Jan!$J$5:$J$605,Jan!$C$5:$C$605,'Resumo (2)'!E9,Jan!$V$5:$V$605,"Despesa",Jan!$L$5:$L$605,"Não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71"/>
      <c r="E10" s="30">
        <v>4</v>
      </c>
      <c r="F10" s="27">
        <f t="shared" si="0"/>
        <v>168</v>
      </c>
      <c r="G10" s="27">
        <f t="shared" si="1"/>
        <v>0</v>
      </c>
      <c r="H10" s="27">
        <f t="shared" si="2"/>
        <v>168</v>
      </c>
      <c r="J10" s="238"/>
      <c r="K10" s="227"/>
      <c r="P10" s="62">
        <f t="shared" si="3"/>
        <v>4</v>
      </c>
      <c r="Q10" s="62">
        <f>SUMIFS(Jan!$J$5:$J$605,Jan!$C$5:$C$605,'Resumo (2)'!E10,Jan!$V$5:$V$605,"Receita",Jan!$L$5:$L$605,"Não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SUMIFS(Jan!$J$5:$J$605,Jan!$C$5:$C$605,'Resumo (2)'!E10,Jan!$V$5:$V$605,"Despesa",Jan!$L$5:$L$605,"Não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71"/>
      <c r="E11" s="30">
        <v>5</v>
      </c>
      <c r="F11" s="27">
        <f t="shared" si="0"/>
        <v>1111</v>
      </c>
      <c r="G11" s="27">
        <f t="shared" si="1"/>
        <v>0</v>
      </c>
      <c r="H11" s="27">
        <f t="shared" si="2"/>
        <v>1111</v>
      </c>
      <c r="J11" s="225" t="s">
        <v>87</v>
      </c>
      <c r="K11" s="226">
        <f>K7-K9</f>
        <v>-20.930000000000291</v>
      </c>
      <c r="P11" s="62">
        <f t="shared" si="3"/>
        <v>5</v>
      </c>
      <c r="Q11" s="62">
        <f>SUMIFS(Jan!$J$5:$J$605,Jan!$C$5:$C$605,'Resumo (2)'!E11,Jan!$V$5:$V$605,"Receita",Jan!$L$5:$L$605,"Não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SUMIFS(Jan!$J$5:$J$605,Jan!$C$5:$C$605,'Resumo (2)'!E11,Jan!$V$5:$V$605,"Despesa",Jan!$L$5:$L$605,"Não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71"/>
      <c r="E12" s="30">
        <v>6</v>
      </c>
      <c r="F12" s="27">
        <f t="shared" si="0"/>
        <v>0</v>
      </c>
      <c r="G12" s="27">
        <f t="shared" si="1"/>
        <v>0</v>
      </c>
      <c r="H12" s="27">
        <f t="shared" si="2"/>
        <v>0</v>
      </c>
      <c r="J12" s="225"/>
      <c r="K12" s="227"/>
      <c r="P12" s="62">
        <f t="shared" si="3"/>
        <v>6</v>
      </c>
      <c r="Q12" s="62">
        <f>SUMIFS(Jan!$J$5:$J$605,Jan!$C$5:$C$605,'Resumo (2)'!E12,Jan!$V$5:$V$605,"Receita",Jan!$L$5:$L$605,"Não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SUMIFS(Jan!$J$5:$J$605,Jan!$C$5:$C$605,'Resumo (2)'!E12,Jan!$V$5:$V$605,"Despesa",Jan!$L$5:$L$605,"Não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71"/>
      <c r="E13" s="30">
        <v>7</v>
      </c>
      <c r="F13" s="27">
        <f t="shared" si="0"/>
        <v>2231.35</v>
      </c>
      <c r="G13" s="27">
        <f t="shared" si="1"/>
        <v>0</v>
      </c>
      <c r="H13" s="27">
        <f t="shared" si="2"/>
        <v>2231.35</v>
      </c>
      <c r="P13" s="62">
        <f t="shared" si="3"/>
        <v>7</v>
      </c>
      <c r="Q13" s="62">
        <f>SUMIFS(Jan!$J$5:$J$605,Jan!$C$5:$C$605,'Resumo (2)'!E13,Jan!$V$5:$V$605,"Receita",Jan!$L$5:$L$605,"Não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SUMIFS(Jan!$J$5:$J$605,Jan!$C$5:$C$605,'Resumo (2)'!E13,Jan!$V$5:$V$605,"Despesa",Jan!$L$5:$L$605,"Não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71"/>
      <c r="E14" s="30">
        <v>8</v>
      </c>
      <c r="F14" s="27">
        <f t="shared" si="0"/>
        <v>0</v>
      </c>
      <c r="G14" s="27">
        <f t="shared" si="1"/>
        <v>4152.21</v>
      </c>
      <c r="H14" s="27">
        <f t="shared" si="2"/>
        <v>-4152.21</v>
      </c>
      <c r="P14" s="62">
        <f t="shared" si="3"/>
        <v>8</v>
      </c>
      <c r="Q14" s="62">
        <f>SUMIFS(Jan!$J$5:$J$605,Jan!$C$5:$C$605,'Resumo (2)'!E14,Jan!$V$5:$V$605,"Receita",Jan!$L$5:$L$605,"Não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SUMIFS(Jan!$J$5:$J$605,Jan!$C$5:$C$605,'Resumo (2)'!E14,Jan!$V$5:$V$605,"Despesa",Jan!$L$5:$L$605,"Não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71"/>
      <c r="E15" s="30">
        <v>9</v>
      </c>
      <c r="F15" s="27">
        <f t="shared" si="0"/>
        <v>0</v>
      </c>
      <c r="G15" s="27">
        <f t="shared" si="1"/>
        <v>0</v>
      </c>
      <c r="H15" s="27">
        <f t="shared" si="2"/>
        <v>0</v>
      </c>
      <c r="P15" s="62">
        <f t="shared" si="3"/>
        <v>9</v>
      </c>
      <c r="Q15" s="62">
        <f>SUMIFS(Jan!$J$5:$J$605,Jan!$C$5:$C$605,'Resumo (2)'!E15,Jan!$V$5:$V$605,"Receita",Jan!$L$5:$L$605,"Não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SUMIFS(Jan!$J$5:$J$605,Jan!$C$5:$C$605,'Resumo (2)'!E15,Jan!$V$5:$V$605,"Despesa",Jan!$L$5:$L$605,"Não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71"/>
      <c r="E16" s="30">
        <v>10</v>
      </c>
      <c r="F16" s="27">
        <f t="shared" si="0"/>
        <v>0</v>
      </c>
      <c r="G16" s="27">
        <f t="shared" si="1"/>
        <v>0</v>
      </c>
      <c r="H16" s="27">
        <f t="shared" si="2"/>
        <v>0</v>
      </c>
      <c r="P16" s="62">
        <f t="shared" si="3"/>
        <v>10</v>
      </c>
      <c r="Q16" s="62">
        <f>SUMIFS(Jan!$J$5:$J$605,Jan!$C$5:$C$605,'Resumo (2)'!E16,Jan!$V$5:$V$605,"Receita",Jan!$L$5:$L$605,"Não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SUMIFS(Jan!$J$5:$J$605,Jan!$C$5:$C$605,'Resumo (2)'!E16,Jan!$V$5:$V$605,"Despesa",Jan!$L$5:$L$605,"Não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71"/>
      <c r="E17" s="30">
        <v>11</v>
      </c>
      <c r="F17" s="27">
        <f t="shared" si="0"/>
        <v>0</v>
      </c>
      <c r="G17" s="27">
        <f t="shared" si="1"/>
        <v>0</v>
      </c>
      <c r="H17" s="27">
        <f t="shared" si="2"/>
        <v>0</v>
      </c>
      <c r="P17" s="62">
        <f t="shared" si="3"/>
        <v>11</v>
      </c>
      <c r="Q17" s="62">
        <f>SUMIFS(Jan!$J$5:$J$605,Jan!$C$5:$C$605,'Resumo (2)'!E17,Jan!$V$5:$V$605,"Receita",Jan!$L$5:$L$605,"Não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SUMIFS(Jan!$J$5:$J$605,Jan!$C$5:$C$605,'Resumo (2)'!E17,Jan!$V$5:$V$605,"Despesa",Jan!$L$5:$L$605,"Não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71"/>
      <c r="E18" s="30">
        <v>12</v>
      </c>
      <c r="F18" s="27">
        <f t="shared" si="0"/>
        <v>0</v>
      </c>
      <c r="G18" s="27">
        <f t="shared" si="1"/>
        <v>0</v>
      </c>
      <c r="H18" s="27">
        <f t="shared" si="2"/>
        <v>0</v>
      </c>
      <c r="P18" s="62">
        <f t="shared" si="3"/>
        <v>12</v>
      </c>
      <c r="Q18" s="62">
        <f>SUMIFS(Jan!$J$5:$J$605,Jan!$C$5:$C$605,'Resumo (2)'!E18,Jan!$V$5:$V$605,"Receita",Jan!$L$5:$L$605,"Não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SUMIFS(Jan!$J$5:$J$605,Jan!$C$5:$C$605,'Resumo (2)'!E18,Jan!$V$5:$V$605,"Despesa",Jan!$L$5:$L$605,"Não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71"/>
      <c r="E19" s="30">
        <v>13</v>
      </c>
      <c r="F19" s="27">
        <f t="shared" si="0"/>
        <v>0</v>
      </c>
      <c r="G19" s="27">
        <f t="shared" si="1"/>
        <v>0</v>
      </c>
      <c r="H19" s="27">
        <f t="shared" si="2"/>
        <v>0</v>
      </c>
      <c r="P19" s="62">
        <f t="shared" si="3"/>
        <v>13</v>
      </c>
      <c r="Q19" s="62">
        <f>SUMIFS(Jan!$J$5:$J$605,Jan!$C$5:$C$605,'Resumo (2)'!E19,Jan!$V$5:$V$605,"Receita",Jan!$L$5:$L$605,"Não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SUMIFS(Jan!$J$5:$J$605,Jan!$C$5:$C$605,'Resumo (2)'!E19,Jan!$V$5:$V$605,"Despesa",Jan!$L$5:$L$605,"Não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71"/>
      <c r="E20" s="30">
        <v>14</v>
      </c>
      <c r="F20" s="27">
        <f t="shared" si="0"/>
        <v>0</v>
      </c>
      <c r="G20" s="27">
        <f t="shared" si="1"/>
        <v>0</v>
      </c>
      <c r="H20" s="27">
        <f t="shared" si="2"/>
        <v>0</v>
      </c>
      <c r="P20" s="62">
        <f t="shared" si="3"/>
        <v>14</v>
      </c>
      <c r="Q20" s="62">
        <f>SUMIFS(Jan!$J$5:$J$605,Jan!$C$5:$C$605,'Resumo (2)'!E20,Jan!$V$5:$V$605,"Receita",Jan!$L$5:$L$605,"Não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SUMIFS(Jan!$J$5:$J$605,Jan!$C$5:$C$605,'Resumo (2)'!E20,Jan!$V$5:$V$605,"Despesa",Jan!$L$5:$L$605,"Não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71"/>
      <c r="E21" s="30">
        <v>15</v>
      </c>
      <c r="F21" s="27">
        <f t="shared" si="0"/>
        <v>0</v>
      </c>
      <c r="G21" s="27">
        <f t="shared" si="1"/>
        <v>0</v>
      </c>
      <c r="H21" s="27">
        <f t="shared" si="2"/>
        <v>0</v>
      </c>
      <c r="P21" s="62">
        <f t="shared" si="3"/>
        <v>15</v>
      </c>
      <c r="Q21" s="62">
        <f>SUMIFS(Jan!$J$5:$J$605,Jan!$C$5:$C$605,'Resumo (2)'!E21,Jan!$V$5:$V$605,"Receita",Jan!$L$5:$L$605,"Não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SUMIFS(Jan!$J$5:$J$605,Jan!$C$5:$C$605,'Resumo (2)'!E21,Jan!$V$5:$V$605,"Despesa",Jan!$L$5:$L$605,"Não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71"/>
      <c r="E22" s="30">
        <v>16</v>
      </c>
      <c r="F22" s="27">
        <f t="shared" si="0"/>
        <v>0</v>
      </c>
      <c r="G22" s="27">
        <f t="shared" si="1"/>
        <v>0</v>
      </c>
      <c r="H22" s="27">
        <f t="shared" si="2"/>
        <v>0</v>
      </c>
      <c r="P22" s="62">
        <f t="shared" si="3"/>
        <v>16</v>
      </c>
      <c r="Q22" s="62">
        <f>SUMIFS(Jan!$J$5:$J$605,Jan!$C$5:$C$605,'Resumo (2)'!E22,Jan!$V$5:$V$605,"Receita",Jan!$L$5:$L$605,"Não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SUMIFS(Jan!$J$5:$J$605,Jan!$C$5:$C$605,'Resumo (2)'!E22,Jan!$V$5:$V$605,"Despesa",Jan!$L$5:$L$605,"Não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71"/>
      <c r="E23" s="30">
        <v>17</v>
      </c>
      <c r="F23" s="27">
        <f t="shared" si="0"/>
        <v>0</v>
      </c>
      <c r="G23" s="27">
        <f t="shared" si="1"/>
        <v>0</v>
      </c>
      <c r="H23" s="27">
        <f t="shared" si="2"/>
        <v>0</v>
      </c>
      <c r="P23" s="62">
        <f t="shared" si="3"/>
        <v>17</v>
      </c>
      <c r="Q23" s="62">
        <f>SUMIFS(Jan!$J$5:$J$605,Jan!$C$5:$C$605,'Resumo (2)'!E23,Jan!$V$5:$V$605,"Receita",Jan!$L$5:$L$605,"Não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SUMIFS(Jan!$J$5:$J$605,Jan!$C$5:$C$605,'Resumo (2)'!E23,Jan!$V$5:$V$605,"Despesa",Jan!$L$5:$L$605,"Não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71"/>
      <c r="E24" s="30">
        <v>18</v>
      </c>
      <c r="F24" s="27">
        <f t="shared" si="0"/>
        <v>0</v>
      </c>
      <c r="G24" s="27">
        <f t="shared" si="1"/>
        <v>0</v>
      </c>
      <c r="H24" s="27">
        <f t="shared" si="2"/>
        <v>0</v>
      </c>
      <c r="P24" s="62">
        <f t="shared" si="3"/>
        <v>18</v>
      </c>
      <c r="Q24" s="62">
        <f>SUMIFS(Jan!$J$5:$J$605,Jan!$C$5:$C$605,'Resumo (2)'!E24,Jan!$V$5:$V$605,"Receita",Jan!$L$5:$L$605,"Não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SUMIFS(Jan!$J$5:$J$605,Jan!$C$5:$C$605,'Resumo (2)'!E24,Jan!$V$5:$V$605,"Despesa",Jan!$L$5:$L$605,"Não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71"/>
      <c r="E25" s="30">
        <v>19</v>
      </c>
      <c r="F25" s="27">
        <f t="shared" si="0"/>
        <v>0</v>
      </c>
      <c r="G25" s="27">
        <f t="shared" si="1"/>
        <v>0</v>
      </c>
      <c r="H25" s="27">
        <f t="shared" si="2"/>
        <v>0</v>
      </c>
      <c r="P25" s="62">
        <f t="shared" si="3"/>
        <v>19</v>
      </c>
      <c r="Q25" s="62">
        <f>SUMIFS(Jan!$J$5:$J$605,Jan!$C$5:$C$605,'Resumo (2)'!E25,Jan!$V$5:$V$605,"Receita",Jan!$L$5:$L$605,"Não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SUMIFS(Jan!$J$5:$J$605,Jan!$C$5:$C$605,'Resumo (2)'!E25,Jan!$V$5:$V$605,"Despesa",Jan!$L$5:$L$605,"Não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71"/>
      <c r="E26" s="30">
        <v>20</v>
      </c>
      <c r="F26" s="27">
        <f t="shared" si="0"/>
        <v>0</v>
      </c>
      <c r="G26" s="27">
        <f t="shared" si="1"/>
        <v>0</v>
      </c>
      <c r="H26" s="27">
        <f t="shared" si="2"/>
        <v>0</v>
      </c>
      <c r="P26" s="62">
        <f t="shared" si="3"/>
        <v>20</v>
      </c>
      <c r="Q26" s="62">
        <f>SUMIFS(Jan!$J$5:$J$605,Jan!$C$5:$C$605,'Resumo (2)'!E26,Jan!$V$5:$V$605,"Receita",Jan!$L$5:$L$605,"Não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SUMIFS(Jan!$J$5:$J$605,Jan!$C$5:$C$605,'Resumo (2)'!E26,Jan!$V$5:$V$605,"Despesa",Jan!$L$5:$L$605,"Não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71"/>
      <c r="E27" s="30">
        <v>21</v>
      </c>
      <c r="F27" s="27">
        <f t="shared" si="0"/>
        <v>0</v>
      </c>
      <c r="G27" s="27">
        <f t="shared" si="1"/>
        <v>0</v>
      </c>
      <c r="H27" s="27">
        <f t="shared" si="2"/>
        <v>0</v>
      </c>
      <c r="P27" s="62">
        <f t="shared" si="3"/>
        <v>21</v>
      </c>
      <c r="Q27" s="62">
        <f>SUMIFS(Jan!$J$5:$J$605,Jan!$C$5:$C$605,'Resumo (2)'!E27,Jan!$V$5:$V$605,"Receita",Jan!$L$5:$L$605,"Não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SUMIFS(Jan!$J$5:$J$605,Jan!$C$5:$C$605,'Resumo (2)'!E27,Jan!$V$5:$V$605,"Despesa",Jan!$L$5:$L$605,"Não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71"/>
      <c r="E28" s="30">
        <v>22</v>
      </c>
      <c r="F28" s="27">
        <f t="shared" si="0"/>
        <v>0</v>
      </c>
      <c r="G28" s="27">
        <f t="shared" si="1"/>
        <v>0</v>
      </c>
      <c r="H28" s="27">
        <f t="shared" si="2"/>
        <v>0</v>
      </c>
      <c r="P28" s="62">
        <f t="shared" si="3"/>
        <v>22</v>
      </c>
      <c r="Q28" s="62">
        <f>SUMIFS(Jan!$J$5:$J$605,Jan!$C$5:$C$605,'Resumo (2)'!E28,Jan!$V$5:$V$605,"Receita",Jan!$L$5:$L$605,"Não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SUMIFS(Jan!$J$5:$J$605,Jan!$C$5:$C$605,'Resumo (2)'!E28,Jan!$V$5:$V$605,"Despesa",Jan!$L$5:$L$605,"Não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71"/>
      <c r="E29" s="30">
        <v>23</v>
      </c>
      <c r="F29" s="27">
        <f t="shared" si="0"/>
        <v>0</v>
      </c>
      <c r="G29" s="27">
        <f t="shared" si="1"/>
        <v>0</v>
      </c>
      <c r="H29" s="27">
        <f t="shared" si="2"/>
        <v>0</v>
      </c>
      <c r="P29" s="62">
        <f t="shared" si="3"/>
        <v>23</v>
      </c>
      <c r="Q29" s="62">
        <f>SUMIFS(Jan!$J$5:$J$605,Jan!$C$5:$C$605,'Resumo (2)'!E29,Jan!$V$5:$V$605,"Receita",Jan!$L$5:$L$605,"Não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SUMIFS(Jan!$J$5:$J$605,Jan!$C$5:$C$605,'Resumo (2)'!E29,Jan!$V$5:$V$605,"Despesa",Jan!$L$5:$L$605,"Não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71"/>
      <c r="E30" s="30">
        <v>24</v>
      </c>
      <c r="F30" s="27">
        <f t="shared" si="0"/>
        <v>0</v>
      </c>
      <c r="G30" s="27">
        <f t="shared" si="1"/>
        <v>0</v>
      </c>
      <c r="H30" s="27">
        <f t="shared" si="2"/>
        <v>0</v>
      </c>
      <c r="P30" s="62">
        <f t="shared" si="3"/>
        <v>24</v>
      </c>
      <c r="Q30" s="62">
        <f>SUMIFS(Jan!$J$5:$J$605,Jan!$C$5:$C$605,'Resumo (2)'!E30,Jan!$V$5:$V$605,"Receita",Jan!$L$5:$L$605,"Não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SUMIFS(Jan!$J$5:$J$605,Jan!$C$5:$C$605,'Resumo (2)'!E30,Jan!$V$5:$V$605,"Despesa",Jan!$L$5:$L$605,"Não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71"/>
      <c r="E31" s="30">
        <v>25</v>
      </c>
      <c r="F31" s="27">
        <f t="shared" si="0"/>
        <v>0</v>
      </c>
      <c r="G31" s="27">
        <f t="shared" si="1"/>
        <v>0</v>
      </c>
      <c r="H31" s="27">
        <f t="shared" si="2"/>
        <v>0</v>
      </c>
      <c r="P31" s="62">
        <f t="shared" si="3"/>
        <v>25</v>
      </c>
      <c r="Q31" s="62">
        <f>SUMIFS(Jan!$J$5:$J$605,Jan!$C$5:$C$605,'Resumo (2)'!E31,Jan!$V$5:$V$605,"Receita",Jan!$L$5:$L$605,"Não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SUMIFS(Jan!$J$5:$J$605,Jan!$C$5:$C$605,'Resumo (2)'!E31,Jan!$V$5:$V$605,"Despesa",Jan!$L$5:$L$605,"Não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71"/>
      <c r="E32" s="30">
        <v>26</v>
      </c>
      <c r="F32" s="27">
        <f t="shared" si="0"/>
        <v>0</v>
      </c>
      <c r="G32" s="27">
        <f t="shared" si="1"/>
        <v>0</v>
      </c>
      <c r="H32" s="27">
        <f t="shared" si="2"/>
        <v>0</v>
      </c>
      <c r="P32" s="62">
        <f t="shared" si="3"/>
        <v>26</v>
      </c>
      <c r="Q32" s="62">
        <f>SUMIFS(Jan!$J$5:$J$605,Jan!$C$5:$C$605,'Resumo (2)'!E32,Jan!$V$5:$V$605,"Receita",Jan!$L$5:$L$605,"Não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SUMIFS(Jan!$J$5:$J$605,Jan!$C$5:$C$605,'Resumo (2)'!E32,Jan!$V$5:$V$605,"Despesa",Jan!$L$5:$L$605,"Não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71"/>
      <c r="E33" s="30">
        <v>27</v>
      </c>
      <c r="F33" s="27">
        <f t="shared" si="0"/>
        <v>0</v>
      </c>
      <c r="G33" s="27">
        <f t="shared" si="1"/>
        <v>0</v>
      </c>
      <c r="H33" s="27">
        <f t="shared" si="2"/>
        <v>0</v>
      </c>
      <c r="P33" s="62">
        <f t="shared" si="3"/>
        <v>27</v>
      </c>
      <c r="Q33" s="62">
        <f>SUMIFS(Jan!$J$5:$J$605,Jan!$C$5:$C$605,'Resumo (2)'!E33,Jan!$V$5:$V$605,"Receita",Jan!$L$5:$L$605,"Não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SUMIFS(Jan!$J$5:$J$605,Jan!$C$5:$C$605,'Resumo (2)'!E33,Jan!$V$5:$V$605,"Despesa",Jan!$L$5:$L$605,"Não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71"/>
      <c r="E34" s="30">
        <v>28</v>
      </c>
      <c r="F34" s="27">
        <f t="shared" si="0"/>
        <v>0</v>
      </c>
      <c r="G34" s="27">
        <f t="shared" si="1"/>
        <v>0</v>
      </c>
      <c r="H34" s="27">
        <f t="shared" si="2"/>
        <v>0</v>
      </c>
      <c r="P34" s="62">
        <f t="shared" si="3"/>
        <v>28</v>
      </c>
      <c r="Q34" s="62">
        <f>SUMIFS(Jan!$J$5:$J$605,Jan!$C$5:$C$605,'Resumo (2)'!E34,Jan!$V$5:$V$605,"Receita",Jan!$L$5:$L$605,"Não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SUMIFS(Jan!$J$5:$J$605,Jan!$C$5:$C$605,'Resumo (2)'!E34,Jan!$V$5:$V$605,"Despesa",Jan!$L$5:$L$605,"Não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71"/>
      <c r="E35" s="30">
        <v>29</v>
      </c>
      <c r="F35" s="27">
        <f t="shared" si="0"/>
        <v>0</v>
      </c>
      <c r="G35" s="27">
        <f t="shared" si="1"/>
        <v>0</v>
      </c>
      <c r="H35" s="27">
        <f t="shared" si="2"/>
        <v>0</v>
      </c>
      <c r="P35" s="62">
        <f t="shared" si="3"/>
        <v>29</v>
      </c>
      <c r="Q35" s="62">
        <f>SUMIFS(Jan!$J$5:$J$605,Jan!$C$5:$C$605,'Resumo (2)'!E35,Jan!$V$5:$V$605,"Receita",Jan!$L$5:$L$605,"Não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SUMIFS(Jan!$J$5:$J$605,Jan!$C$5:$C$605,'Resumo (2)'!E35,Jan!$V$5:$V$605,"Despesa",Jan!$L$5:$L$605,"Não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71"/>
      <c r="E36" s="30">
        <v>30</v>
      </c>
      <c r="F36" s="27">
        <f t="shared" si="0"/>
        <v>0</v>
      </c>
      <c r="G36" s="27">
        <f t="shared" si="1"/>
        <v>0</v>
      </c>
      <c r="H36" s="27">
        <f t="shared" si="2"/>
        <v>0</v>
      </c>
      <c r="P36" s="62">
        <f t="shared" si="3"/>
        <v>30</v>
      </c>
      <c r="Q36" s="62">
        <f>SUMIFS(Jan!$J$5:$J$605,Jan!$C$5:$C$605,'Resumo (2)'!E36,Jan!$V$5:$V$605,"Receita",Jan!$L$5:$L$605,"Não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SUMIFS(Jan!$J$5:$J$605,Jan!$C$5:$C$605,'Resumo (2)'!E36,Jan!$V$5:$V$605,"Despesa",Jan!$L$5:$L$605,"Não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71"/>
      <c r="E37" s="30">
        <v>31</v>
      </c>
      <c r="F37" s="27">
        <f t="shared" si="0"/>
        <v>0</v>
      </c>
      <c r="G37" s="27">
        <f t="shared" si="1"/>
        <v>0</v>
      </c>
      <c r="H37" s="27">
        <f t="shared" si="2"/>
        <v>0</v>
      </c>
      <c r="P37" s="62">
        <f t="shared" si="3"/>
        <v>31</v>
      </c>
      <c r="Q37" s="62">
        <f>SUMIFS(Jan!$J$5:$J$605,Jan!$C$5:$C$605,'Resumo (2)'!E37,Jan!$V$5:$V$605,"Receita",Jan!$L$5:$L$605,"Não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SUMIFS(Jan!$J$5:$J$605,Jan!$C$5:$C$605,'Resumo (2)'!E37,Jan!$V$5:$V$605,"Despesa",Jan!$L$5:$L$605,"Não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71"/>
      <c r="C1" s="224" t="s">
        <v>109</v>
      </c>
      <c r="D1" s="224"/>
      <c r="E1" s="224"/>
      <c r="F1" s="224"/>
      <c r="G1" s="224"/>
      <c r="H1" s="224"/>
      <c r="I1" s="224"/>
      <c r="J1" s="224"/>
      <c r="K1" s="224"/>
    </row>
    <row r="2" spans="1:16" s="18" customFormat="1" ht="37.5" customHeight="1" x14ac:dyDescent="0.25">
      <c r="A2" s="171"/>
      <c r="C2" s="19"/>
      <c r="D2" s="19"/>
      <c r="E2" s="19"/>
      <c r="F2" s="19"/>
      <c r="G2" s="19"/>
      <c r="H2" s="19"/>
      <c r="I2" s="19"/>
      <c r="J2" s="19"/>
      <c r="K2" s="19"/>
      <c r="L2" s="19"/>
      <c r="M2" s="19"/>
      <c r="N2" s="19"/>
      <c r="O2" s="19"/>
      <c r="P2" s="19"/>
    </row>
    <row r="3" spans="1:16" ht="29.25" customHeight="1" thickBot="1" x14ac:dyDescent="0.3">
      <c r="A3" s="171"/>
      <c r="F3" s="12"/>
    </row>
    <row r="4" spans="1:16" ht="25.5" customHeight="1" thickTop="1" thickBot="1" x14ac:dyDescent="0.3">
      <c r="A4" s="171"/>
      <c r="C4" s="193" t="s">
        <v>308</v>
      </c>
      <c r="D4" s="194" t="s">
        <v>66</v>
      </c>
      <c r="E4" s="194" t="s">
        <v>67</v>
      </c>
      <c r="F4" s="194" t="s">
        <v>68</v>
      </c>
      <c r="G4" s="194" t="s">
        <v>69</v>
      </c>
      <c r="H4" s="194" t="s">
        <v>70</v>
      </c>
      <c r="I4" s="194" t="s">
        <v>71</v>
      </c>
      <c r="J4" s="194" t="s">
        <v>72</v>
      </c>
      <c r="K4" s="194" t="s">
        <v>73</v>
      </c>
      <c r="L4" s="194" t="s">
        <v>74</v>
      </c>
      <c r="M4" s="194" t="s">
        <v>75</v>
      </c>
      <c r="N4" s="194" t="s">
        <v>76</v>
      </c>
      <c r="O4" s="194" t="s">
        <v>77</v>
      </c>
      <c r="P4" s="194" t="s">
        <v>78</v>
      </c>
    </row>
    <row r="5" spans="1:16" ht="6" customHeight="1" thickTop="1" thickBot="1" x14ac:dyDescent="0.3">
      <c r="A5" s="171"/>
      <c r="C5" s="9"/>
      <c r="D5" s="10"/>
      <c r="E5" s="9"/>
      <c r="F5" s="9"/>
      <c r="G5" s="9"/>
      <c r="H5" s="9"/>
      <c r="I5" s="10"/>
      <c r="J5" s="10"/>
      <c r="K5" s="10"/>
      <c r="L5" s="10"/>
      <c r="M5" s="10"/>
      <c r="N5" s="10"/>
      <c r="O5" s="10"/>
      <c r="P5" s="10"/>
    </row>
    <row r="6" spans="1:16" ht="36.75" customHeight="1" thickTop="1" thickBot="1" x14ac:dyDescent="0.3">
      <c r="A6" s="171"/>
      <c r="C6" s="195"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71"/>
      <c r="C7" s="195" t="s">
        <v>80</v>
      </c>
      <c r="D7" s="46">
        <f>SUMIFS(Jan!$J$5:$J$605,Jan!$V$5:$V$605,"Receita",Jan!$L$5:$L$605,"Pago")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71"/>
      <c r="C8" s="195" t="s">
        <v>81</v>
      </c>
      <c r="D8" s="46">
        <f>SUMIFS(Jan!$J$5:$J$605,Jan!$V$5:$V$605,"Despesa",Jan!$L$5:$L$605,"Pago")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71"/>
      <c r="C9" s="195"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71"/>
      <c r="C10" s="195"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71"/>
      <c r="C11" s="195"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71"/>
      <c r="B12"/>
      <c r="C12" s="9"/>
      <c r="E12" s="11"/>
      <c r="F12" s="11"/>
      <c r="G12" s="11"/>
      <c r="H12" s="11"/>
    </row>
    <row r="13" spans="1:16" s="1" customFormat="1" ht="36" customHeight="1" x14ac:dyDescent="0.35">
      <c r="A13" s="171"/>
      <c r="B13"/>
      <c r="C13" s="33" t="s">
        <v>84</v>
      </c>
      <c r="E13" s="11"/>
      <c r="F13" s="11"/>
      <c r="G13" s="11"/>
      <c r="H13" s="11"/>
    </row>
    <row r="14" spans="1:16" ht="39.75" customHeight="1" thickBot="1" x14ac:dyDescent="0.3">
      <c r="A14" s="171"/>
      <c r="C14" s="217" t="s">
        <v>239</v>
      </c>
      <c r="D14" s="217"/>
      <c r="E14" s="217"/>
      <c r="F14" s="217"/>
      <c r="G14" s="217"/>
      <c r="H14" s="217"/>
      <c r="I14" s="217"/>
      <c r="J14" s="217"/>
      <c r="K14" s="217"/>
      <c r="L14" s="217"/>
      <c r="M14" s="217"/>
    </row>
    <row r="15" spans="1:16" ht="33" customHeight="1" thickTop="1" thickBot="1" x14ac:dyDescent="0.3">
      <c r="A15" s="171"/>
      <c r="C15" s="31" t="s">
        <v>85</v>
      </c>
      <c r="D15" s="47">
        <f>SUMIFS(Jan!$J$5:$J$605,Jan!$V$5:$V$605,"Receita",Jan!$L$5:$L$605,"Não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71"/>
      <c r="C16" s="32" t="s">
        <v>86</v>
      </c>
      <c r="D16" s="47">
        <f>SUMIFS(Jan!$J$5:$J$605,Jan!$V$5:$V$605,"Despesa",Jan!$L$5:$L$605,"Não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71"/>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71"/>
      <c r="B1" s="90"/>
      <c r="C1" s="224" t="s">
        <v>109</v>
      </c>
      <c r="D1" s="224"/>
      <c r="E1" s="224"/>
      <c r="F1" s="224"/>
      <c r="G1" s="224"/>
      <c r="H1" s="224"/>
      <c r="I1" s="224"/>
      <c r="J1" s="224"/>
      <c r="K1" s="224"/>
    </row>
    <row r="2" spans="1:17" s="18" customFormat="1" ht="37.5" customHeight="1" x14ac:dyDescent="0.25">
      <c r="A2" s="171"/>
      <c r="B2" s="90"/>
      <c r="C2" s="19"/>
      <c r="D2" s="19"/>
      <c r="E2" s="19"/>
      <c r="F2" s="19"/>
      <c r="G2" s="19"/>
      <c r="H2" s="19"/>
      <c r="I2" s="19"/>
      <c r="J2" s="19"/>
      <c r="K2" s="19"/>
      <c r="L2" s="19"/>
      <c r="M2" s="19"/>
      <c r="N2" s="19"/>
      <c r="O2" s="19"/>
      <c r="P2" s="19"/>
    </row>
    <row r="3" spans="1:17" ht="29.25" customHeight="1" thickBot="1" x14ac:dyDescent="0.3">
      <c r="A3" s="171"/>
      <c r="G3" s="12"/>
    </row>
    <row r="4" spans="1:17" ht="25.5" customHeight="1" thickTop="1" thickBot="1" x14ac:dyDescent="0.3">
      <c r="A4" s="171"/>
      <c r="B4" s="62">
        <v>1</v>
      </c>
      <c r="C4" s="248" t="s">
        <v>307</v>
      </c>
      <c r="D4" s="248"/>
      <c r="E4" s="194" t="s">
        <v>243</v>
      </c>
      <c r="F4" s="194" t="s">
        <v>65</v>
      </c>
      <c r="G4" s="194" t="s">
        <v>244</v>
      </c>
      <c r="H4" s="194" t="s">
        <v>237</v>
      </c>
      <c r="I4" s="194" t="s">
        <v>245</v>
      </c>
      <c r="J4" s="194" t="s">
        <v>238</v>
      </c>
      <c r="K4" s="194" t="s">
        <v>246</v>
      </c>
      <c r="L4" s="194" t="s">
        <v>247</v>
      </c>
      <c r="M4" s="194" t="s">
        <v>248</v>
      </c>
      <c r="N4" s="194" t="s">
        <v>249</v>
      </c>
      <c r="O4" s="194" t="s">
        <v>250</v>
      </c>
      <c r="P4" s="194" t="s">
        <v>251</v>
      </c>
      <c r="Q4" s="194" t="s">
        <v>78</v>
      </c>
    </row>
    <row r="5" spans="1:17" ht="6" customHeight="1" thickTop="1" thickBot="1" x14ac:dyDescent="0.3">
      <c r="A5" s="171"/>
      <c r="B5" s="62">
        <v>2</v>
      </c>
      <c r="C5" s="14"/>
      <c r="D5" s="9"/>
      <c r="E5" s="10"/>
      <c r="F5" s="9"/>
      <c r="G5" s="9"/>
      <c r="H5" s="9"/>
      <c r="I5" s="9"/>
      <c r="J5" s="10"/>
      <c r="K5" s="10"/>
      <c r="L5" s="10"/>
      <c r="M5" s="10"/>
      <c r="N5" s="10"/>
      <c r="O5" s="10"/>
      <c r="P5" s="10"/>
      <c r="Q5" s="10"/>
    </row>
    <row r="6" spans="1:17" ht="30" customHeight="1" thickTop="1" thickBot="1" x14ac:dyDescent="0.3">
      <c r="A6" s="171"/>
      <c r="B6" s="62">
        <v>3</v>
      </c>
      <c r="C6" s="250" t="s">
        <v>92</v>
      </c>
      <c r="D6" s="250"/>
      <c r="E6" s="46">
        <f>E16</f>
        <v>0</v>
      </c>
      <c r="F6" s="46">
        <f t="shared" ref="F6:P6" si="0">F16</f>
        <v>0</v>
      </c>
      <c r="G6" s="46">
        <f t="shared" si="0"/>
        <v>0</v>
      </c>
      <c r="H6" s="46">
        <f t="shared" si="0"/>
        <v>0</v>
      </c>
      <c r="I6" s="46">
        <f t="shared" si="0"/>
        <v>0</v>
      </c>
      <c r="J6" s="46">
        <f t="shared" si="0"/>
        <v>60</v>
      </c>
      <c r="K6" s="46">
        <f t="shared" si="0"/>
        <v>1695</v>
      </c>
      <c r="L6" s="46">
        <f t="shared" si="0"/>
        <v>4315.2800000000007</v>
      </c>
      <c r="M6" s="46">
        <f t="shared" si="0"/>
        <v>80.5</v>
      </c>
      <c r="N6" s="46">
        <f t="shared" si="0"/>
        <v>0</v>
      </c>
      <c r="O6" s="46">
        <f t="shared" si="0"/>
        <v>0</v>
      </c>
      <c r="P6" s="46">
        <f t="shared" si="0"/>
        <v>0</v>
      </c>
      <c r="Q6" s="46">
        <f>SUM(E6:P6)</f>
        <v>6150.7800000000007</v>
      </c>
    </row>
    <row r="7" spans="1:17" ht="30" customHeight="1" thickTop="1" thickBot="1" x14ac:dyDescent="0.3">
      <c r="A7" s="171"/>
      <c r="B7" s="62">
        <v>4</v>
      </c>
      <c r="C7" s="250" t="s">
        <v>88</v>
      </c>
      <c r="D7" s="250"/>
      <c r="E7" s="48">
        <f>E219</f>
        <v>0</v>
      </c>
      <c r="F7" s="48">
        <f t="shared" ref="F7:P7" si="1">F219</f>
        <v>0</v>
      </c>
      <c r="G7" s="48">
        <f t="shared" si="1"/>
        <v>0</v>
      </c>
      <c r="H7" s="48">
        <f t="shared" si="1"/>
        <v>0</v>
      </c>
      <c r="I7" s="48">
        <f t="shared" si="1"/>
        <v>0</v>
      </c>
      <c r="J7" s="48">
        <f t="shared" si="1"/>
        <v>0</v>
      </c>
      <c r="K7" s="48">
        <f t="shared" si="1"/>
        <v>0</v>
      </c>
      <c r="L7" s="48">
        <f t="shared" si="1"/>
        <v>0</v>
      </c>
      <c r="M7" s="48">
        <f t="shared" si="1"/>
        <v>0</v>
      </c>
      <c r="N7" s="48">
        <f t="shared" si="1"/>
        <v>0</v>
      </c>
      <c r="O7" s="48">
        <f t="shared" si="1"/>
        <v>0</v>
      </c>
      <c r="P7" s="48">
        <f t="shared" si="1"/>
        <v>0</v>
      </c>
      <c r="Q7" s="46">
        <f>SUM(E7:P7)</f>
        <v>0</v>
      </c>
    </row>
    <row r="8" spans="1:17" ht="30" customHeight="1" thickTop="1" thickBot="1" x14ac:dyDescent="0.3">
      <c r="A8" s="171"/>
      <c r="B8" s="62">
        <v>5</v>
      </c>
      <c r="C8" s="250" t="s">
        <v>89</v>
      </c>
      <c r="D8" s="250"/>
      <c r="E8" s="48">
        <f>E6-E7</f>
        <v>0</v>
      </c>
      <c r="F8" s="48">
        <f t="shared" ref="F8:Q8" si="2">F6-F7</f>
        <v>0</v>
      </c>
      <c r="G8" s="48">
        <f t="shared" si="2"/>
        <v>0</v>
      </c>
      <c r="H8" s="48">
        <f t="shared" si="2"/>
        <v>0</v>
      </c>
      <c r="I8" s="48">
        <f t="shared" si="2"/>
        <v>0</v>
      </c>
      <c r="J8" s="48">
        <f t="shared" si="2"/>
        <v>60</v>
      </c>
      <c r="K8" s="48">
        <f t="shared" si="2"/>
        <v>1695</v>
      </c>
      <c r="L8" s="48">
        <f t="shared" si="2"/>
        <v>4315.2800000000007</v>
      </c>
      <c r="M8" s="48">
        <f t="shared" si="2"/>
        <v>80.5</v>
      </c>
      <c r="N8" s="48">
        <f t="shared" si="2"/>
        <v>0</v>
      </c>
      <c r="O8" s="48">
        <f t="shared" si="2"/>
        <v>0</v>
      </c>
      <c r="P8" s="48">
        <f t="shared" si="2"/>
        <v>0</v>
      </c>
      <c r="Q8" s="48">
        <f t="shared" si="2"/>
        <v>6150.7800000000007</v>
      </c>
    </row>
    <row r="9" spans="1:17" ht="30" customHeight="1" thickTop="1" thickBot="1" x14ac:dyDescent="0.3">
      <c r="A9" s="171"/>
      <c r="B9" s="62">
        <v>6</v>
      </c>
      <c r="C9" s="250" t="s">
        <v>90</v>
      </c>
      <c r="D9" s="250"/>
      <c r="E9" s="48">
        <f>E424</f>
        <v>0</v>
      </c>
      <c r="F9" s="48">
        <f t="shared" ref="F9:P9" si="3">F424</f>
        <v>0</v>
      </c>
      <c r="G9" s="48">
        <f t="shared" si="3"/>
        <v>0</v>
      </c>
      <c r="H9" s="48">
        <f t="shared" si="3"/>
        <v>0</v>
      </c>
      <c r="I9" s="48">
        <f t="shared" si="3"/>
        <v>0</v>
      </c>
      <c r="J9" s="48">
        <f t="shared" si="3"/>
        <v>0</v>
      </c>
      <c r="K9" s="48">
        <f t="shared" si="3"/>
        <v>0</v>
      </c>
      <c r="L9" s="48">
        <f t="shared" si="3"/>
        <v>8744.36</v>
      </c>
      <c r="M9" s="48">
        <f t="shared" si="3"/>
        <v>3112.5</v>
      </c>
      <c r="N9" s="48">
        <f t="shared" si="3"/>
        <v>3090.33</v>
      </c>
      <c r="O9" s="48">
        <f t="shared" si="3"/>
        <v>3090.33</v>
      </c>
      <c r="P9" s="48">
        <f t="shared" si="3"/>
        <v>3090.33</v>
      </c>
      <c r="Q9" s="46">
        <f>SUM(E9:P9)</f>
        <v>21127.85</v>
      </c>
    </row>
    <row r="10" spans="1:17" ht="30" customHeight="1" thickTop="1" thickBot="1" x14ac:dyDescent="0.3">
      <c r="A10" s="171"/>
      <c r="B10" s="62">
        <v>7</v>
      </c>
      <c r="C10" s="250" t="s">
        <v>309</v>
      </c>
      <c r="D10" s="250"/>
      <c r="E10" s="48">
        <f>E727</f>
        <v>0</v>
      </c>
      <c r="F10" s="48">
        <f t="shared" ref="F10:P10" si="4">F727</f>
        <v>0</v>
      </c>
      <c r="G10" s="48">
        <f t="shared" si="4"/>
        <v>0</v>
      </c>
      <c r="H10" s="48">
        <f t="shared" si="4"/>
        <v>0</v>
      </c>
      <c r="I10" s="48">
        <f t="shared" si="4"/>
        <v>0</v>
      </c>
      <c r="J10" s="48">
        <f t="shared" si="4"/>
        <v>0</v>
      </c>
      <c r="K10" s="48">
        <f t="shared" si="4"/>
        <v>0</v>
      </c>
      <c r="L10" s="48">
        <f t="shared" si="4"/>
        <v>-1577</v>
      </c>
      <c r="M10" s="48">
        <f t="shared" si="4"/>
        <v>0</v>
      </c>
      <c r="N10" s="48">
        <f t="shared" si="4"/>
        <v>0</v>
      </c>
      <c r="O10" s="48">
        <f t="shared" si="4"/>
        <v>0</v>
      </c>
      <c r="P10" s="48">
        <f t="shared" si="4"/>
        <v>0</v>
      </c>
      <c r="Q10" s="46">
        <f>SUM(E10:P10)</f>
        <v>-1577</v>
      </c>
    </row>
    <row r="11" spans="1:17" ht="30" customHeight="1" thickTop="1" thickBot="1" x14ac:dyDescent="0.3">
      <c r="A11" s="171"/>
      <c r="B11" s="62">
        <v>8</v>
      </c>
      <c r="C11" s="250" t="s">
        <v>63</v>
      </c>
      <c r="D11" s="250"/>
      <c r="E11" s="49">
        <f>E930</f>
        <v>0</v>
      </c>
      <c r="F11" s="49">
        <f t="shared" ref="F11:P11" si="5">F930</f>
        <v>0</v>
      </c>
      <c r="G11" s="49">
        <f t="shared" si="5"/>
        <v>0</v>
      </c>
      <c r="H11" s="49">
        <f t="shared" si="5"/>
        <v>0</v>
      </c>
      <c r="I11" s="49">
        <f t="shared" si="5"/>
        <v>0</v>
      </c>
      <c r="J11" s="49">
        <f t="shared" si="5"/>
        <v>0</v>
      </c>
      <c r="K11" s="49">
        <f t="shared" si="5"/>
        <v>0</v>
      </c>
      <c r="L11" s="49">
        <f t="shared" si="5"/>
        <v>999.35</v>
      </c>
      <c r="M11" s="49">
        <f t="shared" si="5"/>
        <v>859.17</v>
      </c>
      <c r="N11" s="49">
        <f t="shared" si="5"/>
        <v>732</v>
      </c>
      <c r="O11" s="49">
        <f t="shared" si="5"/>
        <v>732</v>
      </c>
      <c r="P11" s="49">
        <f t="shared" si="5"/>
        <v>732</v>
      </c>
      <c r="Q11" s="46">
        <f>SUM(E11:P11)</f>
        <v>4054.52</v>
      </c>
    </row>
    <row r="12" spans="1:17" ht="30" customHeight="1" thickTop="1" thickBot="1" x14ac:dyDescent="0.3">
      <c r="A12" s="171"/>
      <c r="B12" s="62">
        <v>9</v>
      </c>
      <c r="C12" s="251" t="s">
        <v>93</v>
      </c>
      <c r="D12" s="252"/>
      <c r="E12" s="49">
        <f>E8-E9+E10-E11</f>
        <v>0</v>
      </c>
      <c r="F12" s="49">
        <f t="shared" ref="F12:Q12" si="6">F8-F9+F10-F11</f>
        <v>0</v>
      </c>
      <c r="G12" s="49">
        <f t="shared" si="6"/>
        <v>0</v>
      </c>
      <c r="H12" s="49">
        <f t="shared" si="6"/>
        <v>0</v>
      </c>
      <c r="I12" s="49">
        <f t="shared" si="6"/>
        <v>0</v>
      </c>
      <c r="J12" s="49">
        <f t="shared" si="6"/>
        <v>60</v>
      </c>
      <c r="K12" s="49">
        <f t="shared" si="6"/>
        <v>1695</v>
      </c>
      <c r="L12" s="49">
        <f t="shared" si="6"/>
        <v>-7005.43</v>
      </c>
      <c r="M12" s="49">
        <f t="shared" si="6"/>
        <v>-3891.17</v>
      </c>
      <c r="N12" s="49">
        <f t="shared" si="6"/>
        <v>-3822.33</v>
      </c>
      <c r="O12" s="49">
        <f t="shared" si="6"/>
        <v>-3822.33</v>
      </c>
      <c r="P12" s="49">
        <f t="shared" si="6"/>
        <v>-3822.33</v>
      </c>
      <c r="Q12" s="49">
        <f t="shared" si="6"/>
        <v>-20608.59</v>
      </c>
    </row>
    <row r="13" spans="1:17" ht="30" customHeight="1" thickTop="1" thickBot="1" x14ac:dyDescent="0.3">
      <c r="A13" s="171"/>
      <c r="B13" s="62">
        <v>10</v>
      </c>
      <c r="C13" s="250" t="s">
        <v>313</v>
      </c>
      <c r="D13" s="250"/>
      <c r="E13" s="46">
        <f>E1033</f>
        <v>0</v>
      </c>
      <c r="F13" s="46">
        <f t="shared" ref="F13:P13" si="7">F1033</f>
        <v>0</v>
      </c>
      <c r="G13" s="46">
        <f t="shared" si="7"/>
        <v>0</v>
      </c>
      <c r="H13" s="46">
        <f t="shared" si="7"/>
        <v>0</v>
      </c>
      <c r="I13" s="46">
        <f t="shared" si="7"/>
        <v>0</v>
      </c>
      <c r="J13" s="46">
        <f t="shared" si="7"/>
        <v>0</v>
      </c>
      <c r="K13" s="46">
        <f t="shared" si="7"/>
        <v>0</v>
      </c>
      <c r="L13" s="46">
        <f t="shared" si="7"/>
        <v>123.98</v>
      </c>
      <c r="M13" s="46">
        <f t="shared" si="7"/>
        <v>850</v>
      </c>
      <c r="N13" s="46">
        <f t="shared" si="7"/>
        <v>850</v>
      </c>
      <c r="O13" s="46">
        <f t="shared" si="7"/>
        <v>850</v>
      </c>
      <c r="P13" s="46">
        <f t="shared" si="7"/>
        <v>850</v>
      </c>
      <c r="Q13" s="46">
        <f>SUM(E13:P13)</f>
        <v>3523.98</v>
      </c>
    </row>
    <row r="14" spans="1:17" ht="30" customHeight="1" thickTop="1" thickBot="1" x14ac:dyDescent="0.3">
      <c r="A14" s="171"/>
      <c r="B14" s="62">
        <v>11</v>
      </c>
      <c r="C14" s="250" t="s">
        <v>1334</v>
      </c>
      <c r="D14" s="250"/>
      <c r="E14" s="46">
        <f>E6-E9</f>
        <v>0</v>
      </c>
      <c r="F14" s="46">
        <f t="shared" ref="F14:Q14" si="8">F6-F9</f>
        <v>0</v>
      </c>
      <c r="G14" s="46">
        <f t="shared" si="8"/>
        <v>0</v>
      </c>
      <c r="H14" s="46">
        <f t="shared" si="8"/>
        <v>0</v>
      </c>
      <c r="I14" s="46">
        <f t="shared" si="8"/>
        <v>0</v>
      </c>
      <c r="J14" s="46">
        <f t="shared" si="8"/>
        <v>60</v>
      </c>
      <c r="K14" s="46">
        <f t="shared" si="8"/>
        <v>1695</v>
      </c>
      <c r="L14" s="46">
        <f t="shared" si="8"/>
        <v>-4429.08</v>
      </c>
      <c r="M14" s="46">
        <f t="shared" si="8"/>
        <v>-3032</v>
      </c>
      <c r="N14" s="46">
        <f t="shared" si="8"/>
        <v>-3090.33</v>
      </c>
      <c r="O14" s="46">
        <f t="shared" si="8"/>
        <v>-3090.33</v>
      </c>
      <c r="P14" s="46">
        <f t="shared" si="8"/>
        <v>-3090.33</v>
      </c>
      <c r="Q14" s="46">
        <f t="shared" si="8"/>
        <v>-14977.069999999998</v>
      </c>
    </row>
    <row r="15" spans="1:17" ht="43.5" customHeight="1" thickTop="1" thickBot="1" x14ac:dyDescent="0.3">
      <c r="A15" s="171"/>
      <c r="B15" s="62">
        <v>12</v>
      </c>
      <c r="C15" s="249" t="s">
        <v>94</v>
      </c>
      <c r="D15" s="249"/>
      <c r="E15" s="249"/>
      <c r="F15" s="249"/>
      <c r="G15" s="249"/>
      <c r="H15" s="249"/>
      <c r="I15" s="68"/>
      <c r="J15" s="68"/>
      <c r="K15" s="68"/>
      <c r="L15" s="68"/>
      <c r="M15" s="68"/>
      <c r="N15" s="68"/>
      <c r="O15" s="68"/>
      <c r="P15" s="68"/>
      <c r="Q15" s="69"/>
    </row>
    <row r="16" spans="1:17" ht="33.75" customHeight="1" thickTop="1" thickBot="1" x14ac:dyDescent="0.3">
      <c r="A16" s="171"/>
      <c r="B16" s="62">
        <v>13</v>
      </c>
      <c r="C16" s="248" t="s">
        <v>92</v>
      </c>
      <c r="D16" s="248"/>
      <c r="E16" s="196">
        <f>E18+E118</f>
        <v>0</v>
      </c>
      <c r="F16" s="196">
        <f t="shared" ref="F16:Q16" si="9">F18+F118</f>
        <v>0</v>
      </c>
      <c r="G16" s="196">
        <f t="shared" si="9"/>
        <v>0</v>
      </c>
      <c r="H16" s="196">
        <f t="shared" si="9"/>
        <v>0</v>
      </c>
      <c r="I16" s="196">
        <f t="shared" si="9"/>
        <v>0</v>
      </c>
      <c r="J16" s="196">
        <f t="shared" si="9"/>
        <v>60</v>
      </c>
      <c r="K16" s="196">
        <f t="shared" si="9"/>
        <v>1695</v>
      </c>
      <c r="L16" s="196">
        <f t="shared" si="9"/>
        <v>4315.2800000000007</v>
      </c>
      <c r="M16" s="196">
        <f t="shared" si="9"/>
        <v>80.5</v>
      </c>
      <c r="N16" s="196">
        <f t="shared" si="9"/>
        <v>0</v>
      </c>
      <c r="O16" s="196">
        <f t="shared" si="9"/>
        <v>0</v>
      </c>
      <c r="P16" s="196">
        <f t="shared" si="9"/>
        <v>0</v>
      </c>
      <c r="Q16" s="196">
        <f t="shared" si="9"/>
        <v>6150.7800000000007</v>
      </c>
    </row>
    <row r="17" spans="1:17" ht="12.75" customHeight="1" thickTop="1" thickBot="1" x14ac:dyDescent="0.3">
      <c r="A17" s="171"/>
      <c r="B17" s="62">
        <v>14</v>
      </c>
      <c r="C17" s="36"/>
      <c r="D17" s="36"/>
      <c r="E17" s="70"/>
      <c r="F17" s="70"/>
      <c r="G17" s="70"/>
      <c r="H17" s="70"/>
      <c r="I17" s="71"/>
      <c r="J17" s="71"/>
      <c r="K17" s="71"/>
      <c r="L17" s="71"/>
      <c r="M17" s="71"/>
      <c r="N17" s="71"/>
      <c r="O17" s="71"/>
      <c r="P17" s="71"/>
      <c r="Q17" s="71"/>
    </row>
    <row r="18" spans="1:17" ht="33.75" customHeight="1" thickTop="1" thickBot="1" x14ac:dyDescent="0.3">
      <c r="A18" s="171"/>
      <c r="B18" s="62">
        <v>15</v>
      </c>
      <c r="C18" s="197" t="str">
        <f>'PC Receitas'!C4</f>
        <v>4.1</v>
      </c>
      <c r="D18" s="198" t="str">
        <f>VLOOKUP(C18,'PC Receitas'!C4:D103,2,FALSE)</f>
        <v>RECEITAS COM PRODUTO</v>
      </c>
      <c r="E18" s="199">
        <f t="shared" ref="E18:Q18" si="10">SUM(E19:E117)</f>
        <v>0</v>
      </c>
      <c r="F18" s="199">
        <f t="shared" si="10"/>
        <v>0</v>
      </c>
      <c r="G18" s="199">
        <f t="shared" si="10"/>
        <v>0</v>
      </c>
      <c r="H18" s="199">
        <f t="shared" si="10"/>
        <v>0</v>
      </c>
      <c r="I18" s="199">
        <f t="shared" si="10"/>
        <v>0</v>
      </c>
      <c r="J18" s="199">
        <f t="shared" si="10"/>
        <v>60</v>
      </c>
      <c r="K18" s="199">
        <f t="shared" si="10"/>
        <v>1695</v>
      </c>
      <c r="L18" s="199">
        <f t="shared" si="10"/>
        <v>4315.2800000000007</v>
      </c>
      <c r="M18" s="199">
        <f t="shared" si="10"/>
        <v>80.5</v>
      </c>
      <c r="N18" s="199">
        <f t="shared" si="10"/>
        <v>0</v>
      </c>
      <c r="O18" s="199">
        <f t="shared" si="10"/>
        <v>0</v>
      </c>
      <c r="P18" s="199">
        <f t="shared" si="10"/>
        <v>0</v>
      </c>
      <c r="Q18" s="199">
        <f t="shared" si="10"/>
        <v>6150.7800000000007</v>
      </c>
    </row>
    <row r="19" spans="1:17" ht="28.5" customHeight="1" thickTop="1" thickBot="1" x14ac:dyDescent="0.3">
      <c r="A19" s="171"/>
      <c r="B19" s="62">
        <v>16</v>
      </c>
      <c r="C19" s="34" t="str">
        <f>'PC Receitas'!C5</f>
        <v>4.1.1</v>
      </c>
      <c r="D19" s="35" t="str">
        <f>VLOOKUP(C19,'PC Receitas'!$C$4:$D$103,2,FALSE)</f>
        <v>GLP 13 KG</v>
      </c>
      <c r="E19" s="48">
        <f>SUMIFS(Jan!$J$5:$J$605,Jan!$V$5:$V$605,"Receita",Jan!$G$5:$G$605,DRE!$D19)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71"/>
      <c r="B20" s="62">
        <v>17</v>
      </c>
      <c r="C20" s="34" t="str">
        <f>'PC Receitas'!C6</f>
        <v>4.1.2</v>
      </c>
      <c r="D20" s="35" t="str">
        <f>VLOOKUP(C20,'PC Receitas'!$C$4:$D$103,2,FALSE)</f>
        <v>GLP 13 KG - CRÉDITO COM FENIX</v>
      </c>
      <c r="E20" s="48">
        <f>SUMIFS(Jan!$J$5:$J$605,Jan!$V$5:$V$605,"Receita",Jan!$G$5:$G$605,DRE!$D20)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1678.45</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1678.45</v>
      </c>
    </row>
    <row r="21" spans="1:17" ht="28.5" customHeight="1" thickTop="1" thickBot="1" x14ac:dyDescent="0.3">
      <c r="A21" s="171"/>
      <c r="B21" s="62">
        <v>18</v>
      </c>
      <c r="C21" s="34" t="str">
        <f>'PC Receitas'!C7</f>
        <v>4.1.3</v>
      </c>
      <c r="D21" s="35" t="str">
        <f>VLOOKUP(C21,'PC Receitas'!$C$4:$D$103,2,FALSE)</f>
        <v>GLP 13 KG - Comércio</v>
      </c>
      <c r="E21" s="48">
        <f>SUMIFS(Jan!$J$5:$J$605,Jan!$V$5:$V$605,"Receita",Jan!$G$5:$G$605,DRE!$D21)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71"/>
      <c r="B22" s="62">
        <v>19</v>
      </c>
      <c r="C22" s="34" t="str">
        <f>'PC Receitas'!C8</f>
        <v>4.1.4</v>
      </c>
      <c r="D22" s="35" t="str">
        <f>VLOOKUP(C22,'PC Receitas'!$C$4:$D$103,2,FALSE)</f>
        <v>GLP 45 KG - à vista</v>
      </c>
      <c r="E22" s="48">
        <f>SUMIFS(Jan!$J$5:$J$605,Jan!$V$5:$V$605,"Receita",Jan!$G$5:$G$605,DRE!$D22)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123.98</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123.98</v>
      </c>
    </row>
    <row r="23" spans="1:17" ht="28.5" customHeight="1" thickTop="1" thickBot="1" x14ac:dyDescent="0.3">
      <c r="A23" s="171"/>
      <c r="B23" s="62">
        <v>20</v>
      </c>
      <c r="C23" s="34" t="str">
        <f>'PC Receitas'!C9</f>
        <v>4.1.5</v>
      </c>
      <c r="D23" s="35" t="str">
        <f>VLOOKUP(C23,'PC Receitas'!$C$4:$D$103,2,FALSE)</f>
        <v>GLP 45 KG - Cartão ou Boleto</v>
      </c>
      <c r="E23" s="48">
        <f>SUMIFS(Jan!$J$5:$J$605,Jan!$V$5:$V$605,"Receita",Jan!$G$5:$G$605,DRE!$D23)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1320</v>
      </c>
      <c r="L23" s="48">
        <f>SUMIFS(Ago!$J$5:$J$605,Ago!$V$5:$V$605,"Receita",Ago!$G$5:$G$605,DRE!$D23)</f>
        <v>2101</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3421</v>
      </c>
    </row>
    <row r="24" spans="1:17" ht="28.5" customHeight="1" thickTop="1" thickBot="1" x14ac:dyDescent="0.3">
      <c r="A24" s="171"/>
      <c r="B24" s="62">
        <v>21</v>
      </c>
      <c r="C24" s="34" t="str">
        <f>'PC Receitas'!C10</f>
        <v>4.1.6</v>
      </c>
      <c r="D24" s="35" t="str">
        <f>VLOOKUP(C24,'PC Receitas'!$C$4:$D$103,2,FALSE)</f>
        <v>Vasilhame</v>
      </c>
      <c r="E24" s="48">
        <f>SUMIFS(Jan!$J$5:$J$605,Jan!$V$5:$V$605,"Receita",Jan!$G$5:$G$605,DRE!$D24)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250</v>
      </c>
      <c r="L24" s="48">
        <f>SUMIFS(Ago!$J$5:$J$605,Ago!$V$5:$V$605,"Receita",Ago!$G$5:$G$605,DRE!$D24)</f>
        <v>240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490</v>
      </c>
    </row>
    <row r="25" spans="1:17" ht="28.5" customHeight="1" thickTop="1" thickBot="1" x14ac:dyDescent="0.3">
      <c r="A25" s="171"/>
      <c r="B25" s="62">
        <v>22</v>
      </c>
      <c r="C25" s="34" t="str">
        <f>'PC Receitas'!C11</f>
        <v>4.1.7</v>
      </c>
      <c r="D25" s="35" t="str">
        <f>VLOOKUP(C25,'PC Receitas'!$C$4:$D$103,2,FALSE)</f>
        <v>GLP 13 KG - à vista</v>
      </c>
      <c r="E25" s="48">
        <f>SUMIFS(Jan!$J$5:$J$605,Jan!$V$5:$V$605,"Receita",Jan!$G$5:$G$605,DRE!$D25)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60</v>
      </c>
      <c r="K25" s="48">
        <f>SUMIFS(Jul!$J$5:$J$605,Jul!$V$5:$V$605,"Receita",Jul!$G$5:$G$605,DRE!$D25)</f>
        <v>80</v>
      </c>
      <c r="L25" s="48">
        <f>SUMIFS(Ago!$J$5:$J$605,Ago!$V$5:$V$605,"Receita",Ago!$G$5:$G$605,DRE!$D25)</f>
        <v>-20.5</v>
      </c>
      <c r="M25" s="48">
        <f>SUMIFS(Set!$J$5:$J$605,Set!$V$5:$V$605,"Receita",Set!$G$5:$G$605,DRE!$D25)</f>
        <v>80.5</v>
      </c>
      <c r="N25" s="48">
        <f>SUMIFS(Out!$J$5:$J$605,Out!$V$5:$V$605,"Receita",Out!$G$5:$G$605,DRE!$D25)</f>
        <v>0</v>
      </c>
      <c r="O25" s="48">
        <f>SUMIFS(Nov!$J$5:$J$605,Nov!$V$5:$V$605,"Receita",Nov!$G$5:$G$605,DRE!$D25)</f>
        <v>0</v>
      </c>
      <c r="P25" s="48">
        <f>SUMIFS(Dez!$J$5:$J$605,Dez!$V$5:$V$605,"Receita",Dez!$G$5:$G$605,DRE!$D25)</f>
        <v>0</v>
      </c>
      <c r="Q25" s="48">
        <f t="shared" si="11"/>
        <v>200</v>
      </c>
    </row>
    <row r="26" spans="1:17" ht="28.5" customHeight="1" thickTop="1" thickBot="1" x14ac:dyDescent="0.3">
      <c r="A26" s="171"/>
      <c r="B26" s="62">
        <v>23</v>
      </c>
      <c r="C26" s="34" t="str">
        <f>'PC Receitas'!C12</f>
        <v>4.1.8</v>
      </c>
      <c r="D26" s="35" t="str">
        <f>VLOOKUP(C26,'PC Receitas'!$C$4:$D$103,2,FALSE)</f>
        <v>GLP 45 KG- FIADO</v>
      </c>
      <c r="E26" s="48">
        <f>SUMIFS(Jan!$J$5:$J$605,Jan!$V$5:$V$605,"Receita",Jan!$G$5:$G$605,DRE!$D26)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45</v>
      </c>
      <c r="L26" s="48">
        <f>SUMIFS(Ago!$J$5:$J$605,Ago!$V$5:$V$605,"Receita",Ago!$G$5:$G$605,DRE!$D26)</f>
        <v>-17</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28</v>
      </c>
    </row>
    <row r="27" spans="1:17" ht="28.5" customHeight="1" thickTop="1" thickBot="1" x14ac:dyDescent="0.3">
      <c r="A27" s="171"/>
      <c r="B27" s="62">
        <v>24</v>
      </c>
      <c r="C27" s="34" t="str">
        <f>'PC Receitas'!C13</f>
        <v>4.1.9</v>
      </c>
      <c r="D27" s="35" t="str">
        <f>VLOOKUP(C27,'PC Receitas'!$C$4:$D$103,2,FALSE)</f>
        <v>GLP 13 KG- BOLETO</v>
      </c>
      <c r="E27" s="48">
        <f>SUMIFS(Jan!$J$5:$J$605,Jan!$V$5:$V$605,"Receita",Jan!$G$5:$G$605,DRE!$D27)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209.35</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209.35</v>
      </c>
    </row>
    <row r="28" spans="1:17" ht="28.5" customHeight="1" thickTop="1" thickBot="1" x14ac:dyDescent="0.3">
      <c r="A28" s="171"/>
      <c r="B28" s="62">
        <v>25</v>
      </c>
      <c r="C28" s="34" t="str">
        <f>'PC Receitas'!C14</f>
        <v>4.1.10</v>
      </c>
      <c r="D28" s="35" t="str">
        <f>VLOOKUP(C28,'PC Receitas'!$C$4:$D$103,2,FALSE)</f>
        <v>-</v>
      </c>
      <c r="E28" s="48">
        <f>SUMIFS(Jan!$J$5:$J$605,Jan!$V$5:$V$605,"Receita",Jan!$G$5:$G$605,DRE!$D28)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71"/>
      <c r="B29" s="62">
        <v>26</v>
      </c>
      <c r="C29" s="34" t="str">
        <f>'PC Receitas'!C15</f>
        <v>4.1.11</v>
      </c>
      <c r="D29" s="35" t="str">
        <f>VLOOKUP(C29,'PC Receitas'!$C$4:$D$103,2,FALSE)</f>
        <v>-</v>
      </c>
      <c r="E29" s="48">
        <f>SUMIFS(Jan!$J$5:$J$605,Jan!$V$5:$V$605,"Receita",Jan!$G$5:$G$605,DRE!$D29)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71"/>
      <c r="B30" s="62">
        <v>27</v>
      </c>
      <c r="C30" s="34" t="str">
        <f>'PC Receitas'!C16</f>
        <v>4.1.12</v>
      </c>
      <c r="D30" s="35" t="str">
        <f>VLOOKUP(C30,'PC Receitas'!$C$4:$D$103,2,FALSE)</f>
        <v>-</v>
      </c>
      <c r="E30" s="48">
        <f>SUMIFS(Jan!$J$5:$J$605,Jan!$V$5:$V$605,"Receita",Jan!$G$5:$G$605,DRE!$D30)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71"/>
      <c r="B31" s="62">
        <v>28</v>
      </c>
      <c r="C31" s="34" t="str">
        <f>'PC Receitas'!C17</f>
        <v>4.1.13</v>
      </c>
      <c r="D31" s="35" t="str">
        <f>VLOOKUP(C31,'PC Receitas'!$C$4:$D$103,2,FALSE)</f>
        <v>-</v>
      </c>
      <c r="E31" s="48">
        <f>SUMIFS(Jan!$J$5:$J$605,Jan!$V$5:$V$605,"Receita",Jan!$G$5:$G$605,DRE!$D31)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71"/>
      <c r="B32" s="62">
        <v>29</v>
      </c>
      <c r="C32" s="34" t="str">
        <f>'PC Receitas'!C18</f>
        <v>4.1.14</v>
      </c>
      <c r="D32" s="35" t="str">
        <f>VLOOKUP(C32,'PC Receitas'!$C$4:$D$103,2,FALSE)</f>
        <v>-</v>
      </c>
      <c r="E32" s="48">
        <f>SUMIFS(Jan!$J$5:$J$605,Jan!$V$5:$V$605,"Receita",Jan!$G$5:$G$605,DRE!$D32)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71"/>
      <c r="B33" s="62">
        <v>30</v>
      </c>
      <c r="C33" s="34" t="str">
        <f>'PC Receitas'!C19</f>
        <v>4.1.15</v>
      </c>
      <c r="D33" s="35" t="str">
        <f>VLOOKUP(C33,'PC Receitas'!$C$4:$D$103,2,FALSE)</f>
        <v>-</v>
      </c>
      <c r="E33" s="48">
        <f>SUMIFS(Jan!$J$5:$J$605,Jan!$V$5:$V$605,"Receita",Jan!$G$5:$G$605,DRE!$D33)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71"/>
      <c r="B34" s="62">
        <v>31</v>
      </c>
      <c r="C34" s="34" t="str">
        <f>'PC Receitas'!C20</f>
        <v>4.1.16</v>
      </c>
      <c r="D34" s="35" t="str">
        <f>VLOOKUP(C34,'PC Receitas'!$C$4:$D$103,2,FALSE)</f>
        <v>-</v>
      </c>
      <c r="E34" s="48">
        <f>SUMIFS(Jan!$J$5:$J$605,Jan!$V$5:$V$605,"Receita",Jan!$G$5:$G$605,DRE!$D34)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71"/>
      <c r="B35" s="62">
        <v>32</v>
      </c>
      <c r="C35" s="34" t="str">
        <f>'PC Receitas'!C21</f>
        <v>4.1.17</v>
      </c>
      <c r="D35" s="35" t="str">
        <f>VLOOKUP(C35,'PC Receitas'!$C$4:$D$103,2,FALSE)</f>
        <v>-</v>
      </c>
      <c r="E35" s="48">
        <f>SUMIFS(Jan!$J$5:$J$605,Jan!$V$5:$V$605,"Receita",Jan!$G$5:$G$605,DRE!$D35)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71"/>
      <c r="B36" s="62">
        <v>33</v>
      </c>
      <c r="C36" s="34" t="str">
        <f>'PC Receitas'!C22</f>
        <v>4.1.18</v>
      </c>
      <c r="D36" s="35" t="str">
        <f>VLOOKUP(C36,'PC Receitas'!$C$4:$D$103,2,FALSE)</f>
        <v>-</v>
      </c>
      <c r="E36" s="48">
        <f>SUMIFS(Jan!$J$5:$J$605,Jan!$V$5:$V$605,"Receita",Jan!$G$5:$G$605,DRE!$D36)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71"/>
      <c r="B37" s="62">
        <v>34</v>
      </c>
      <c r="C37" s="34" t="str">
        <f>'PC Receitas'!C23</f>
        <v>4.1.19</v>
      </c>
      <c r="D37" s="35" t="str">
        <f>VLOOKUP(C37,'PC Receitas'!$C$4:$D$103,2,FALSE)</f>
        <v>-</v>
      </c>
      <c r="E37" s="48">
        <f>SUMIFS(Jan!$J$5:$J$605,Jan!$V$5:$V$605,"Receita",Jan!$G$5:$G$605,DRE!$D37)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71"/>
      <c r="B38" s="62">
        <v>35</v>
      </c>
      <c r="C38" s="34" t="str">
        <f>'PC Receitas'!C24</f>
        <v>4.1.20</v>
      </c>
      <c r="D38" s="35" t="str">
        <f>VLOOKUP(C38,'PC Receitas'!$C$4:$D$103,2,FALSE)</f>
        <v>-</v>
      </c>
      <c r="E38" s="48">
        <f>SUMIFS(Jan!$J$5:$J$605,Jan!$V$5:$V$605,"Receita",Jan!$G$5:$G$605,DRE!$D38)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71"/>
      <c r="B39" s="62">
        <v>36</v>
      </c>
      <c r="C39" s="34" t="str">
        <f>'PC Receitas'!C25</f>
        <v>4.1.21</v>
      </c>
      <c r="D39" s="35" t="str">
        <f>VLOOKUP(C39,'PC Receitas'!$C$4:$D$103,2,FALSE)</f>
        <v>-</v>
      </c>
      <c r="E39" s="48">
        <f>SUMIFS(Jan!$J$5:$J$605,Jan!$V$5:$V$605,"Receita",Jan!$G$5:$G$605,DRE!$D39)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71"/>
      <c r="B40" s="62">
        <v>37</v>
      </c>
      <c r="C40" s="34" t="str">
        <f>'PC Receitas'!C26</f>
        <v>4.1.22</v>
      </c>
      <c r="D40" s="35" t="str">
        <f>VLOOKUP(C40,'PC Receitas'!$C$4:$D$103,2,FALSE)</f>
        <v>-</v>
      </c>
      <c r="E40" s="48">
        <f>SUMIFS(Jan!$J$5:$J$605,Jan!$V$5:$V$605,"Receita",Jan!$G$5:$G$605,DRE!$D40)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71"/>
      <c r="B41" s="62">
        <v>38</v>
      </c>
      <c r="C41" s="34" t="str">
        <f>'PC Receitas'!C27</f>
        <v>4.1.23</v>
      </c>
      <c r="D41" s="35" t="str">
        <f>VLOOKUP(C41,'PC Receitas'!$C$4:$D$103,2,FALSE)</f>
        <v>-</v>
      </c>
      <c r="E41" s="48">
        <f>SUMIFS(Jan!$J$5:$J$605,Jan!$V$5:$V$605,"Receita",Jan!$G$5:$G$605,DRE!$D41)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71"/>
      <c r="B42" s="62">
        <v>39</v>
      </c>
      <c r="C42" s="34" t="str">
        <f>'PC Receitas'!C28</f>
        <v>4.1.24</v>
      </c>
      <c r="D42" s="35" t="str">
        <f>VLOOKUP(C42,'PC Receitas'!$C$4:$D$103,2,FALSE)</f>
        <v>-</v>
      </c>
      <c r="E42" s="48">
        <f>SUMIFS(Jan!$J$5:$J$605,Jan!$V$5:$V$605,"Receita",Jan!$G$5:$G$605,DRE!$D42)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71"/>
      <c r="B43" s="62">
        <v>40</v>
      </c>
      <c r="C43" s="34" t="str">
        <f>'PC Receitas'!C29</f>
        <v>4.1.25</v>
      </c>
      <c r="D43" s="35" t="str">
        <f>VLOOKUP(C43,'PC Receitas'!$C$4:$D$103,2,FALSE)</f>
        <v>-</v>
      </c>
      <c r="E43" s="48">
        <f>SUMIFS(Jan!$J$5:$J$605,Jan!$V$5:$V$605,"Receita",Jan!$G$5:$G$605,DRE!$D43)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71"/>
      <c r="B44" s="62">
        <v>41</v>
      </c>
      <c r="C44" s="34" t="str">
        <f>'PC Receitas'!C30</f>
        <v>4.1.26</v>
      </c>
      <c r="D44" s="35" t="str">
        <f>VLOOKUP(C44,'PC Receitas'!$C$4:$D$103,2,FALSE)</f>
        <v>-</v>
      </c>
      <c r="E44" s="48">
        <f>SUMIFS(Jan!$J$5:$J$605,Jan!$V$5:$V$605,"Receita",Jan!$G$5:$G$605,DRE!$D44)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71"/>
      <c r="B45" s="62">
        <v>42</v>
      </c>
      <c r="C45" s="34" t="str">
        <f>'PC Receitas'!C31</f>
        <v>4.1.27</v>
      </c>
      <c r="D45" s="35" t="str">
        <f>VLOOKUP(C45,'PC Receitas'!$C$4:$D$103,2,FALSE)</f>
        <v>-</v>
      </c>
      <c r="E45" s="48">
        <f>SUMIFS(Jan!$J$5:$J$605,Jan!$V$5:$V$605,"Receita",Jan!$G$5:$G$605,DRE!$D45)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71"/>
      <c r="B46" s="62">
        <v>43</v>
      </c>
      <c r="C46" s="34" t="str">
        <f>'PC Receitas'!C32</f>
        <v>4.1.28</v>
      </c>
      <c r="D46" s="35" t="str">
        <f>VLOOKUP(C46,'PC Receitas'!$C$4:$D$103,2,FALSE)</f>
        <v>-</v>
      </c>
      <c r="E46" s="48">
        <f>SUMIFS(Jan!$J$5:$J$605,Jan!$V$5:$V$605,"Receita",Jan!$G$5:$G$605,DRE!$D46)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71"/>
      <c r="B47" s="62">
        <v>44</v>
      </c>
      <c r="C47" s="34" t="str">
        <f>'PC Receitas'!C33</f>
        <v>4.1.29</v>
      </c>
      <c r="D47" s="35" t="str">
        <f>VLOOKUP(C47,'PC Receitas'!$C$4:$D$103,2,FALSE)</f>
        <v>-</v>
      </c>
      <c r="E47" s="48">
        <f>SUMIFS(Jan!$J$5:$J$605,Jan!$V$5:$V$605,"Receita",Jan!$G$5:$G$605,DRE!$D47)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71"/>
      <c r="B48" s="62">
        <v>45</v>
      </c>
      <c r="C48" s="34" t="str">
        <f>'PC Receitas'!C34</f>
        <v>4.1.30</v>
      </c>
      <c r="D48" s="35" t="str">
        <f>VLOOKUP(C48,'PC Receitas'!$C$4:$D$103,2,FALSE)</f>
        <v>-</v>
      </c>
      <c r="E48" s="48">
        <f>SUMIFS(Jan!$J$5:$J$605,Jan!$V$5:$V$605,"Receita",Jan!$G$5:$G$605,DRE!$D48)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71"/>
      <c r="B49" s="62">
        <v>46</v>
      </c>
      <c r="C49" s="34" t="str">
        <f>'PC Receitas'!C35</f>
        <v>4.1.31</v>
      </c>
      <c r="D49" s="35" t="str">
        <f>VLOOKUP(C49,'PC Receitas'!$C$4:$D$103,2,FALSE)</f>
        <v>-</v>
      </c>
      <c r="E49" s="48">
        <f>SUMIFS(Jan!$J$5:$J$605,Jan!$V$5:$V$605,"Receita",Jan!$G$5:$G$605,DRE!$D49)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71"/>
      <c r="B50" s="62">
        <v>47</v>
      </c>
      <c r="C50" s="34" t="str">
        <f>'PC Receitas'!C36</f>
        <v>4.1.32</v>
      </c>
      <c r="D50" s="35" t="str">
        <f>VLOOKUP(C50,'PC Receitas'!$C$4:$D$103,2,FALSE)</f>
        <v>-</v>
      </c>
      <c r="E50" s="48">
        <f>SUMIFS(Jan!$J$5:$J$605,Jan!$V$5:$V$605,"Receita",Jan!$G$5:$G$605,DRE!$D50)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71"/>
      <c r="B51" s="62">
        <v>48</v>
      </c>
      <c r="C51" s="34" t="str">
        <f>'PC Receitas'!C37</f>
        <v>4.1.33</v>
      </c>
      <c r="D51" s="35" t="str">
        <f>VLOOKUP(C51,'PC Receitas'!$C$4:$D$103,2,FALSE)</f>
        <v>-</v>
      </c>
      <c r="E51" s="48">
        <f>SUMIFS(Jan!$J$5:$J$605,Jan!$V$5:$V$605,"Receita",Jan!$G$5:$G$605,DRE!$D51)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71"/>
      <c r="B52" s="62">
        <v>49</v>
      </c>
      <c r="C52" s="34" t="str">
        <f>'PC Receitas'!C38</f>
        <v>4.1.34</v>
      </c>
      <c r="D52" s="35" t="str">
        <f>VLOOKUP(C52,'PC Receitas'!$C$4:$D$103,2,FALSE)</f>
        <v>-</v>
      </c>
      <c r="E52" s="48">
        <f>SUMIFS(Jan!$J$5:$J$605,Jan!$V$5:$V$605,"Receita",Jan!$G$5:$G$605,DRE!$D52)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71"/>
      <c r="B53" s="62">
        <v>50</v>
      </c>
      <c r="C53" s="34" t="str">
        <f>'PC Receitas'!C39</f>
        <v>4.1.35</v>
      </c>
      <c r="D53" s="35" t="str">
        <f>VLOOKUP(C53,'PC Receitas'!$C$4:$D$103,2,FALSE)</f>
        <v>-</v>
      </c>
      <c r="E53" s="48">
        <f>SUMIFS(Jan!$J$5:$J$605,Jan!$V$5:$V$605,"Receita",Jan!$G$5:$G$605,DRE!$D53)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71"/>
      <c r="B54" s="62">
        <v>51</v>
      </c>
      <c r="C54" s="34" t="str">
        <f>'PC Receitas'!C40</f>
        <v>4.1.36</v>
      </c>
      <c r="D54" s="35" t="str">
        <f>VLOOKUP(C54,'PC Receitas'!$C$4:$D$103,2,FALSE)</f>
        <v>-</v>
      </c>
      <c r="E54" s="48">
        <f>SUMIFS(Jan!$J$5:$J$605,Jan!$V$5:$V$605,"Receita",Jan!$G$5:$G$605,DRE!$D54)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71"/>
      <c r="B55" s="62">
        <v>52</v>
      </c>
      <c r="C55" s="34" t="str">
        <f>'PC Receitas'!C41</f>
        <v>4.1.37</v>
      </c>
      <c r="D55" s="35" t="str">
        <f>VLOOKUP(C55,'PC Receitas'!$C$4:$D$103,2,FALSE)</f>
        <v>-</v>
      </c>
      <c r="E55" s="48">
        <f>SUMIFS(Jan!$J$5:$J$605,Jan!$V$5:$V$605,"Receita",Jan!$G$5:$G$605,DRE!$D55)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71"/>
      <c r="B56" s="62">
        <v>53</v>
      </c>
      <c r="C56" s="34" t="str">
        <f>'PC Receitas'!C42</f>
        <v>4.1.38</v>
      </c>
      <c r="D56" s="35" t="str">
        <f>VLOOKUP(C56,'PC Receitas'!$C$4:$D$103,2,FALSE)</f>
        <v>-</v>
      </c>
      <c r="E56" s="48">
        <f>SUMIFS(Jan!$J$5:$J$605,Jan!$V$5:$V$605,"Receita",Jan!$G$5:$G$605,DRE!$D56)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71"/>
      <c r="B57" s="62">
        <v>54</v>
      </c>
      <c r="C57" s="34" t="str">
        <f>'PC Receitas'!C43</f>
        <v>4.1.39</v>
      </c>
      <c r="D57" s="35" t="str">
        <f>VLOOKUP(C57,'PC Receitas'!$C$4:$D$103,2,FALSE)</f>
        <v>-</v>
      </c>
      <c r="E57" s="48">
        <f>SUMIFS(Jan!$J$5:$J$605,Jan!$V$5:$V$605,"Receita",Jan!$G$5:$G$605,DRE!$D57)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71"/>
      <c r="B58" s="62">
        <v>55</v>
      </c>
      <c r="C58" s="34" t="str">
        <f>'PC Receitas'!C44</f>
        <v>4.1.40</v>
      </c>
      <c r="D58" s="35" t="str">
        <f>VLOOKUP(C58,'PC Receitas'!$C$4:$D$103,2,FALSE)</f>
        <v>-</v>
      </c>
      <c r="E58" s="48">
        <f>SUMIFS(Jan!$J$5:$J$605,Jan!$V$5:$V$605,"Receita",Jan!$G$5:$G$605,DRE!$D58)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71"/>
      <c r="B59" s="62">
        <v>56</v>
      </c>
      <c r="C59" s="34" t="str">
        <f>'PC Receitas'!C45</f>
        <v>4.1.41</v>
      </c>
      <c r="D59" s="35" t="str">
        <f>VLOOKUP(C59,'PC Receitas'!$C$4:$D$103,2,FALSE)</f>
        <v>-</v>
      </c>
      <c r="E59" s="48">
        <f>SUMIFS(Jan!$J$5:$J$605,Jan!$V$5:$V$605,"Receita",Jan!$G$5:$G$605,DRE!$D59)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71"/>
      <c r="B60" s="62">
        <v>57</v>
      </c>
      <c r="C60" s="34" t="str">
        <f>'PC Receitas'!C46</f>
        <v>4.1.42</v>
      </c>
      <c r="D60" s="35" t="str">
        <f>VLOOKUP(C60,'PC Receitas'!$C$4:$D$103,2,FALSE)</f>
        <v>-</v>
      </c>
      <c r="E60" s="48">
        <f>SUMIFS(Jan!$J$5:$J$605,Jan!$V$5:$V$605,"Receita",Jan!$G$5:$G$605,DRE!$D60)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71"/>
      <c r="B61" s="62">
        <v>58</v>
      </c>
      <c r="C61" s="34" t="str">
        <f>'PC Receitas'!C47</f>
        <v>4.1.43</v>
      </c>
      <c r="D61" s="35" t="str">
        <f>VLOOKUP(C61,'PC Receitas'!$C$4:$D$103,2,FALSE)</f>
        <v>-</v>
      </c>
      <c r="E61" s="48">
        <f>SUMIFS(Jan!$J$5:$J$605,Jan!$V$5:$V$605,"Receita",Jan!$G$5:$G$605,DRE!$D61)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71"/>
      <c r="B62" s="62">
        <v>59</v>
      </c>
      <c r="C62" s="34" t="str">
        <f>'PC Receitas'!C48</f>
        <v>4.1.44</v>
      </c>
      <c r="D62" s="35" t="str">
        <f>VLOOKUP(C62,'PC Receitas'!$C$4:$D$103,2,FALSE)</f>
        <v>-</v>
      </c>
      <c r="E62" s="48">
        <f>SUMIFS(Jan!$J$5:$J$605,Jan!$V$5:$V$605,"Receita",Jan!$G$5:$G$605,DRE!$D62)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71"/>
      <c r="B63" s="62">
        <v>60</v>
      </c>
      <c r="C63" s="34" t="str">
        <f>'PC Receitas'!C49</f>
        <v>4.1.45</v>
      </c>
      <c r="D63" s="35" t="str">
        <f>VLOOKUP(C63,'PC Receitas'!$C$4:$D$103,2,FALSE)</f>
        <v>-</v>
      </c>
      <c r="E63" s="48">
        <f>SUMIFS(Jan!$J$5:$J$605,Jan!$V$5:$V$605,"Receita",Jan!$G$5:$G$605,DRE!$D63)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71"/>
      <c r="B64" s="62">
        <v>61</v>
      </c>
      <c r="C64" s="34" t="str">
        <f>'PC Receitas'!C50</f>
        <v>4.1.46</v>
      </c>
      <c r="D64" s="35" t="str">
        <f>VLOOKUP(C64,'PC Receitas'!$C$4:$D$103,2,FALSE)</f>
        <v>-</v>
      </c>
      <c r="E64" s="48">
        <f>SUMIFS(Jan!$J$5:$J$605,Jan!$V$5:$V$605,"Receita",Jan!$G$5:$G$605,DRE!$D64)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71"/>
      <c r="B65" s="62">
        <v>62</v>
      </c>
      <c r="C65" s="34" t="str">
        <f>'PC Receitas'!C51</f>
        <v>4.1.47</v>
      </c>
      <c r="D65" s="35" t="str">
        <f>VLOOKUP(C65,'PC Receitas'!$C$4:$D$103,2,FALSE)</f>
        <v>-</v>
      </c>
      <c r="E65" s="48">
        <f>SUMIFS(Jan!$J$5:$J$605,Jan!$V$5:$V$605,"Receita",Jan!$G$5:$G$605,DRE!$D65)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71"/>
      <c r="B66" s="62">
        <v>63</v>
      </c>
      <c r="C66" s="34" t="str">
        <f>'PC Receitas'!C52</f>
        <v>4.1.48</v>
      </c>
      <c r="D66" s="35" t="str">
        <f>VLOOKUP(C66,'PC Receitas'!$C$4:$D$103,2,FALSE)</f>
        <v>-</v>
      </c>
      <c r="E66" s="48">
        <f>SUMIFS(Jan!$J$5:$J$605,Jan!$V$5:$V$605,"Receita",Jan!$G$5:$G$605,DRE!$D66)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71"/>
      <c r="B67" s="62">
        <v>64</v>
      </c>
      <c r="C67" s="34" t="str">
        <f>'PC Receitas'!C53</f>
        <v>4.1.49</v>
      </c>
      <c r="D67" s="35" t="str">
        <f>VLOOKUP(C67,'PC Receitas'!$C$4:$D$103,2,FALSE)</f>
        <v>-</v>
      </c>
      <c r="E67" s="48">
        <f>SUMIFS(Jan!$J$5:$J$605,Jan!$V$5:$V$605,"Receita",Jan!$G$5:$G$605,DRE!$D67)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71"/>
      <c r="B68" s="62">
        <v>65</v>
      </c>
      <c r="C68" s="34" t="str">
        <f>'PC Receitas'!C54</f>
        <v>4.1.50</v>
      </c>
      <c r="D68" s="35" t="str">
        <f>VLOOKUP(C68,'PC Receitas'!$C$4:$D$103,2,FALSE)</f>
        <v>-</v>
      </c>
      <c r="E68" s="48">
        <f>SUMIFS(Jan!$J$5:$J$605,Jan!$V$5:$V$605,"Receita",Jan!$G$5:$G$605,DRE!$D68)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71"/>
      <c r="B69" s="62">
        <v>66</v>
      </c>
      <c r="C69" s="34" t="str">
        <f>'PC Receitas'!C55</f>
        <v>4.1.51</v>
      </c>
      <c r="D69" s="35" t="str">
        <f>VLOOKUP(C69,'PC Receitas'!$C$4:$D$103,2,FALSE)</f>
        <v>-</v>
      </c>
      <c r="E69" s="48">
        <f>SUMIFS(Jan!$J$5:$J$605,Jan!$V$5:$V$605,"Receita",Jan!$G$5:$G$605,DRE!$D69)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71"/>
      <c r="B70" s="62">
        <v>67</v>
      </c>
      <c r="C70" s="34" t="str">
        <f>'PC Receitas'!C56</f>
        <v>4.1.52</v>
      </c>
      <c r="D70" s="35" t="str">
        <f>VLOOKUP(C70,'PC Receitas'!$C$4:$D$103,2,FALSE)</f>
        <v>-</v>
      </c>
      <c r="E70" s="48">
        <f>SUMIFS(Jan!$J$5:$J$605,Jan!$V$5:$V$605,"Receita",Jan!$G$5:$G$605,DRE!$D70)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71"/>
      <c r="B71" s="62">
        <v>68</v>
      </c>
      <c r="C71" s="34" t="str">
        <f>'PC Receitas'!C57</f>
        <v>4.1.53</v>
      </c>
      <c r="D71" s="35" t="str">
        <f>VLOOKUP(C71,'PC Receitas'!$C$4:$D$103,2,FALSE)</f>
        <v>-</v>
      </c>
      <c r="E71" s="48">
        <f>SUMIFS(Jan!$J$5:$J$605,Jan!$V$5:$V$605,"Receita",Jan!$G$5:$G$605,DRE!$D71)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71"/>
      <c r="B72" s="62">
        <v>69</v>
      </c>
      <c r="C72" s="34" t="str">
        <f>'PC Receitas'!C58</f>
        <v>4.1.54</v>
      </c>
      <c r="D72" s="35" t="str">
        <f>VLOOKUP(C72,'PC Receitas'!$C$4:$D$103,2,FALSE)</f>
        <v>-</v>
      </c>
      <c r="E72" s="48">
        <f>SUMIFS(Jan!$J$5:$J$605,Jan!$V$5:$V$605,"Receita",Jan!$G$5:$G$605,DRE!$D72)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71"/>
      <c r="B73" s="62">
        <v>70</v>
      </c>
      <c r="C73" s="34" t="str">
        <f>'PC Receitas'!C59</f>
        <v>4.1.55</v>
      </c>
      <c r="D73" s="35" t="str">
        <f>VLOOKUP(C73,'PC Receitas'!$C$4:$D$103,2,FALSE)</f>
        <v>-</v>
      </c>
      <c r="E73" s="48">
        <f>SUMIFS(Jan!$J$5:$J$605,Jan!$V$5:$V$605,"Receita",Jan!$G$5:$G$605,DRE!$D73)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71"/>
      <c r="B74" s="62">
        <v>71</v>
      </c>
      <c r="C74" s="34" t="str">
        <f>'PC Receitas'!C60</f>
        <v>4.1.56</v>
      </c>
      <c r="D74" s="35" t="str">
        <f>VLOOKUP(C74,'PC Receitas'!$C$4:$D$103,2,FALSE)</f>
        <v>-</v>
      </c>
      <c r="E74" s="48">
        <f>SUMIFS(Jan!$J$5:$J$605,Jan!$V$5:$V$605,"Receita",Jan!$G$5:$G$605,DRE!$D74)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71"/>
      <c r="B75" s="62">
        <v>72</v>
      </c>
      <c r="C75" s="34" t="str">
        <f>'PC Receitas'!C61</f>
        <v>4.1.57</v>
      </c>
      <c r="D75" s="35" t="str">
        <f>VLOOKUP(C75,'PC Receitas'!$C$4:$D$103,2,FALSE)</f>
        <v>-</v>
      </c>
      <c r="E75" s="48">
        <f>SUMIFS(Jan!$J$5:$J$605,Jan!$V$5:$V$605,"Receita",Jan!$G$5:$G$605,DRE!$D75)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71"/>
      <c r="B76" s="62">
        <v>73</v>
      </c>
      <c r="C76" s="34" t="str">
        <f>'PC Receitas'!C62</f>
        <v>4.1.58</v>
      </c>
      <c r="D76" s="35" t="str">
        <f>VLOOKUP(C76,'PC Receitas'!$C$4:$D$103,2,FALSE)</f>
        <v>-</v>
      </c>
      <c r="E76" s="48">
        <f>SUMIFS(Jan!$J$5:$J$605,Jan!$V$5:$V$605,"Receita",Jan!$G$5:$G$605,DRE!$D76)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71"/>
      <c r="B77" s="62">
        <v>74</v>
      </c>
      <c r="C77" s="34" t="str">
        <f>'PC Receitas'!C63</f>
        <v>4.1.59</v>
      </c>
      <c r="D77" s="35" t="str">
        <f>VLOOKUP(C77,'PC Receitas'!$C$4:$D$103,2,FALSE)</f>
        <v>-</v>
      </c>
      <c r="E77" s="48">
        <f>SUMIFS(Jan!$J$5:$J$605,Jan!$V$5:$V$605,"Receita",Jan!$G$5:$G$605,DRE!$D77)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71"/>
      <c r="B78" s="62">
        <v>75</v>
      </c>
      <c r="C78" s="34" t="str">
        <f>'PC Receitas'!C64</f>
        <v>4.1.60</v>
      </c>
      <c r="D78" s="35" t="str">
        <f>VLOOKUP(C78,'PC Receitas'!$C$4:$D$103,2,FALSE)</f>
        <v>-</v>
      </c>
      <c r="E78" s="48">
        <f>SUMIFS(Jan!$J$5:$J$605,Jan!$V$5:$V$605,"Receita",Jan!$G$5:$G$605,DRE!$D78)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71"/>
      <c r="B79" s="62">
        <v>76</v>
      </c>
      <c r="C79" s="34" t="str">
        <f>'PC Receitas'!C65</f>
        <v>4.1.61</v>
      </c>
      <c r="D79" s="35" t="str">
        <f>VLOOKUP(C79,'PC Receitas'!$C$4:$D$103,2,FALSE)</f>
        <v>-</v>
      </c>
      <c r="E79" s="48">
        <f>SUMIFS(Jan!$J$5:$J$605,Jan!$V$5:$V$605,"Receita",Jan!$G$5:$G$605,DRE!$D79)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71"/>
      <c r="B80" s="62">
        <v>77</v>
      </c>
      <c r="C80" s="34" t="str">
        <f>'PC Receitas'!C66</f>
        <v>4.1.62</v>
      </c>
      <c r="D80" s="35" t="str">
        <f>VLOOKUP(C80,'PC Receitas'!$C$4:$D$103,2,FALSE)</f>
        <v>-</v>
      </c>
      <c r="E80" s="48">
        <f>SUMIFS(Jan!$J$5:$J$605,Jan!$V$5:$V$605,"Receita",Jan!$G$5:$G$605,DRE!$D80)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71"/>
      <c r="B81" s="62">
        <v>78</v>
      </c>
      <c r="C81" s="34" t="str">
        <f>'PC Receitas'!C67</f>
        <v>4.1.63</v>
      </c>
      <c r="D81" s="35" t="str">
        <f>VLOOKUP(C81,'PC Receitas'!$C$4:$D$103,2,FALSE)</f>
        <v>-</v>
      </c>
      <c r="E81" s="48">
        <f>SUMIFS(Jan!$J$5:$J$605,Jan!$V$5:$V$605,"Receita",Jan!$G$5:$G$605,DRE!$D81)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71"/>
      <c r="B82" s="62">
        <v>79</v>
      </c>
      <c r="C82" s="34" t="str">
        <f>'PC Receitas'!C68</f>
        <v>4.1.64</v>
      </c>
      <c r="D82" s="35" t="str">
        <f>VLOOKUP(C82,'PC Receitas'!$C$4:$D$103,2,FALSE)</f>
        <v>-</v>
      </c>
      <c r="E82" s="48">
        <f>SUMIFS(Jan!$J$5:$J$605,Jan!$V$5:$V$605,"Receita",Jan!$G$5:$G$605,DRE!$D82)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71"/>
      <c r="B83" s="62">
        <v>80</v>
      </c>
      <c r="C83" s="34" t="str">
        <f>'PC Receitas'!C69</f>
        <v>4.1.65</v>
      </c>
      <c r="D83" s="35" t="str">
        <f>VLOOKUP(C83,'PC Receitas'!$C$4:$D$103,2,FALSE)</f>
        <v>-</v>
      </c>
      <c r="E83" s="48">
        <f>SUMIFS(Jan!$J$5:$J$605,Jan!$V$5:$V$605,"Receita",Jan!$G$5:$G$605,DRE!$D83)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71"/>
      <c r="B84" s="62">
        <v>81</v>
      </c>
      <c r="C84" s="34" t="str">
        <f>'PC Receitas'!C70</f>
        <v>4.1.66</v>
      </c>
      <c r="D84" s="35" t="str">
        <f>VLOOKUP(C84,'PC Receitas'!$C$4:$D$103,2,FALSE)</f>
        <v>-</v>
      </c>
      <c r="E84" s="48">
        <f>SUMIFS(Jan!$J$5:$J$605,Jan!$V$5:$V$605,"Receita",Jan!$G$5:$G$605,DRE!$D84)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71"/>
      <c r="B85" s="62">
        <v>82</v>
      </c>
      <c r="C85" s="34" t="str">
        <f>'PC Receitas'!C71</f>
        <v>4.1.67</v>
      </c>
      <c r="D85" s="35" t="str">
        <f>VLOOKUP(C85,'PC Receitas'!$C$4:$D$103,2,FALSE)</f>
        <v>-</v>
      </c>
      <c r="E85" s="48">
        <f>SUMIFS(Jan!$J$5:$J$605,Jan!$V$5:$V$605,"Receita",Jan!$G$5:$G$605,DRE!$D85)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71"/>
      <c r="B86" s="62">
        <v>83</v>
      </c>
      <c r="C86" s="34" t="str">
        <f>'PC Receitas'!C72</f>
        <v>4.1.68</v>
      </c>
      <c r="D86" s="35" t="str">
        <f>VLOOKUP(C86,'PC Receitas'!$C$4:$D$103,2,FALSE)</f>
        <v>-</v>
      </c>
      <c r="E86" s="48">
        <f>SUMIFS(Jan!$J$5:$J$605,Jan!$V$5:$V$605,"Receita",Jan!$G$5:$G$605,DRE!$D86)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71"/>
      <c r="B87" s="62">
        <v>84</v>
      </c>
      <c r="C87" s="34" t="str">
        <f>'PC Receitas'!C73</f>
        <v>4.1.69</v>
      </c>
      <c r="D87" s="35" t="str">
        <f>VLOOKUP(C87,'PC Receitas'!$C$4:$D$103,2,FALSE)</f>
        <v>-</v>
      </c>
      <c r="E87" s="48">
        <f>SUMIFS(Jan!$J$5:$J$605,Jan!$V$5:$V$605,"Receita",Jan!$G$5:$G$605,DRE!$D87)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71"/>
      <c r="B88" s="62">
        <v>85</v>
      </c>
      <c r="C88" s="34" t="str">
        <f>'PC Receitas'!C74</f>
        <v>4.1.70</v>
      </c>
      <c r="D88" s="35" t="str">
        <f>VLOOKUP(C88,'PC Receitas'!$C$4:$D$103,2,FALSE)</f>
        <v>-</v>
      </c>
      <c r="E88" s="48">
        <f>SUMIFS(Jan!$J$5:$J$605,Jan!$V$5:$V$605,"Receita",Jan!$G$5:$G$605,DRE!$D88)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71"/>
      <c r="B89" s="62">
        <v>86</v>
      </c>
      <c r="C89" s="34" t="str">
        <f>'PC Receitas'!C75</f>
        <v>4.1.71</v>
      </c>
      <c r="D89" s="35" t="str">
        <f>VLOOKUP(C89,'PC Receitas'!$C$4:$D$103,2,FALSE)</f>
        <v>-</v>
      </c>
      <c r="E89" s="48">
        <f>SUMIFS(Jan!$J$5:$J$605,Jan!$V$5:$V$605,"Receita",Jan!$G$5:$G$605,DRE!$D89)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71"/>
      <c r="B90" s="62">
        <v>87</v>
      </c>
      <c r="C90" s="34" t="str">
        <f>'PC Receitas'!C76</f>
        <v>4.1.72</v>
      </c>
      <c r="D90" s="35" t="str">
        <f>VLOOKUP(C90,'PC Receitas'!$C$4:$D$103,2,FALSE)</f>
        <v>-</v>
      </c>
      <c r="E90" s="48">
        <f>SUMIFS(Jan!$J$5:$J$605,Jan!$V$5:$V$605,"Receita",Jan!$G$5:$G$605,DRE!$D90)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71"/>
      <c r="B91" s="62">
        <v>88</v>
      </c>
      <c r="C91" s="34" t="str">
        <f>'PC Receitas'!C77</f>
        <v>4.1.73</v>
      </c>
      <c r="D91" s="35" t="str">
        <f>VLOOKUP(C91,'PC Receitas'!$C$4:$D$103,2,FALSE)</f>
        <v>-</v>
      </c>
      <c r="E91" s="48">
        <f>SUMIFS(Jan!$J$5:$J$605,Jan!$V$5:$V$605,"Receita",Jan!$G$5:$G$605,DRE!$D91)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71"/>
      <c r="B92" s="62">
        <v>89</v>
      </c>
      <c r="C92" s="34" t="str">
        <f>'PC Receitas'!C78</f>
        <v>4.1.74</v>
      </c>
      <c r="D92" s="35" t="str">
        <f>VLOOKUP(C92,'PC Receitas'!$C$4:$D$103,2,FALSE)</f>
        <v>-</v>
      </c>
      <c r="E92" s="48">
        <f>SUMIFS(Jan!$J$5:$J$605,Jan!$V$5:$V$605,"Receita",Jan!$G$5:$G$605,DRE!$D92)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71"/>
      <c r="B93" s="62">
        <v>90</v>
      </c>
      <c r="C93" s="34" t="str">
        <f>'PC Receitas'!C79</f>
        <v>4.1.75</v>
      </c>
      <c r="D93" s="35" t="str">
        <f>VLOOKUP(C93,'PC Receitas'!$C$4:$D$103,2,FALSE)</f>
        <v>-</v>
      </c>
      <c r="E93" s="48">
        <f>SUMIFS(Jan!$J$5:$J$605,Jan!$V$5:$V$605,"Receita",Jan!$G$5:$G$605,DRE!$D93)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71"/>
      <c r="B94" s="62">
        <v>91</v>
      </c>
      <c r="C94" s="34" t="str">
        <f>'PC Receitas'!C80</f>
        <v>4.1.76</v>
      </c>
      <c r="D94" s="35" t="str">
        <f>VLOOKUP(C94,'PC Receitas'!$C$4:$D$103,2,FALSE)</f>
        <v>-</v>
      </c>
      <c r="E94" s="48">
        <f>SUMIFS(Jan!$J$5:$J$605,Jan!$V$5:$V$605,"Receita",Jan!$G$5:$G$605,DRE!$D94)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71"/>
      <c r="B95" s="62">
        <v>92</v>
      </c>
      <c r="C95" s="34" t="str">
        <f>'PC Receitas'!C81</f>
        <v>4.1.77</v>
      </c>
      <c r="D95" s="35" t="str">
        <f>VLOOKUP(C95,'PC Receitas'!$C$4:$D$103,2,FALSE)</f>
        <v>-</v>
      </c>
      <c r="E95" s="48">
        <f>SUMIFS(Jan!$J$5:$J$605,Jan!$V$5:$V$605,"Receita",Jan!$G$5:$G$605,DRE!$D95)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71"/>
      <c r="B96" s="62">
        <v>93</v>
      </c>
      <c r="C96" s="34" t="str">
        <f>'PC Receitas'!C82</f>
        <v>4.1.78</v>
      </c>
      <c r="D96" s="35" t="str">
        <f>VLOOKUP(C96,'PC Receitas'!$C$4:$D$103,2,FALSE)</f>
        <v>-</v>
      </c>
      <c r="E96" s="48">
        <f>SUMIFS(Jan!$J$5:$J$605,Jan!$V$5:$V$605,"Receita",Jan!$G$5:$G$605,DRE!$D96)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71"/>
      <c r="B97" s="62">
        <v>94</v>
      </c>
      <c r="C97" s="34" t="str">
        <f>'PC Receitas'!C83</f>
        <v>4.1.79</v>
      </c>
      <c r="D97" s="35" t="str">
        <f>VLOOKUP(C97,'PC Receitas'!$C$4:$D$103,2,FALSE)</f>
        <v>-</v>
      </c>
      <c r="E97" s="48">
        <f>SUMIFS(Jan!$J$5:$J$605,Jan!$V$5:$V$605,"Receita",Jan!$G$5:$G$605,DRE!$D97)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71"/>
      <c r="B98" s="62">
        <v>95</v>
      </c>
      <c r="C98" s="34" t="str">
        <f>'PC Receitas'!C84</f>
        <v>4.1.80</v>
      </c>
      <c r="D98" s="35" t="str">
        <f>VLOOKUP(C98,'PC Receitas'!$C$4:$D$103,2,FALSE)</f>
        <v>-</v>
      </c>
      <c r="E98" s="48">
        <f>SUMIFS(Jan!$J$5:$J$605,Jan!$V$5:$V$605,"Receita",Jan!$G$5:$G$605,DRE!$D98)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71"/>
      <c r="B99" s="62">
        <v>96</v>
      </c>
      <c r="C99" s="34" t="str">
        <f>'PC Receitas'!C85</f>
        <v>4.1.81</v>
      </c>
      <c r="D99" s="35" t="str">
        <f>VLOOKUP(C99,'PC Receitas'!$C$4:$D$103,2,FALSE)</f>
        <v>-</v>
      </c>
      <c r="E99" s="48">
        <f>SUMIFS(Jan!$J$5:$J$605,Jan!$V$5:$V$605,"Receita",Jan!$G$5:$G$605,DRE!$D99)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71"/>
      <c r="B100" s="62">
        <v>97</v>
      </c>
      <c r="C100" s="34" t="str">
        <f>'PC Receitas'!C86</f>
        <v>4.1.82</v>
      </c>
      <c r="D100" s="35" t="str">
        <f>VLOOKUP(C100,'PC Receitas'!$C$4:$D$103,2,FALSE)</f>
        <v>-</v>
      </c>
      <c r="E100" s="48">
        <f>SUMIFS(Jan!$J$5:$J$605,Jan!$V$5:$V$605,"Receita",Jan!$G$5:$G$605,DRE!$D100)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71"/>
      <c r="B101" s="62">
        <v>98</v>
      </c>
      <c r="C101" s="34" t="str">
        <f>'PC Receitas'!C87</f>
        <v>4.1.83</v>
      </c>
      <c r="D101" s="35" t="str">
        <f>VLOOKUP(C101,'PC Receitas'!$C$4:$D$103,2,FALSE)</f>
        <v>-</v>
      </c>
      <c r="E101" s="48">
        <f>SUMIFS(Jan!$J$5:$J$605,Jan!$V$5:$V$605,"Receita",Jan!$G$5:$G$605,DRE!$D101)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71"/>
      <c r="B102" s="62">
        <v>99</v>
      </c>
      <c r="C102" s="34" t="str">
        <f>'PC Receitas'!C88</f>
        <v>4.1.84</v>
      </c>
      <c r="D102" s="35" t="str">
        <f>VLOOKUP(C102,'PC Receitas'!$C$4:$D$103,2,FALSE)</f>
        <v>-</v>
      </c>
      <c r="E102" s="48">
        <f>SUMIFS(Jan!$J$5:$J$605,Jan!$V$5:$V$605,"Receita",Jan!$G$5:$G$605,DRE!$D102)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71"/>
      <c r="B103" s="62">
        <v>100</v>
      </c>
      <c r="C103" s="34" t="str">
        <f>'PC Receitas'!C89</f>
        <v>4.1.85</v>
      </c>
      <c r="D103" s="35" t="str">
        <f>VLOOKUP(C103,'PC Receitas'!$C$4:$D$103,2,FALSE)</f>
        <v>-</v>
      </c>
      <c r="E103" s="48">
        <f>SUMIFS(Jan!$J$5:$J$605,Jan!$V$5:$V$605,"Receita",Jan!$G$5:$G$605,DRE!$D103)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71"/>
      <c r="B104" s="62">
        <v>101</v>
      </c>
      <c r="C104" s="34" t="str">
        <f>'PC Receitas'!C90</f>
        <v>4.1.86</v>
      </c>
      <c r="D104" s="35" t="str">
        <f>VLOOKUP(C104,'PC Receitas'!$C$4:$D$103,2,FALSE)</f>
        <v>-</v>
      </c>
      <c r="E104" s="48">
        <f>SUMIFS(Jan!$J$5:$J$605,Jan!$V$5:$V$605,"Receita",Jan!$G$5:$G$605,DRE!$D104)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71"/>
      <c r="B105" s="62">
        <v>102</v>
      </c>
      <c r="C105" s="34" t="str">
        <f>'PC Receitas'!C91</f>
        <v>4.1.87</v>
      </c>
      <c r="D105" s="35" t="str">
        <f>VLOOKUP(C105,'PC Receitas'!$C$4:$D$103,2,FALSE)</f>
        <v>-</v>
      </c>
      <c r="E105" s="48">
        <f>SUMIFS(Jan!$J$5:$J$605,Jan!$V$5:$V$605,"Receita",Jan!$G$5:$G$605,DRE!$D105)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71"/>
      <c r="B106" s="62">
        <v>103</v>
      </c>
      <c r="C106" s="34" t="str">
        <f>'PC Receitas'!C92</f>
        <v>4.1.88</v>
      </c>
      <c r="D106" s="35" t="str">
        <f>VLOOKUP(C106,'PC Receitas'!$C$4:$D$103,2,FALSE)</f>
        <v>-</v>
      </c>
      <c r="E106" s="48">
        <f>SUMIFS(Jan!$J$5:$J$605,Jan!$V$5:$V$605,"Receita",Jan!$G$5:$G$605,DRE!$D106)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71"/>
      <c r="B107" s="62">
        <v>104</v>
      </c>
      <c r="C107" s="34" t="str">
        <f>'PC Receitas'!C93</f>
        <v>4.1.89</v>
      </c>
      <c r="D107" s="35" t="str">
        <f>VLOOKUP(C107,'PC Receitas'!$C$4:$D$103,2,FALSE)</f>
        <v>-</v>
      </c>
      <c r="E107" s="48">
        <f>SUMIFS(Jan!$J$5:$J$605,Jan!$V$5:$V$605,"Receita",Jan!$G$5:$G$605,DRE!$D107)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71"/>
      <c r="B108" s="62">
        <v>105</v>
      </c>
      <c r="C108" s="34" t="str">
        <f>'PC Receitas'!C94</f>
        <v>4.1.90</v>
      </c>
      <c r="D108" s="35" t="str">
        <f>VLOOKUP(C108,'PC Receitas'!$C$4:$D$103,2,FALSE)</f>
        <v>-</v>
      </c>
      <c r="E108" s="48">
        <f>SUMIFS(Jan!$J$5:$J$605,Jan!$V$5:$V$605,"Receita",Jan!$G$5:$G$605,DRE!$D108)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71"/>
      <c r="B109" s="62">
        <v>106</v>
      </c>
      <c r="C109" s="34" t="str">
        <f>'PC Receitas'!C95</f>
        <v>4.1.91</v>
      </c>
      <c r="D109" s="35" t="str">
        <f>VLOOKUP(C109,'PC Receitas'!$C$4:$D$103,2,FALSE)</f>
        <v>-</v>
      </c>
      <c r="E109" s="48">
        <f>SUMIFS(Jan!$J$5:$J$605,Jan!$V$5:$V$605,"Receita",Jan!$G$5:$G$605,DRE!$D109)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71"/>
      <c r="B110" s="62">
        <v>107</v>
      </c>
      <c r="C110" s="34" t="str">
        <f>'PC Receitas'!C96</f>
        <v>4.1.92</v>
      </c>
      <c r="D110" s="35" t="str">
        <f>VLOOKUP(C110,'PC Receitas'!$C$4:$D$103,2,FALSE)</f>
        <v>-</v>
      </c>
      <c r="E110" s="48">
        <f>SUMIFS(Jan!$J$5:$J$605,Jan!$V$5:$V$605,"Receita",Jan!$G$5:$G$605,DRE!$D110)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71"/>
      <c r="B111" s="62">
        <v>108</v>
      </c>
      <c r="C111" s="34" t="str">
        <f>'PC Receitas'!C97</f>
        <v>4.1.93</v>
      </c>
      <c r="D111" s="35" t="str">
        <f>VLOOKUP(C111,'PC Receitas'!$C$4:$D$103,2,FALSE)</f>
        <v>-</v>
      </c>
      <c r="E111" s="48">
        <f>SUMIFS(Jan!$J$5:$J$605,Jan!$V$5:$V$605,"Receita",Jan!$G$5:$G$605,DRE!$D111)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71"/>
      <c r="B112" s="62">
        <v>109</v>
      </c>
      <c r="C112" s="34" t="str">
        <f>'PC Receitas'!C98</f>
        <v>4.1.94</v>
      </c>
      <c r="D112" s="35" t="str">
        <f>VLOOKUP(C112,'PC Receitas'!$C$4:$D$103,2,FALSE)</f>
        <v>-</v>
      </c>
      <c r="E112" s="48">
        <f>SUMIFS(Jan!$J$5:$J$605,Jan!$V$5:$V$605,"Receita",Jan!$G$5:$G$605,DRE!$D112)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71"/>
      <c r="B113" s="62">
        <v>110</v>
      </c>
      <c r="C113" s="34" t="str">
        <f>'PC Receitas'!C99</f>
        <v>4.1.95</v>
      </c>
      <c r="D113" s="35" t="str">
        <f>VLOOKUP(C113,'PC Receitas'!$C$4:$D$103,2,FALSE)</f>
        <v>-</v>
      </c>
      <c r="E113" s="48">
        <f>SUMIFS(Jan!$J$5:$J$605,Jan!$V$5:$V$605,"Receita",Jan!$G$5:$G$605,DRE!$D113)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71"/>
      <c r="B114" s="62">
        <v>111</v>
      </c>
      <c r="C114" s="34" t="str">
        <f>'PC Receitas'!C100</f>
        <v>4.1.96</v>
      </c>
      <c r="D114" s="35" t="str">
        <f>VLOOKUP(C114,'PC Receitas'!$C$4:$D$103,2,FALSE)</f>
        <v>-</v>
      </c>
      <c r="E114" s="48">
        <f>SUMIFS(Jan!$J$5:$J$605,Jan!$V$5:$V$605,"Receita",Jan!$G$5:$G$605,DRE!$D114)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71"/>
      <c r="B115" s="62">
        <v>112</v>
      </c>
      <c r="C115" s="34" t="str">
        <f>'PC Receitas'!C101</f>
        <v>4.1.97</v>
      </c>
      <c r="D115" s="35" t="str">
        <f>VLOOKUP(C115,'PC Receitas'!$C$4:$D$103,2,FALSE)</f>
        <v>-</v>
      </c>
      <c r="E115" s="48">
        <f>SUMIFS(Jan!$J$5:$J$605,Jan!$V$5:$V$605,"Receita",Jan!$G$5:$G$605,DRE!$D115)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71"/>
      <c r="B116" s="62">
        <v>113</v>
      </c>
      <c r="C116" s="34" t="str">
        <f>'PC Receitas'!C102</f>
        <v>4.1.98</v>
      </c>
      <c r="D116" s="35" t="str">
        <f>VLOOKUP(C116,'PC Receitas'!$C$4:$D$103,2,FALSE)</f>
        <v>-</v>
      </c>
      <c r="E116" s="48">
        <f>SUMIFS(Jan!$J$5:$J$605,Jan!$V$5:$V$605,"Receita",Jan!$G$5:$G$605,DRE!$D116)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71"/>
      <c r="B117" s="62">
        <v>114</v>
      </c>
      <c r="C117" s="34" t="str">
        <f>'PC Receitas'!C103</f>
        <v>4.1.99</v>
      </c>
      <c r="D117" s="35" t="str">
        <f>VLOOKUP(C117,'PC Receitas'!$C$4:$D$103,2,FALSE)</f>
        <v>Outras Receitas com Produtos</v>
      </c>
      <c r="E117" s="48">
        <f>SUMIFS(Jan!$J$5:$J$605,Jan!$V$5:$V$605,"Receita",Jan!$G$5:$G$605,DRE!$D117)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71"/>
      <c r="B118" s="62">
        <v>115</v>
      </c>
      <c r="C118" s="200" t="str">
        <f>'PC Receitas'!G$4</f>
        <v>4.2</v>
      </c>
      <c r="D118" s="201" t="str">
        <f>VLOOKUP(C118,'PC Receitas'!$G$4:$H$19,2,FALSE)</f>
        <v>RECEITAS COM SERVIÇOS</v>
      </c>
      <c r="E118" s="199">
        <f t="shared" ref="E118:Q118" si="13">SUM(E119:E217)</f>
        <v>0</v>
      </c>
      <c r="F118" s="199">
        <f t="shared" si="13"/>
        <v>0</v>
      </c>
      <c r="G118" s="199">
        <f t="shared" si="13"/>
        <v>0</v>
      </c>
      <c r="H118" s="199">
        <f t="shared" si="13"/>
        <v>0</v>
      </c>
      <c r="I118" s="199">
        <f t="shared" si="13"/>
        <v>0</v>
      </c>
      <c r="J118" s="199">
        <f t="shared" si="13"/>
        <v>0</v>
      </c>
      <c r="K118" s="199">
        <f t="shared" si="13"/>
        <v>0</v>
      </c>
      <c r="L118" s="199">
        <f t="shared" si="13"/>
        <v>0</v>
      </c>
      <c r="M118" s="199">
        <f t="shared" si="13"/>
        <v>0</v>
      </c>
      <c r="N118" s="199">
        <f t="shared" si="13"/>
        <v>0</v>
      </c>
      <c r="O118" s="199">
        <f t="shared" si="13"/>
        <v>0</v>
      </c>
      <c r="P118" s="199">
        <f t="shared" si="13"/>
        <v>0</v>
      </c>
      <c r="Q118" s="199">
        <f t="shared" si="13"/>
        <v>0</v>
      </c>
    </row>
    <row r="119" spans="1:17" ht="28.5" customHeight="1" thickTop="1" thickBot="1" x14ac:dyDescent="0.3">
      <c r="A119" s="171"/>
      <c r="B119" s="62">
        <v>116</v>
      </c>
      <c r="C119" s="34" t="str">
        <f>'PC Receitas'!G5</f>
        <v>4.2.1</v>
      </c>
      <c r="D119" s="35" t="str">
        <f>VLOOKUP(C119,'PC Receitas'!$G$4:$H$103,2,FALSE)</f>
        <v>-</v>
      </c>
      <c r="E119" s="48">
        <f>SUMIFS(Jan!$J$5:$J$605,Jan!$V$5:$V$605,"Receita",Jan!$G$5:$G$605,DRE!$D119)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71"/>
      <c r="B120" s="62">
        <v>117</v>
      </c>
      <c r="C120" s="34" t="str">
        <f>'PC Receitas'!G6</f>
        <v>4.2.2</v>
      </c>
      <c r="D120" s="35" t="str">
        <f>VLOOKUP(C120,'PC Receitas'!$G$4:$H$103,2,FALSE)</f>
        <v>-</v>
      </c>
      <c r="E120" s="48">
        <f>SUMIFS(Jan!$J$5:$J$605,Jan!$V$5:$V$605,"Receita",Jan!$G$5:$G$605,DRE!$D120)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71"/>
      <c r="B121" s="62">
        <v>118</v>
      </c>
      <c r="C121" s="34" t="str">
        <f>'PC Receitas'!G7</f>
        <v>4.2.3</v>
      </c>
      <c r="D121" s="35" t="str">
        <f>VLOOKUP(C121,'PC Receitas'!$G$4:$H$103,2,FALSE)</f>
        <v>-</v>
      </c>
      <c r="E121" s="48">
        <f>SUMIFS(Jan!$J$5:$J$605,Jan!$V$5:$V$605,"Receita",Jan!$G$5:$G$605,DRE!$D121)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71"/>
      <c r="B122" s="62">
        <v>119</v>
      </c>
      <c r="C122" s="34" t="str">
        <f>'PC Receitas'!G8</f>
        <v>4.2.4</v>
      </c>
      <c r="D122" s="35" t="str">
        <f>VLOOKUP(C122,'PC Receitas'!$G$4:$H$103,2,FALSE)</f>
        <v>-</v>
      </c>
      <c r="E122" s="48">
        <f>SUMIFS(Jan!$J$5:$J$605,Jan!$V$5:$V$605,"Receita",Jan!$G$5:$G$605,DRE!$D122)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71"/>
      <c r="B123" s="62">
        <v>120</v>
      </c>
      <c r="C123" s="34" t="str">
        <f>'PC Receitas'!G9</f>
        <v>4.2.5</v>
      </c>
      <c r="D123" s="35" t="str">
        <f>VLOOKUP(C123,'PC Receitas'!$G$4:$H$103,2,FALSE)</f>
        <v>-</v>
      </c>
      <c r="E123" s="48">
        <f>SUMIFS(Jan!$J$5:$J$605,Jan!$V$5:$V$605,"Receita",Jan!$G$5:$G$605,DRE!$D123)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71"/>
      <c r="B124" s="62">
        <v>121</v>
      </c>
      <c r="C124" s="34" t="str">
        <f>'PC Receitas'!G10</f>
        <v>4.2.6</v>
      </c>
      <c r="D124" s="35" t="str">
        <f>VLOOKUP(C124,'PC Receitas'!$G$4:$H$103,2,FALSE)</f>
        <v>-</v>
      </c>
      <c r="E124" s="48">
        <f>SUMIFS(Jan!$J$5:$J$605,Jan!$V$5:$V$605,"Receita",Jan!$G$5:$G$605,DRE!$D124)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71"/>
      <c r="B125" s="62">
        <v>122</v>
      </c>
      <c r="C125" s="34" t="str">
        <f>'PC Receitas'!G11</f>
        <v>4.2.7</v>
      </c>
      <c r="D125" s="35" t="str">
        <f>VLOOKUP(C125,'PC Receitas'!$G$4:$H$103,2,FALSE)</f>
        <v>-</v>
      </c>
      <c r="E125" s="48">
        <f>SUMIFS(Jan!$J$5:$J$605,Jan!$V$5:$V$605,"Receita",Jan!$G$5:$G$605,DRE!$D125)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71"/>
      <c r="B126" s="62">
        <v>123</v>
      </c>
      <c r="C126" s="34" t="str">
        <f>'PC Receitas'!G12</f>
        <v>4.2.8</v>
      </c>
      <c r="D126" s="35" t="str">
        <f>VLOOKUP(C126,'PC Receitas'!$G$4:$H$103,2,FALSE)</f>
        <v>-</v>
      </c>
      <c r="E126" s="48">
        <f>SUMIFS(Jan!$J$5:$J$605,Jan!$V$5:$V$605,"Receita",Jan!$G$5:$G$605,DRE!$D126)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71"/>
      <c r="B127" s="62">
        <v>124</v>
      </c>
      <c r="C127" s="34" t="str">
        <f>'PC Receitas'!G13</f>
        <v>4.2.9</v>
      </c>
      <c r="D127" s="35" t="str">
        <f>VLOOKUP(C127,'PC Receitas'!$G$4:$H$103,2,FALSE)</f>
        <v>-</v>
      </c>
      <c r="E127" s="48">
        <f>SUMIFS(Jan!$J$5:$J$605,Jan!$V$5:$V$605,"Receita",Jan!$G$5:$G$605,DRE!$D127)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71"/>
      <c r="B128" s="62">
        <v>125</v>
      </c>
      <c r="C128" s="34" t="str">
        <f>'PC Receitas'!G14</f>
        <v>4.2.10</v>
      </c>
      <c r="D128" s="35" t="str">
        <f>VLOOKUP(C128,'PC Receitas'!$G$4:$H$103,2,FALSE)</f>
        <v>-</v>
      </c>
      <c r="E128" s="48">
        <f>SUMIFS(Jan!$J$5:$J$605,Jan!$V$5:$V$605,"Receita",Jan!$G$5:$G$605,DRE!$D128)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71"/>
      <c r="B129" s="62">
        <v>126</v>
      </c>
      <c r="C129" s="34" t="str">
        <f>'PC Receitas'!G15</f>
        <v>4.2.11</v>
      </c>
      <c r="D129" s="35" t="str">
        <f>VLOOKUP(C129,'PC Receitas'!$G$4:$H$103,2,FALSE)</f>
        <v>-</v>
      </c>
      <c r="E129" s="48">
        <f>SUMIFS(Jan!$J$5:$J$605,Jan!$V$5:$V$605,"Receita",Jan!$G$5:$G$605,DRE!$D129)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71"/>
      <c r="B130" s="62">
        <v>127</v>
      </c>
      <c r="C130" s="34" t="str">
        <f>'PC Receitas'!G16</f>
        <v>4.2.12</v>
      </c>
      <c r="D130" s="35" t="str">
        <f>VLOOKUP(C130,'PC Receitas'!$G$4:$H$103,2,FALSE)</f>
        <v>-</v>
      </c>
      <c r="E130" s="48">
        <f>SUMIFS(Jan!$J$5:$J$605,Jan!$V$5:$V$605,"Receita",Jan!$G$5:$G$605,DRE!$D130)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71"/>
      <c r="B131" s="62">
        <v>128</v>
      </c>
      <c r="C131" s="34" t="str">
        <f>'PC Receitas'!G17</f>
        <v>4.2.13</v>
      </c>
      <c r="D131" s="35" t="str">
        <f>VLOOKUP(C131,'PC Receitas'!$G$4:$H$103,2,FALSE)</f>
        <v>-</v>
      </c>
      <c r="E131" s="48">
        <f>SUMIFS(Jan!$J$5:$J$605,Jan!$V$5:$V$605,"Receita",Jan!$G$5:$G$605,DRE!$D131)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71"/>
      <c r="B132" s="62">
        <v>129</v>
      </c>
      <c r="C132" s="34" t="str">
        <f>'PC Receitas'!G18</f>
        <v>4.2.14</v>
      </c>
      <c r="D132" s="35" t="str">
        <f>VLOOKUP(C132,'PC Receitas'!$G$4:$H$103,2,FALSE)</f>
        <v>-</v>
      </c>
      <c r="E132" s="48">
        <f>SUMIFS(Jan!$J$5:$J$605,Jan!$V$5:$V$605,"Receita",Jan!$G$5:$G$605,DRE!$D132)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71"/>
      <c r="B133" s="62">
        <v>130</v>
      </c>
      <c r="C133" s="34" t="str">
        <f>'PC Receitas'!G19</f>
        <v>4.2.15</v>
      </c>
      <c r="D133" s="35" t="str">
        <f>VLOOKUP(C133,'PC Receitas'!$G$4:$H$103,2,FALSE)</f>
        <v>-</v>
      </c>
      <c r="E133" s="48">
        <f>SUMIFS(Jan!$J$5:$J$605,Jan!$V$5:$V$605,"Receita",Jan!$G$5:$G$605,DRE!$D133)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71"/>
      <c r="B134" s="62">
        <v>131</v>
      </c>
      <c r="C134" s="34" t="str">
        <f>'PC Receitas'!G20</f>
        <v>4.2.16</v>
      </c>
      <c r="D134" s="35" t="str">
        <f>VLOOKUP(C134,'PC Receitas'!$G$4:$H$103,2,FALSE)</f>
        <v>-</v>
      </c>
      <c r="E134" s="48">
        <f>SUMIFS(Jan!$J$5:$J$605,Jan!$V$5:$V$605,"Receita",Jan!$G$5:$G$605,DRE!$D134)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71"/>
      <c r="B135" s="62">
        <v>132</v>
      </c>
      <c r="C135" s="34" t="str">
        <f>'PC Receitas'!G21</f>
        <v>4.2.17</v>
      </c>
      <c r="D135" s="35" t="str">
        <f>VLOOKUP(C135,'PC Receitas'!$G$4:$H$103,2,FALSE)</f>
        <v>-</v>
      </c>
      <c r="E135" s="48">
        <f>SUMIFS(Jan!$J$5:$J$605,Jan!$V$5:$V$605,"Receita",Jan!$G$5:$G$605,DRE!$D135)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71"/>
      <c r="B136" s="62">
        <v>133</v>
      </c>
      <c r="C136" s="34" t="str">
        <f>'PC Receitas'!G22</f>
        <v>4.2.18</v>
      </c>
      <c r="D136" s="35" t="str">
        <f>VLOOKUP(C136,'PC Receitas'!$G$4:$H$103,2,FALSE)</f>
        <v>-</v>
      </c>
      <c r="E136" s="48">
        <f>SUMIFS(Jan!$J$5:$J$605,Jan!$V$5:$V$605,"Receita",Jan!$G$5:$G$605,DRE!$D136)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71"/>
      <c r="B137" s="62">
        <v>134</v>
      </c>
      <c r="C137" s="34" t="str">
        <f>'PC Receitas'!G23</f>
        <v>4.2.19</v>
      </c>
      <c r="D137" s="35" t="str">
        <f>VLOOKUP(C137,'PC Receitas'!$G$4:$H$103,2,FALSE)</f>
        <v>-</v>
      </c>
      <c r="E137" s="48">
        <f>SUMIFS(Jan!$J$5:$J$605,Jan!$V$5:$V$605,"Receita",Jan!$G$5:$G$605,DRE!$D137)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71"/>
      <c r="B138" s="62">
        <v>135</v>
      </c>
      <c r="C138" s="34" t="str">
        <f>'PC Receitas'!G24</f>
        <v>4.2.20</v>
      </c>
      <c r="D138" s="35" t="str">
        <f>VLOOKUP(C138,'PC Receitas'!$G$4:$H$103,2,FALSE)</f>
        <v>-</v>
      </c>
      <c r="E138" s="48">
        <f>SUMIFS(Jan!$J$5:$J$605,Jan!$V$5:$V$605,"Receita",Jan!$G$5:$G$605,DRE!$D138)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71"/>
      <c r="B139" s="62">
        <v>136</v>
      </c>
      <c r="C139" s="34" t="str">
        <f>'PC Receitas'!G25</f>
        <v>4.2.21</v>
      </c>
      <c r="D139" s="35" t="str">
        <f>VLOOKUP(C139,'PC Receitas'!$G$4:$H$103,2,FALSE)</f>
        <v>-</v>
      </c>
      <c r="E139" s="48">
        <f>SUMIFS(Jan!$J$5:$J$605,Jan!$V$5:$V$605,"Receita",Jan!$G$5:$G$605,DRE!$D139)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71"/>
      <c r="B140" s="62">
        <v>137</v>
      </c>
      <c r="C140" s="34" t="str">
        <f>'PC Receitas'!G26</f>
        <v>4.2.22</v>
      </c>
      <c r="D140" s="35" t="str">
        <f>VLOOKUP(C140,'PC Receitas'!$G$4:$H$103,2,FALSE)</f>
        <v>-</v>
      </c>
      <c r="E140" s="48">
        <f>SUMIFS(Jan!$J$5:$J$605,Jan!$V$5:$V$605,"Receita",Jan!$G$5:$G$605,DRE!$D140)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71"/>
      <c r="B141" s="62">
        <v>138</v>
      </c>
      <c r="C141" s="34" t="str">
        <f>'PC Receitas'!G27</f>
        <v>4.2.23</v>
      </c>
      <c r="D141" s="35" t="str">
        <f>VLOOKUP(C141,'PC Receitas'!$G$4:$H$103,2,FALSE)</f>
        <v>-</v>
      </c>
      <c r="E141" s="48">
        <f>SUMIFS(Jan!$J$5:$J$605,Jan!$V$5:$V$605,"Receita",Jan!$G$5:$G$605,DRE!$D141)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71"/>
      <c r="B142" s="62">
        <v>139</v>
      </c>
      <c r="C142" s="34" t="str">
        <f>'PC Receitas'!G28</f>
        <v>4.2.24</v>
      </c>
      <c r="D142" s="35" t="str">
        <f>VLOOKUP(C142,'PC Receitas'!$G$4:$H$103,2,FALSE)</f>
        <v>-</v>
      </c>
      <c r="E142" s="48">
        <f>SUMIFS(Jan!$J$5:$J$605,Jan!$V$5:$V$605,"Receita",Jan!$G$5:$G$605,DRE!$D142)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71"/>
      <c r="B143" s="62">
        <v>140</v>
      </c>
      <c r="C143" s="34" t="str">
        <f>'PC Receitas'!G29</f>
        <v>4.2.25</v>
      </c>
      <c r="D143" s="35" t="str">
        <f>VLOOKUP(C143,'PC Receitas'!$G$4:$H$103,2,FALSE)</f>
        <v>-</v>
      </c>
      <c r="E143" s="48">
        <f>SUMIFS(Jan!$J$5:$J$605,Jan!$V$5:$V$605,"Receita",Jan!$G$5:$G$605,DRE!$D143)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71"/>
      <c r="B144" s="62">
        <v>141</v>
      </c>
      <c r="C144" s="34" t="str">
        <f>'PC Receitas'!G30</f>
        <v>4.2.26</v>
      </c>
      <c r="D144" s="35" t="str">
        <f>VLOOKUP(C144,'PC Receitas'!$G$4:$H$103,2,FALSE)</f>
        <v>-</v>
      </c>
      <c r="E144" s="48">
        <f>SUMIFS(Jan!$J$5:$J$605,Jan!$V$5:$V$605,"Receita",Jan!$G$5:$G$605,DRE!$D144)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71"/>
      <c r="B145" s="62">
        <v>142</v>
      </c>
      <c r="C145" s="34" t="str">
        <f>'PC Receitas'!G31</f>
        <v>4.2.27</v>
      </c>
      <c r="D145" s="35" t="str">
        <f>VLOOKUP(C145,'PC Receitas'!$G$4:$H$103,2,FALSE)</f>
        <v>-</v>
      </c>
      <c r="E145" s="48">
        <f>SUMIFS(Jan!$J$5:$J$605,Jan!$V$5:$V$605,"Receita",Jan!$G$5:$G$605,DRE!$D145)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71"/>
      <c r="B146" s="62">
        <v>143</v>
      </c>
      <c r="C146" s="34" t="str">
        <f>'PC Receitas'!G32</f>
        <v>4.2.28</v>
      </c>
      <c r="D146" s="35" t="str">
        <f>VLOOKUP(C146,'PC Receitas'!$G$4:$H$103,2,FALSE)</f>
        <v>-</v>
      </c>
      <c r="E146" s="48">
        <f>SUMIFS(Jan!$J$5:$J$605,Jan!$V$5:$V$605,"Receita",Jan!$G$5:$G$605,DRE!$D146)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71"/>
      <c r="B147" s="62">
        <v>144</v>
      </c>
      <c r="C147" s="34" t="str">
        <f>'PC Receitas'!G33</f>
        <v>4.2.29</v>
      </c>
      <c r="D147" s="35" t="str">
        <f>VLOOKUP(C147,'PC Receitas'!$G$4:$H$103,2,FALSE)</f>
        <v>-</v>
      </c>
      <c r="E147" s="48">
        <f>SUMIFS(Jan!$J$5:$J$605,Jan!$V$5:$V$605,"Receita",Jan!$G$5:$G$605,DRE!$D147)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71"/>
      <c r="B148" s="62">
        <v>145</v>
      </c>
      <c r="C148" s="34" t="str">
        <f>'PC Receitas'!G34</f>
        <v>4.2.30</v>
      </c>
      <c r="D148" s="35" t="str">
        <f>VLOOKUP(C148,'PC Receitas'!$G$4:$H$103,2,FALSE)</f>
        <v>-</v>
      </c>
      <c r="E148" s="48">
        <f>SUMIFS(Jan!$J$5:$J$605,Jan!$V$5:$V$605,"Receita",Jan!$G$5:$G$605,DRE!$D148)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71"/>
      <c r="B149" s="62">
        <v>146</v>
      </c>
      <c r="C149" s="34" t="str">
        <f>'PC Receitas'!G35</f>
        <v>4.2.31</v>
      </c>
      <c r="D149" s="35" t="str">
        <f>VLOOKUP(C149,'PC Receitas'!$G$4:$H$103,2,FALSE)</f>
        <v>-</v>
      </c>
      <c r="E149" s="48">
        <f>SUMIFS(Jan!$J$5:$J$605,Jan!$V$5:$V$605,"Receita",Jan!$G$5:$G$605,DRE!$D149)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71"/>
      <c r="B150" s="62">
        <v>147</v>
      </c>
      <c r="C150" s="34" t="str">
        <f>'PC Receitas'!G36</f>
        <v>4.2.32</v>
      </c>
      <c r="D150" s="35" t="str">
        <f>VLOOKUP(C150,'PC Receitas'!$G$4:$H$103,2,FALSE)</f>
        <v>-</v>
      </c>
      <c r="E150" s="48">
        <f>SUMIFS(Jan!$J$5:$J$605,Jan!$V$5:$V$605,"Receita",Jan!$G$5:$G$605,DRE!$D150)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71"/>
      <c r="B151" s="62">
        <v>148</v>
      </c>
      <c r="C151" s="34" t="str">
        <f>'PC Receitas'!G37</f>
        <v>4.2.33</v>
      </c>
      <c r="D151" s="35" t="str">
        <f>VLOOKUP(C151,'PC Receitas'!$G$4:$H$103,2,FALSE)</f>
        <v>-</v>
      </c>
      <c r="E151" s="48">
        <f>SUMIFS(Jan!$J$5:$J$605,Jan!$V$5:$V$605,"Receita",Jan!$G$5:$G$605,DRE!$D151)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71"/>
      <c r="B152" s="62">
        <v>149</v>
      </c>
      <c r="C152" s="34" t="str">
        <f>'PC Receitas'!G38</f>
        <v>4.2.34</v>
      </c>
      <c r="D152" s="35" t="str">
        <f>VLOOKUP(C152,'PC Receitas'!$G$4:$H$103,2,FALSE)</f>
        <v>-</v>
      </c>
      <c r="E152" s="48">
        <f>SUMIFS(Jan!$J$5:$J$605,Jan!$V$5:$V$605,"Receita",Jan!$G$5:$G$605,DRE!$D152)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71"/>
      <c r="B153" s="62">
        <v>150</v>
      </c>
      <c r="C153" s="34" t="str">
        <f>'PC Receitas'!G39</f>
        <v>4.2.35</v>
      </c>
      <c r="D153" s="35" t="str">
        <f>VLOOKUP(C153,'PC Receitas'!$G$4:$H$103,2,FALSE)</f>
        <v>-</v>
      </c>
      <c r="E153" s="48">
        <f>SUMIFS(Jan!$J$5:$J$605,Jan!$V$5:$V$605,"Receita",Jan!$G$5:$G$605,DRE!$D153)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71"/>
      <c r="B154" s="62">
        <v>151</v>
      </c>
      <c r="C154" s="34" t="str">
        <f>'PC Receitas'!G40</f>
        <v>4.2.36</v>
      </c>
      <c r="D154" s="35" t="str">
        <f>VLOOKUP(C154,'PC Receitas'!$G$4:$H$103,2,FALSE)</f>
        <v>-</v>
      </c>
      <c r="E154" s="48">
        <f>SUMIFS(Jan!$J$5:$J$605,Jan!$V$5:$V$605,"Receita",Jan!$G$5:$G$605,DRE!$D154)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71"/>
      <c r="B155" s="62">
        <v>152</v>
      </c>
      <c r="C155" s="34" t="str">
        <f>'PC Receitas'!G41</f>
        <v>4.2.37</v>
      </c>
      <c r="D155" s="35" t="str">
        <f>VLOOKUP(C155,'PC Receitas'!$G$4:$H$103,2,FALSE)</f>
        <v>-</v>
      </c>
      <c r="E155" s="48">
        <f>SUMIFS(Jan!$J$5:$J$605,Jan!$V$5:$V$605,"Receita",Jan!$G$5:$G$605,DRE!$D155)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71"/>
      <c r="B156" s="62">
        <v>153</v>
      </c>
      <c r="C156" s="34" t="str">
        <f>'PC Receitas'!G42</f>
        <v>4.2.38</v>
      </c>
      <c r="D156" s="35" t="str">
        <f>VLOOKUP(C156,'PC Receitas'!$G$4:$H$103,2,FALSE)</f>
        <v>-</v>
      </c>
      <c r="E156" s="48">
        <f>SUMIFS(Jan!$J$5:$J$605,Jan!$V$5:$V$605,"Receita",Jan!$G$5:$G$605,DRE!$D156)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71"/>
      <c r="B157" s="62">
        <v>154</v>
      </c>
      <c r="C157" s="34" t="str">
        <f>'PC Receitas'!G43</f>
        <v>4.2.39</v>
      </c>
      <c r="D157" s="35" t="str">
        <f>VLOOKUP(C157,'PC Receitas'!$G$4:$H$103,2,FALSE)</f>
        <v>-</v>
      </c>
      <c r="E157" s="48">
        <f>SUMIFS(Jan!$J$5:$J$605,Jan!$V$5:$V$605,"Receita",Jan!$G$5:$G$605,DRE!$D157)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71"/>
      <c r="B158" s="62">
        <v>155</v>
      </c>
      <c r="C158" s="34" t="str">
        <f>'PC Receitas'!G44</f>
        <v>4.2.40</v>
      </c>
      <c r="D158" s="35" t="str">
        <f>VLOOKUP(C158,'PC Receitas'!$G$4:$H$103,2,FALSE)</f>
        <v>-</v>
      </c>
      <c r="E158" s="48">
        <f>SUMIFS(Jan!$J$5:$J$605,Jan!$V$5:$V$605,"Receita",Jan!$G$5:$G$605,DRE!$D158)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71"/>
      <c r="B159" s="62">
        <v>156</v>
      </c>
      <c r="C159" s="34" t="str">
        <f>'PC Receitas'!G45</f>
        <v>4.2.41</v>
      </c>
      <c r="D159" s="35" t="str">
        <f>VLOOKUP(C159,'PC Receitas'!$G$4:$H$103,2,FALSE)</f>
        <v>-</v>
      </c>
      <c r="E159" s="48">
        <f>SUMIFS(Jan!$J$5:$J$605,Jan!$V$5:$V$605,"Receita",Jan!$G$5:$G$605,DRE!$D159)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71"/>
      <c r="B160" s="62">
        <v>157</v>
      </c>
      <c r="C160" s="34" t="str">
        <f>'PC Receitas'!G46</f>
        <v>4.2.42</v>
      </c>
      <c r="D160" s="35" t="str">
        <f>VLOOKUP(C160,'PC Receitas'!$G$4:$H$103,2,FALSE)</f>
        <v>-</v>
      </c>
      <c r="E160" s="48">
        <f>SUMIFS(Jan!$J$5:$J$605,Jan!$V$5:$V$605,"Receita",Jan!$G$5:$G$605,DRE!$D160)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71"/>
      <c r="B161" s="62">
        <v>158</v>
      </c>
      <c r="C161" s="34" t="str">
        <f>'PC Receitas'!G47</f>
        <v>4.2.43</v>
      </c>
      <c r="D161" s="35" t="str">
        <f>VLOOKUP(C161,'PC Receitas'!$G$4:$H$103,2,FALSE)</f>
        <v>-</v>
      </c>
      <c r="E161" s="48">
        <f>SUMIFS(Jan!$J$5:$J$605,Jan!$V$5:$V$605,"Receita",Jan!$G$5:$G$605,DRE!$D161)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71"/>
      <c r="B162" s="62">
        <v>159</v>
      </c>
      <c r="C162" s="34" t="str">
        <f>'PC Receitas'!G48</f>
        <v>4.2.44</v>
      </c>
      <c r="D162" s="35" t="str">
        <f>VLOOKUP(C162,'PC Receitas'!$G$4:$H$103,2,FALSE)</f>
        <v>-</v>
      </c>
      <c r="E162" s="48">
        <f>SUMIFS(Jan!$J$5:$J$605,Jan!$V$5:$V$605,"Receita",Jan!$G$5:$G$605,DRE!$D162)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71"/>
      <c r="B163" s="62">
        <v>160</v>
      </c>
      <c r="C163" s="34" t="str">
        <f>'PC Receitas'!G49</f>
        <v>4.2.45</v>
      </c>
      <c r="D163" s="35" t="str">
        <f>VLOOKUP(C163,'PC Receitas'!$G$4:$H$103,2,FALSE)</f>
        <v>-</v>
      </c>
      <c r="E163" s="48">
        <f>SUMIFS(Jan!$J$5:$J$605,Jan!$V$5:$V$605,"Receita",Jan!$G$5:$G$605,DRE!$D163)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71"/>
      <c r="B164" s="62">
        <v>161</v>
      </c>
      <c r="C164" s="34" t="str">
        <f>'PC Receitas'!G50</f>
        <v>4.2.46</v>
      </c>
      <c r="D164" s="35" t="str">
        <f>VLOOKUP(C164,'PC Receitas'!$G$4:$H$103,2,FALSE)</f>
        <v>-</v>
      </c>
      <c r="E164" s="48">
        <f>SUMIFS(Jan!$J$5:$J$605,Jan!$V$5:$V$605,"Receita",Jan!$G$5:$G$605,DRE!$D164)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71"/>
      <c r="B165" s="62">
        <v>162</v>
      </c>
      <c r="C165" s="34" t="str">
        <f>'PC Receitas'!G51</f>
        <v>4.2.47</v>
      </c>
      <c r="D165" s="35" t="str">
        <f>VLOOKUP(C165,'PC Receitas'!$G$4:$H$103,2,FALSE)</f>
        <v>-</v>
      </c>
      <c r="E165" s="48">
        <f>SUMIFS(Jan!$J$5:$J$605,Jan!$V$5:$V$605,"Receita",Jan!$G$5:$G$605,DRE!$D165)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71"/>
      <c r="B166" s="62">
        <v>163</v>
      </c>
      <c r="C166" s="34" t="str">
        <f>'PC Receitas'!G52</f>
        <v>4.2.48</v>
      </c>
      <c r="D166" s="35" t="str">
        <f>VLOOKUP(C166,'PC Receitas'!$G$4:$H$103,2,FALSE)</f>
        <v>-</v>
      </c>
      <c r="E166" s="48">
        <f>SUMIFS(Jan!$J$5:$J$605,Jan!$V$5:$V$605,"Receita",Jan!$G$5:$G$605,DRE!$D166)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71"/>
      <c r="B167" s="62">
        <v>164</v>
      </c>
      <c r="C167" s="34" t="str">
        <f>'PC Receitas'!G53</f>
        <v>4.2.49</v>
      </c>
      <c r="D167" s="35" t="str">
        <f>VLOOKUP(C167,'PC Receitas'!$G$4:$H$103,2,FALSE)</f>
        <v>-</v>
      </c>
      <c r="E167" s="48">
        <f>SUMIFS(Jan!$J$5:$J$605,Jan!$V$5:$V$605,"Receita",Jan!$G$5:$G$605,DRE!$D167)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71"/>
      <c r="B168" s="62">
        <v>165</v>
      </c>
      <c r="C168" s="34" t="str">
        <f>'PC Receitas'!G54</f>
        <v>4.2.50</v>
      </c>
      <c r="D168" s="35" t="str">
        <f>VLOOKUP(C168,'PC Receitas'!$G$4:$H$103,2,FALSE)</f>
        <v>-</v>
      </c>
      <c r="E168" s="48">
        <f>SUMIFS(Jan!$J$5:$J$605,Jan!$V$5:$V$605,"Receita",Jan!$G$5:$G$605,DRE!$D168)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71"/>
      <c r="B169" s="62">
        <v>166</v>
      </c>
      <c r="C169" s="34" t="str">
        <f>'PC Receitas'!G55</f>
        <v>4.2.51</v>
      </c>
      <c r="D169" s="35" t="str">
        <f>VLOOKUP(C169,'PC Receitas'!$G$4:$H$103,2,FALSE)</f>
        <v>-</v>
      </c>
      <c r="E169" s="48">
        <f>SUMIFS(Jan!$J$5:$J$605,Jan!$V$5:$V$605,"Receita",Jan!$G$5:$G$605,DRE!$D169)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71"/>
      <c r="B170" s="62">
        <v>167</v>
      </c>
      <c r="C170" s="34" t="str">
        <f>'PC Receitas'!G56</f>
        <v>4.2.52</v>
      </c>
      <c r="D170" s="35" t="str">
        <f>VLOOKUP(C170,'PC Receitas'!$G$4:$H$103,2,FALSE)</f>
        <v>-</v>
      </c>
      <c r="E170" s="48">
        <f>SUMIFS(Jan!$J$5:$J$605,Jan!$V$5:$V$605,"Receita",Jan!$G$5:$G$605,DRE!$D170)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71"/>
      <c r="B171" s="62">
        <v>168</v>
      </c>
      <c r="C171" s="34" t="str">
        <f>'PC Receitas'!G57</f>
        <v>4.2.53</v>
      </c>
      <c r="D171" s="35" t="str">
        <f>VLOOKUP(C171,'PC Receitas'!$G$4:$H$103,2,FALSE)</f>
        <v>-</v>
      </c>
      <c r="E171" s="48">
        <f>SUMIFS(Jan!$J$5:$J$605,Jan!$V$5:$V$605,"Receita",Jan!$G$5:$G$605,DRE!$D171)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71"/>
      <c r="B172" s="62">
        <v>169</v>
      </c>
      <c r="C172" s="34" t="str">
        <f>'PC Receitas'!G58</f>
        <v>4.2.54</v>
      </c>
      <c r="D172" s="35" t="str">
        <f>VLOOKUP(C172,'PC Receitas'!$G$4:$H$103,2,FALSE)</f>
        <v>-</v>
      </c>
      <c r="E172" s="48">
        <f>SUMIFS(Jan!$J$5:$J$605,Jan!$V$5:$V$605,"Receita",Jan!$G$5:$G$605,DRE!$D172)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71"/>
      <c r="B173" s="62">
        <v>170</v>
      </c>
      <c r="C173" s="34" t="str">
        <f>'PC Receitas'!G59</f>
        <v>4.2.55</v>
      </c>
      <c r="D173" s="35" t="str">
        <f>VLOOKUP(C173,'PC Receitas'!$G$4:$H$103,2,FALSE)</f>
        <v>-</v>
      </c>
      <c r="E173" s="48">
        <f>SUMIFS(Jan!$J$5:$J$605,Jan!$V$5:$V$605,"Receita",Jan!$G$5:$G$605,DRE!$D173)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71"/>
      <c r="B174" s="62">
        <v>171</v>
      </c>
      <c r="C174" s="34" t="str">
        <f>'PC Receitas'!G60</f>
        <v>4.2.56</v>
      </c>
      <c r="D174" s="35" t="str">
        <f>VLOOKUP(C174,'PC Receitas'!$G$4:$H$103,2,FALSE)</f>
        <v>-</v>
      </c>
      <c r="E174" s="48">
        <f>SUMIFS(Jan!$J$5:$J$605,Jan!$V$5:$V$605,"Receita",Jan!$G$5:$G$605,DRE!$D174)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71"/>
      <c r="B175" s="62">
        <v>172</v>
      </c>
      <c r="C175" s="34" t="str">
        <f>'PC Receitas'!G61</f>
        <v>4.2.57</v>
      </c>
      <c r="D175" s="35" t="str">
        <f>VLOOKUP(C175,'PC Receitas'!$G$4:$H$103,2,FALSE)</f>
        <v>-</v>
      </c>
      <c r="E175" s="48">
        <f>SUMIFS(Jan!$J$5:$J$605,Jan!$V$5:$V$605,"Receita",Jan!$G$5:$G$605,DRE!$D175)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71"/>
      <c r="B176" s="62">
        <v>173</v>
      </c>
      <c r="C176" s="34" t="str">
        <f>'PC Receitas'!G62</f>
        <v>4.2.58</v>
      </c>
      <c r="D176" s="35" t="str">
        <f>VLOOKUP(C176,'PC Receitas'!$G$4:$H$103,2,FALSE)</f>
        <v>-</v>
      </c>
      <c r="E176" s="48">
        <f>SUMIFS(Jan!$J$5:$J$605,Jan!$V$5:$V$605,"Receita",Jan!$G$5:$G$605,DRE!$D176)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71"/>
      <c r="B177" s="62">
        <v>174</v>
      </c>
      <c r="C177" s="34" t="str">
        <f>'PC Receitas'!G63</f>
        <v>4.2.59</v>
      </c>
      <c r="D177" s="35" t="str">
        <f>VLOOKUP(C177,'PC Receitas'!$G$4:$H$103,2,FALSE)</f>
        <v>-</v>
      </c>
      <c r="E177" s="48">
        <f>SUMIFS(Jan!$J$5:$J$605,Jan!$V$5:$V$605,"Receita",Jan!$G$5:$G$605,DRE!$D177)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71"/>
      <c r="B178" s="62">
        <v>175</v>
      </c>
      <c r="C178" s="34" t="str">
        <f>'PC Receitas'!G64</f>
        <v>4.2.60</v>
      </c>
      <c r="D178" s="35" t="str">
        <f>VLOOKUP(C178,'PC Receitas'!$G$4:$H$103,2,FALSE)</f>
        <v>-</v>
      </c>
      <c r="E178" s="48">
        <f>SUMIFS(Jan!$J$5:$J$605,Jan!$V$5:$V$605,"Receita",Jan!$G$5:$G$605,DRE!$D178)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71"/>
      <c r="B179" s="62">
        <v>176</v>
      </c>
      <c r="C179" s="34" t="str">
        <f>'PC Receitas'!G65</f>
        <v>4.2.61</v>
      </c>
      <c r="D179" s="35" t="str">
        <f>VLOOKUP(C179,'PC Receitas'!$G$4:$H$103,2,FALSE)</f>
        <v>-</v>
      </c>
      <c r="E179" s="48">
        <f>SUMIFS(Jan!$J$5:$J$605,Jan!$V$5:$V$605,"Receita",Jan!$G$5:$G$605,DRE!$D179)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71"/>
      <c r="B180" s="62">
        <v>177</v>
      </c>
      <c r="C180" s="34" t="str">
        <f>'PC Receitas'!G66</f>
        <v>4.2.62</v>
      </c>
      <c r="D180" s="35" t="str">
        <f>VLOOKUP(C180,'PC Receitas'!$G$4:$H$103,2,FALSE)</f>
        <v>-</v>
      </c>
      <c r="E180" s="48">
        <f>SUMIFS(Jan!$J$5:$J$605,Jan!$V$5:$V$605,"Receita",Jan!$G$5:$G$605,DRE!$D180)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71"/>
      <c r="B181" s="62">
        <v>178</v>
      </c>
      <c r="C181" s="34" t="str">
        <f>'PC Receitas'!G67</f>
        <v>4.2.63</v>
      </c>
      <c r="D181" s="35" t="str">
        <f>VLOOKUP(C181,'PC Receitas'!$G$4:$H$103,2,FALSE)</f>
        <v>-</v>
      </c>
      <c r="E181" s="48">
        <f>SUMIFS(Jan!$J$5:$J$605,Jan!$V$5:$V$605,"Receita",Jan!$G$5:$G$605,DRE!$D181)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71"/>
      <c r="B182" s="62">
        <v>179</v>
      </c>
      <c r="C182" s="34" t="str">
        <f>'PC Receitas'!G68</f>
        <v>4.2.64</v>
      </c>
      <c r="D182" s="35" t="str">
        <f>VLOOKUP(C182,'PC Receitas'!$G$4:$H$103,2,FALSE)</f>
        <v>-</v>
      </c>
      <c r="E182" s="48">
        <f>SUMIFS(Jan!$J$5:$J$605,Jan!$V$5:$V$605,"Receita",Jan!$G$5:$G$605,DRE!$D182)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71"/>
      <c r="B183" s="62">
        <v>180</v>
      </c>
      <c r="C183" s="34" t="str">
        <f>'PC Receitas'!G69</f>
        <v>4.2.65</v>
      </c>
      <c r="D183" s="35" t="str">
        <f>VLOOKUP(C183,'PC Receitas'!$G$4:$H$103,2,FALSE)</f>
        <v>-</v>
      </c>
      <c r="E183" s="48">
        <f>SUMIFS(Jan!$J$5:$J$605,Jan!$V$5:$V$605,"Receita",Jan!$G$5:$G$605,DRE!$D183)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71"/>
      <c r="B184" s="62">
        <v>181</v>
      </c>
      <c r="C184" s="34" t="str">
        <f>'PC Receitas'!G70</f>
        <v>4.2.66</v>
      </c>
      <c r="D184" s="35" t="str">
        <f>VLOOKUP(C184,'PC Receitas'!$G$4:$H$103,2,FALSE)</f>
        <v>-</v>
      </c>
      <c r="E184" s="48">
        <f>SUMIFS(Jan!$J$5:$J$605,Jan!$V$5:$V$605,"Receita",Jan!$G$5:$G$605,DRE!$D184)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71"/>
      <c r="B185" s="62">
        <v>182</v>
      </c>
      <c r="C185" s="34" t="str">
        <f>'PC Receitas'!G71</f>
        <v>4.2.67</v>
      </c>
      <c r="D185" s="35" t="str">
        <f>VLOOKUP(C185,'PC Receitas'!$G$4:$H$103,2,FALSE)</f>
        <v>-</v>
      </c>
      <c r="E185" s="48">
        <f>SUMIFS(Jan!$J$5:$J$605,Jan!$V$5:$V$605,"Receita",Jan!$G$5:$G$605,DRE!$D185)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71"/>
      <c r="B186" s="62">
        <v>183</v>
      </c>
      <c r="C186" s="34" t="str">
        <f>'PC Receitas'!G72</f>
        <v>4.2.68</v>
      </c>
      <c r="D186" s="35" t="str">
        <f>VLOOKUP(C186,'PC Receitas'!$G$4:$H$103,2,FALSE)</f>
        <v>-</v>
      </c>
      <c r="E186" s="48">
        <f>SUMIFS(Jan!$J$5:$J$605,Jan!$V$5:$V$605,"Receita",Jan!$G$5:$G$605,DRE!$D186)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71"/>
      <c r="B187" s="62">
        <v>184</v>
      </c>
      <c r="C187" s="34" t="str">
        <f>'PC Receitas'!G73</f>
        <v>4.2.69</v>
      </c>
      <c r="D187" s="35" t="str">
        <f>VLOOKUP(C187,'PC Receitas'!$G$4:$H$103,2,FALSE)</f>
        <v>-</v>
      </c>
      <c r="E187" s="48">
        <f>SUMIFS(Jan!$J$5:$J$605,Jan!$V$5:$V$605,"Receita",Jan!$G$5:$G$605,DRE!$D187)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71"/>
      <c r="B188" s="62">
        <v>185</v>
      </c>
      <c r="C188" s="34" t="str">
        <f>'PC Receitas'!G74</f>
        <v>4.2.70</v>
      </c>
      <c r="D188" s="35" t="str">
        <f>VLOOKUP(C188,'PC Receitas'!$G$4:$H$103,2,FALSE)</f>
        <v>-</v>
      </c>
      <c r="E188" s="48">
        <f>SUMIFS(Jan!$J$5:$J$605,Jan!$V$5:$V$605,"Receita",Jan!$G$5:$G$605,DRE!$D188)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71"/>
      <c r="B189" s="62">
        <v>186</v>
      </c>
      <c r="C189" s="34" t="str">
        <f>'PC Receitas'!G75</f>
        <v>4.2.71</v>
      </c>
      <c r="D189" s="35" t="str">
        <f>VLOOKUP(C189,'PC Receitas'!$G$4:$H$103,2,FALSE)</f>
        <v>-</v>
      </c>
      <c r="E189" s="48">
        <f>SUMIFS(Jan!$J$5:$J$605,Jan!$V$5:$V$605,"Receita",Jan!$G$5:$G$605,DRE!$D189)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71"/>
      <c r="B190" s="62">
        <v>187</v>
      </c>
      <c r="C190" s="34" t="str">
        <f>'PC Receitas'!G76</f>
        <v>4.2.72</v>
      </c>
      <c r="D190" s="35" t="str">
        <f>VLOOKUP(C190,'PC Receitas'!$G$4:$H$103,2,FALSE)</f>
        <v>-</v>
      </c>
      <c r="E190" s="48">
        <f>SUMIFS(Jan!$J$5:$J$605,Jan!$V$5:$V$605,"Receita",Jan!$G$5:$G$605,DRE!$D190)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71"/>
      <c r="B191" s="62">
        <v>188</v>
      </c>
      <c r="C191" s="34" t="str">
        <f>'PC Receitas'!G77</f>
        <v>4.2.73</v>
      </c>
      <c r="D191" s="35" t="str">
        <f>VLOOKUP(C191,'PC Receitas'!$G$4:$H$103,2,FALSE)</f>
        <v>-</v>
      </c>
      <c r="E191" s="48">
        <f>SUMIFS(Jan!$J$5:$J$605,Jan!$V$5:$V$605,"Receita",Jan!$G$5:$G$605,DRE!$D191)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71"/>
      <c r="B192" s="62">
        <v>189</v>
      </c>
      <c r="C192" s="34" t="str">
        <f>'PC Receitas'!G78</f>
        <v>4.2.74</v>
      </c>
      <c r="D192" s="35" t="str">
        <f>VLOOKUP(C192,'PC Receitas'!$G$4:$H$103,2,FALSE)</f>
        <v>-</v>
      </c>
      <c r="E192" s="48">
        <f>SUMIFS(Jan!$J$5:$J$605,Jan!$V$5:$V$605,"Receita",Jan!$G$5:$G$605,DRE!$D192)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71"/>
      <c r="B193" s="62">
        <v>190</v>
      </c>
      <c r="C193" s="34" t="str">
        <f>'PC Receitas'!G79</f>
        <v>4.2.75</v>
      </c>
      <c r="D193" s="35" t="str">
        <f>VLOOKUP(C193,'PC Receitas'!$G$4:$H$103,2,FALSE)</f>
        <v>-</v>
      </c>
      <c r="E193" s="48">
        <f>SUMIFS(Jan!$J$5:$J$605,Jan!$V$5:$V$605,"Receita",Jan!$G$5:$G$605,DRE!$D193)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71"/>
      <c r="B194" s="62">
        <v>191</v>
      </c>
      <c r="C194" s="34" t="str">
        <f>'PC Receitas'!G80</f>
        <v>4.2.76</v>
      </c>
      <c r="D194" s="35" t="str">
        <f>VLOOKUP(C194,'PC Receitas'!$G$4:$H$103,2,FALSE)</f>
        <v>-</v>
      </c>
      <c r="E194" s="48">
        <f>SUMIFS(Jan!$J$5:$J$605,Jan!$V$5:$V$605,"Receita",Jan!$G$5:$G$605,DRE!$D194)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71"/>
      <c r="B195" s="62">
        <v>192</v>
      </c>
      <c r="C195" s="34" t="str">
        <f>'PC Receitas'!G81</f>
        <v>4.2.77</v>
      </c>
      <c r="D195" s="35" t="str">
        <f>VLOOKUP(C195,'PC Receitas'!$G$4:$H$103,2,FALSE)</f>
        <v>-</v>
      </c>
      <c r="E195" s="48">
        <f>SUMIFS(Jan!$J$5:$J$605,Jan!$V$5:$V$605,"Receita",Jan!$G$5:$G$605,DRE!$D195)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71"/>
      <c r="B196" s="62">
        <v>193</v>
      </c>
      <c r="C196" s="34" t="str">
        <f>'PC Receitas'!G82</f>
        <v>4.2.78</v>
      </c>
      <c r="D196" s="35" t="str">
        <f>VLOOKUP(C196,'PC Receitas'!$G$4:$H$103,2,FALSE)</f>
        <v>-</v>
      </c>
      <c r="E196" s="48">
        <f>SUMIFS(Jan!$J$5:$J$605,Jan!$V$5:$V$605,"Receita",Jan!$G$5:$G$605,DRE!$D196)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71"/>
      <c r="B197" s="62">
        <v>194</v>
      </c>
      <c r="C197" s="34" t="str">
        <f>'PC Receitas'!G83</f>
        <v>4.2.79</v>
      </c>
      <c r="D197" s="35" t="str">
        <f>VLOOKUP(C197,'PC Receitas'!$G$4:$H$103,2,FALSE)</f>
        <v>-</v>
      </c>
      <c r="E197" s="48">
        <f>SUMIFS(Jan!$J$5:$J$605,Jan!$V$5:$V$605,"Receita",Jan!$G$5:$G$605,DRE!$D197)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71"/>
      <c r="B198" s="62">
        <v>195</v>
      </c>
      <c r="C198" s="34" t="str">
        <f>'PC Receitas'!G84</f>
        <v>4.2.80</v>
      </c>
      <c r="D198" s="35" t="str">
        <f>VLOOKUP(C198,'PC Receitas'!$G$4:$H$103,2,FALSE)</f>
        <v>-</v>
      </c>
      <c r="E198" s="48">
        <f>SUMIFS(Jan!$J$5:$J$605,Jan!$V$5:$V$605,"Receita",Jan!$G$5:$G$605,DRE!$D198)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71"/>
      <c r="B199" s="62">
        <v>196</v>
      </c>
      <c r="C199" s="34" t="str">
        <f>'PC Receitas'!G85</f>
        <v>4.2.81</v>
      </c>
      <c r="D199" s="35" t="str">
        <f>VLOOKUP(C199,'PC Receitas'!$G$4:$H$103,2,FALSE)</f>
        <v>-</v>
      </c>
      <c r="E199" s="48">
        <f>SUMIFS(Jan!$J$5:$J$605,Jan!$V$5:$V$605,"Receita",Jan!$G$5:$G$605,DRE!$D199)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71"/>
      <c r="B200" s="62">
        <v>197</v>
      </c>
      <c r="C200" s="34" t="str">
        <f>'PC Receitas'!G86</f>
        <v>4.2.82</v>
      </c>
      <c r="D200" s="35" t="str">
        <f>VLOOKUP(C200,'PC Receitas'!$G$4:$H$103,2,FALSE)</f>
        <v>-</v>
      </c>
      <c r="E200" s="48">
        <f>SUMIFS(Jan!$J$5:$J$605,Jan!$V$5:$V$605,"Receita",Jan!$G$5:$G$605,DRE!$D200)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71"/>
      <c r="B201" s="62">
        <v>198</v>
      </c>
      <c r="C201" s="34" t="str">
        <f>'PC Receitas'!G87</f>
        <v>4.2.83</v>
      </c>
      <c r="D201" s="35" t="str">
        <f>VLOOKUP(C201,'PC Receitas'!$G$4:$H$103,2,FALSE)</f>
        <v>-</v>
      </c>
      <c r="E201" s="48">
        <f>SUMIFS(Jan!$J$5:$J$605,Jan!$V$5:$V$605,"Receita",Jan!$G$5:$G$605,DRE!$D201)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71"/>
      <c r="B202" s="62">
        <v>199</v>
      </c>
      <c r="C202" s="34" t="str">
        <f>'PC Receitas'!G88</f>
        <v>4.2.84</v>
      </c>
      <c r="D202" s="35" t="str">
        <f>VLOOKUP(C202,'PC Receitas'!$G$4:$H$103,2,FALSE)</f>
        <v>-</v>
      </c>
      <c r="E202" s="48">
        <f>SUMIFS(Jan!$J$5:$J$605,Jan!$V$5:$V$605,"Receita",Jan!$G$5:$G$605,DRE!$D202)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71"/>
      <c r="B203" s="62">
        <v>200</v>
      </c>
      <c r="C203" s="34" t="str">
        <f>'PC Receitas'!G89</f>
        <v>4.2.85</v>
      </c>
      <c r="D203" s="35" t="str">
        <f>VLOOKUP(C203,'PC Receitas'!$G$4:$H$103,2,FALSE)</f>
        <v>-</v>
      </c>
      <c r="E203" s="48">
        <f>SUMIFS(Jan!$J$5:$J$605,Jan!$V$5:$V$605,"Receita",Jan!$G$5:$G$605,DRE!$D203)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71"/>
      <c r="B204" s="62">
        <v>201</v>
      </c>
      <c r="C204" s="34" t="str">
        <f>'PC Receitas'!G90</f>
        <v>4.2.86</v>
      </c>
      <c r="D204" s="35" t="str">
        <f>VLOOKUP(C204,'PC Receitas'!$G$4:$H$103,2,FALSE)</f>
        <v>-</v>
      </c>
      <c r="E204" s="48">
        <f>SUMIFS(Jan!$J$5:$J$605,Jan!$V$5:$V$605,"Receita",Jan!$G$5:$G$605,DRE!$D204)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71"/>
      <c r="B205" s="62">
        <v>202</v>
      </c>
      <c r="C205" s="34" t="str">
        <f>'PC Receitas'!G91</f>
        <v>4.2.87</v>
      </c>
      <c r="D205" s="35" t="str">
        <f>VLOOKUP(C205,'PC Receitas'!$G$4:$H$103,2,FALSE)</f>
        <v>-</v>
      </c>
      <c r="E205" s="48">
        <f>SUMIFS(Jan!$J$5:$J$605,Jan!$V$5:$V$605,"Receita",Jan!$G$5:$G$605,DRE!$D205)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71"/>
      <c r="B206" s="62">
        <v>203</v>
      </c>
      <c r="C206" s="34" t="str">
        <f>'PC Receitas'!G92</f>
        <v>4.2.88</v>
      </c>
      <c r="D206" s="35" t="str">
        <f>VLOOKUP(C206,'PC Receitas'!$G$4:$H$103,2,FALSE)</f>
        <v>-</v>
      </c>
      <c r="E206" s="48">
        <f>SUMIFS(Jan!$J$5:$J$605,Jan!$V$5:$V$605,"Receita",Jan!$G$5:$G$605,DRE!$D206)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71"/>
      <c r="B207" s="62">
        <v>204</v>
      </c>
      <c r="C207" s="34" t="str">
        <f>'PC Receitas'!G93</f>
        <v>4.2.89</v>
      </c>
      <c r="D207" s="35" t="str">
        <f>VLOOKUP(C207,'PC Receitas'!$G$4:$H$103,2,FALSE)</f>
        <v>-</v>
      </c>
      <c r="E207" s="48">
        <f>SUMIFS(Jan!$J$5:$J$605,Jan!$V$5:$V$605,"Receita",Jan!$G$5:$G$605,DRE!$D207)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71"/>
      <c r="B208" s="62">
        <v>205</v>
      </c>
      <c r="C208" s="34" t="str">
        <f>'PC Receitas'!G94</f>
        <v>4.2.90</v>
      </c>
      <c r="D208" s="35" t="str">
        <f>VLOOKUP(C208,'PC Receitas'!$G$4:$H$103,2,FALSE)</f>
        <v>-</v>
      </c>
      <c r="E208" s="48">
        <f>SUMIFS(Jan!$J$5:$J$605,Jan!$V$5:$V$605,"Receita",Jan!$G$5:$G$605,DRE!$D208)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71"/>
      <c r="B209" s="62">
        <v>206</v>
      </c>
      <c r="C209" s="34" t="str">
        <f>'PC Receitas'!G95</f>
        <v>4.2.91</v>
      </c>
      <c r="D209" s="35" t="str">
        <f>VLOOKUP(C209,'PC Receitas'!$G$4:$H$103,2,FALSE)</f>
        <v>-</v>
      </c>
      <c r="E209" s="48">
        <f>SUMIFS(Jan!$J$5:$J$605,Jan!$V$5:$V$605,"Receita",Jan!$G$5:$G$605,DRE!$D209)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71"/>
      <c r="B210" s="62">
        <v>207</v>
      </c>
      <c r="C210" s="34" t="str">
        <f>'PC Receitas'!G96</f>
        <v>4.2.92</v>
      </c>
      <c r="D210" s="35" t="str">
        <f>VLOOKUP(C210,'PC Receitas'!$G$4:$H$103,2,FALSE)</f>
        <v>-</v>
      </c>
      <c r="E210" s="48">
        <f>SUMIFS(Jan!$J$5:$J$605,Jan!$V$5:$V$605,"Receita",Jan!$G$5:$G$605,DRE!$D210)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71"/>
      <c r="B211" s="62">
        <v>208</v>
      </c>
      <c r="C211" s="34" t="str">
        <f>'PC Receitas'!G97</f>
        <v>4.2.93</v>
      </c>
      <c r="D211" s="35" t="str">
        <f>VLOOKUP(C211,'PC Receitas'!$G$4:$H$103,2,FALSE)</f>
        <v>-</v>
      </c>
      <c r="E211" s="48">
        <f>SUMIFS(Jan!$J$5:$J$605,Jan!$V$5:$V$605,"Receita",Jan!$G$5:$G$605,DRE!$D211)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71"/>
      <c r="B212" s="62">
        <v>209</v>
      </c>
      <c r="C212" s="34" t="str">
        <f>'PC Receitas'!G98</f>
        <v>4.2.94</v>
      </c>
      <c r="D212" s="35" t="str">
        <f>VLOOKUP(C212,'PC Receitas'!$G$4:$H$103,2,FALSE)</f>
        <v>-</v>
      </c>
      <c r="E212" s="48">
        <f>SUMIFS(Jan!$J$5:$J$605,Jan!$V$5:$V$605,"Receita",Jan!$G$5:$G$605,DRE!$D212)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71"/>
      <c r="B213" s="62">
        <v>210</v>
      </c>
      <c r="C213" s="34" t="str">
        <f>'PC Receitas'!G99</f>
        <v>4.2.95</v>
      </c>
      <c r="D213" s="35" t="str">
        <f>VLOOKUP(C213,'PC Receitas'!$G$4:$H$103,2,FALSE)</f>
        <v>-</v>
      </c>
      <c r="E213" s="48">
        <f>SUMIFS(Jan!$J$5:$J$605,Jan!$V$5:$V$605,"Receita",Jan!$G$5:$G$605,DRE!$D213)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71"/>
      <c r="B214" s="62">
        <v>211</v>
      </c>
      <c r="C214" s="34" t="str">
        <f>'PC Receitas'!G100</f>
        <v>4.2.96</v>
      </c>
      <c r="D214" s="35" t="str">
        <f>VLOOKUP(C214,'PC Receitas'!$G$4:$H$103,2,FALSE)</f>
        <v>-</v>
      </c>
      <c r="E214" s="48">
        <f>SUMIFS(Jan!$J$5:$J$605,Jan!$V$5:$V$605,"Receita",Jan!$G$5:$G$605,DRE!$D214)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71"/>
      <c r="B215" s="62">
        <v>212</v>
      </c>
      <c r="C215" s="34" t="str">
        <f>'PC Receitas'!G101</f>
        <v>4.2.97</v>
      </c>
      <c r="D215" s="35" t="str">
        <f>VLOOKUP(C215,'PC Receitas'!$G$4:$H$103,2,FALSE)</f>
        <v>-</v>
      </c>
      <c r="E215" s="48">
        <f>SUMIFS(Jan!$J$5:$J$605,Jan!$V$5:$V$605,"Receita",Jan!$G$5:$G$605,DRE!$D215)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71"/>
      <c r="B216" s="62">
        <v>213</v>
      </c>
      <c r="C216" s="34" t="str">
        <f>'PC Receitas'!G102</f>
        <v>4.2.98</v>
      </c>
      <c r="D216" s="35" t="str">
        <f>VLOOKUP(C216,'PC Receitas'!$G$4:$H$103,2,FALSE)</f>
        <v>-</v>
      </c>
      <c r="E216" s="48">
        <f>SUMIFS(Jan!$J$5:$J$605,Jan!$V$5:$V$605,"Receita",Jan!$G$5:$G$605,DRE!$D216)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71"/>
      <c r="B217" s="62">
        <v>214</v>
      </c>
      <c r="C217" s="34" t="str">
        <f>'PC Receitas'!G103</f>
        <v>4.2.99</v>
      </c>
      <c r="D217" s="35" t="str">
        <f>VLOOKUP(C217,'PC Receitas'!$G$4:$H$103,2,FALSE)</f>
        <v>Outras Receitas com Serviços</v>
      </c>
      <c r="E217" s="48">
        <f>SUMIFS(Jan!$J$5:$J$605,Jan!$V$5:$V$605,"Receita",Jan!$G$5:$G$605,DRE!$D217)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71"/>
      <c r="B218" s="62">
        <v>215</v>
      </c>
      <c r="E218" s="72"/>
      <c r="F218" s="72"/>
      <c r="G218" s="72"/>
      <c r="H218" s="72"/>
      <c r="I218" s="72"/>
      <c r="J218" s="72"/>
      <c r="K218" s="72"/>
      <c r="L218" s="72"/>
      <c r="M218" s="72"/>
      <c r="N218" s="72"/>
      <c r="O218" s="72"/>
      <c r="P218" s="72"/>
      <c r="Q218" s="72"/>
    </row>
    <row r="219" spans="1:17" ht="33.75" customHeight="1" thickTop="1" thickBot="1" x14ac:dyDescent="0.3">
      <c r="A219" s="171"/>
      <c r="B219" s="62">
        <v>216</v>
      </c>
      <c r="C219" s="248" t="s">
        <v>88</v>
      </c>
      <c r="D219" s="248"/>
      <c r="E219" s="196">
        <f>E221+E321</f>
        <v>0</v>
      </c>
      <c r="F219" s="196">
        <f t="shared" ref="F219:Q219" si="16">F221+F321</f>
        <v>0</v>
      </c>
      <c r="G219" s="196">
        <f t="shared" si="16"/>
        <v>0</v>
      </c>
      <c r="H219" s="196">
        <f t="shared" si="16"/>
        <v>0</v>
      </c>
      <c r="I219" s="196">
        <f t="shared" si="16"/>
        <v>0</v>
      </c>
      <c r="J219" s="196">
        <f t="shared" si="16"/>
        <v>0</v>
      </c>
      <c r="K219" s="196">
        <f t="shared" si="16"/>
        <v>0</v>
      </c>
      <c r="L219" s="196">
        <f t="shared" si="16"/>
        <v>0</v>
      </c>
      <c r="M219" s="196">
        <f t="shared" si="16"/>
        <v>0</v>
      </c>
      <c r="N219" s="196">
        <f t="shared" si="16"/>
        <v>0</v>
      </c>
      <c r="O219" s="196">
        <f t="shared" si="16"/>
        <v>0</v>
      </c>
      <c r="P219" s="196">
        <f t="shared" si="16"/>
        <v>0</v>
      </c>
      <c r="Q219" s="196">
        <f t="shared" si="16"/>
        <v>0</v>
      </c>
    </row>
    <row r="220" spans="1:17" ht="12.75" customHeight="1" thickTop="1" thickBot="1" x14ac:dyDescent="0.3">
      <c r="A220" s="171"/>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71"/>
      <c r="B221" s="62">
        <v>218</v>
      </c>
      <c r="C221" s="197" t="str">
        <f>'PC Despesas'!C$4</f>
        <v>5.1</v>
      </c>
      <c r="D221" s="198" t="str">
        <f>VLOOKUP(C221,'PC Despesas'!$C$4:$D$103,2,FALSE)</f>
        <v>DESPESAS COM PRODUTOS</v>
      </c>
      <c r="E221" s="199">
        <f t="shared" ref="E221:Q221" si="17">SUM(E222:E320)</f>
        <v>0</v>
      </c>
      <c r="F221" s="199">
        <f t="shared" si="17"/>
        <v>0</v>
      </c>
      <c r="G221" s="199">
        <f t="shared" si="17"/>
        <v>0</v>
      </c>
      <c r="H221" s="199">
        <f t="shared" si="17"/>
        <v>0</v>
      </c>
      <c r="I221" s="199">
        <f t="shared" si="17"/>
        <v>0</v>
      </c>
      <c r="J221" s="199">
        <f t="shared" si="17"/>
        <v>0</v>
      </c>
      <c r="K221" s="199">
        <f t="shared" si="17"/>
        <v>0</v>
      </c>
      <c r="L221" s="199">
        <f t="shared" si="17"/>
        <v>0</v>
      </c>
      <c r="M221" s="199">
        <f t="shared" si="17"/>
        <v>0</v>
      </c>
      <c r="N221" s="199">
        <f t="shared" si="17"/>
        <v>0</v>
      </c>
      <c r="O221" s="199">
        <f t="shared" si="17"/>
        <v>0</v>
      </c>
      <c r="P221" s="199">
        <f t="shared" si="17"/>
        <v>0</v>
      </c>
      <c r="Q221" s="199">
        <f t="shared" si="17"/>
        <v>0</v>
      </c>
    </row>
    <row r="222" spans="1:17" ht="28.5" customHeight="1" thickTop="1" thickBot="1" x14ac:dyDescent="0.3">
      <c r="A222" s="171"/>
      <c r="B222" s="62">
        <v>219</v>
      </c>
      <c r="C222" s="34" t="str">
        <f>'PC Despesas'!C5</f>
        <v>5.1.1</v>
      </c>
      <c r="D222" s="35" t="str">
        <f>VLOOKUP(C222,'PC Despesas'!$C$4:$D$103,2,FALSE)</f>
        <v>CUSTO PRODUTO GLP 13 KG</v>
      </c>
      <c r="E222" s="48">
        <f>SUMIFS(Jan!$J$5:$J$605,Jan!$V$5:$V$605,"Despesa",Jan!$G$5:$G$605,DRE!$D222)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71"/>
      <c r="B223" s="62">
        <v>220</v>
      </c>
      <c r="C223" s="34" t="str">
        <f>'PC Despesas'!C6</f>
        <v>5.1.2</v>
      </c>
      <c r="D223" s="35" t="str">
        <f>VLOOKUP(C223,'PC Despesas'!$C$4:$D$103,2,FALSE)</f>
        <v>CUSTO PRODUTO GLP 45 KG</v>
      </c>
      <c r="E223" s="48">
        <f>SUMIFS(Jan!$J$5:$J$605,Jan!$V$5:$V$605,"Despesa",Jan!$G$5:$G$605,DRE!$D223)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71"/>
      <c r="B224" s="62">
        <v>221</v>
      </c>
      <c r="C224" s="34" t="str">
        <f>'PC Despesas'!C7</f>
        <v>5.1.3</v>
      </c>
      <c r="D224" s="35" t="str">
        <f>VLOOKUP(C224,'PC Despesas'!$C$4:$D$103,2,FALSE)</f>
        <v>VASILHAME</v>
      </c>
      <c r="E224" s="48">
        <f>SUMIFS(Jan!$J$5:$J$605,Jan!$V$5:$V$605,"Despesa",Jan!$G$5:$G$605,DRE!$D224)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71"/>
      <c r="B225" s="62">
        <v>222</v>
      </c>
      <c r="C225" s="34" t="str">
        <f>'PC Despesas'!C8</f>
        <v>5.1.4</v>
      </c>
      <c r="D225" s="35">
        <f>VLOOKUP(C225,'PC Despesas'!$C$4:$D$103,2,FALSE)</f>
        <v>0</v>
      </c>
      <c r="E225" s="48">
        <f>SUMIFS(Jan!$J$5:$J$605,Jan!$V$5:$V$605,"Despesa",Jan!$G$5:$G$605,DRE!$D225)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71"/>
      <c r="B226" s="62">
        <v>223</v>
      </c>
      <c r="C226" s="34" t="str">
        <f>'PC Despesas'!C9</f>
        <v>5.1.5</v>
      </c>
      <c r="D226" s="35" t="str">
        <f>VLOOKUP(C226,'PC Despesas'!$C$4:$D$103,2,FALSE)</f>
        <v>-</v>
      </c>
      <c r="E226" s="48">
        <f>SUMIFS(Jan!$J$5:$J$605,Jan!$V$5:$V$605,"Despesa",Jan!$G$5:$G$605,DRE!$D226)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71"/>
      <c r="B227" s="62">
        <v>224</v>
      </c>
      <c r="C227" s="34" t="str">
        <f>'PC Despesas'!C10</f>
        <v>5.1.6</v>
      </c>
      <c r="D227" s="35" t="str">
        <f>VLOOKUP(C227,'PC Despesas'!$C$4:$D$103,2,FALSE)</f>
        <v>-</v>
      </c>
      <c r="E227" s="48">
        <f>SUMIFS(Jan!$J$5:$J$605,Jan!$V$5:$V$605,"Despesa",Jan!$G$5:$G$605,DRE!$D227)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71"/>
      <c r="B228" s="62">
        <v>225</v>
      </c>
      <c r="C228" s="34" t="str">
        <f>'PC Despesas'!C11</f>
        <v>5.1.7</v>
      </c>
      <c r="D228" s="35" t="str">
        <f>VLOOKUP(C228,'PC Despesas'!$C$4:$D$103,2,FALSE)</f>
        <v>-</v>
      </c>
      <c r="E228" s="48">
        <f>SUMIFS(Jan!$J$5:$J$605,Jan!$V$5:$V$605,"Despesa",Jan!$G$5:$G$605,DRE!$D228)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71"/>
      <c r="B229" s="62">
        <v>226</v>
      </c>
      <c r="C229" s="34" t="str">
        <f>'PC Despesas'!C12</f>
        <v>5.1.8</v>
      </c>
      <c r="D229" s="35" t="str">
        <f>VLOOKUP(C229,'PC Despesas'!$C$4:$D$103,2,FALSE)</f>
        <v>-</v>
      </c>
      <c r="E229" s="48">
        <f>SUMIFS(Jan!$J$5:$J$605,Jan!$V$5:$V$605,"Despesa",Jan!$G$5:$G$605,DRE!$D229)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71"/>
      <c r="B230" s="62">
        <v>227</v>
      </c>
      <c r="C230" s="34" t="str">
        <f>'PC Despesas'!C13</f>
        <v>5.1.9</v>
      </c>
      <c r="D230" s="35" t="str">
        <f>VLOOKUP(C230,'PC Despesas'!$C$4:$D$103,2,FALSE)</f>
        <v>-</v>
      </c>
      <c r="E230" s="48">
        <f>SUMIFS(Jan!$J$5:$J$605,Jan!$V$5:$V$605,"Despesa",Jan!$G$5:$G$605,DRE!$D230)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71"/>
      <c r="B231" s="62">
        <v>228</v>
      </c>
      <c r="C231" s="34" t="str">
        <f>'PC Despesas'!C14</f>
        <v>5.1.10</v>
      </c>
      <c r="D231" s="35" t="str">
        <f>VLOOKUP(C231,'PC Despesas'!$C$4:$D$103,2,FALSE)</f>
        <v>-</v>
      </c>
      <c r="E231" s="48">
        <f>SUMIFS(Jan!$J$5:$J$605,Jan!$V$5:$V$605,"Despesa",Jan!$G$5:$G$605,DRE!$D231)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71"/>
      <c r="B232" s="62">
        <v>229</v>
      </c>
      <c r="C232" s="34" t="str">
        <f>'PC Despesas'!C15</f>
        <v>5.1.11</v>
      </c>
      <c r="D232" s="35" t="str">
        <f>VLOOKUP(C232,'PC Despesas'!$C$4:$D$103,2,FALSE)</f>
        <v>-</v>
      </c>
      <c r="E232" s="48">
        <f>SUMIFS(Jan!$J$5:$J$605,Jan!$V$5:$V$605,"Despesa",Jan!$G$5:$G$605,DRE!$D232)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71"/>
      <c r="B233" s="62">
        <v>230</v>
      </c>
      <c r="C233" s="34" t="str">
        <f>'PC Despesas'!C16</f>
        <v>5.1.12</v>
      </c>
      <c r="D233" s="35" t="str">
        <f>VLOOKUP(C233,'PC Despesas'!$C$4:$D$103,2,FALSE)</f>
        <v>-</v>
      </c>
      <c r="E233" s="48">
        <f>SUMIFS(Jan!$J$5:$J$605,Jan!$V$5:$V$605,"Despesa",Jan!$G$5:$G$605,DRE!$D233)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71"/>
      <c r="B234" s="62">
        <v>231</v>
      </c>
      <c r="C234" s="34" t="str">
        <f>'PC Despesas'!C17</f>
        <v>5.1.13</v>
      </c>
      <c r="D234" s="35" t="str">
        <f>VLOOKUP(C234,'PC Despesas'!$C$4:$D$103,2,FALSE)</f>
        <v>-</v>
      </c>
      <c r="E234" s="48">
        <f>SUMIFS(Jan!$J$5:$J$605,Jan!$V$5:$V$605,"Despesa",Jan!$G$5:$G$605,DRE!$D234)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71"/>
      <c r="B235" s="62">
        <v>232</v>
      </c>
      <c r="C235" s="34" t="str">
        <f>'PC Despesas'!C18</f>
        <v>5.1.14</v>
      </c>
      <c r="D235" s="35" t="str">
        <f>VLOOKUP(C235,'PC Despesas'!$C$4:$D$103,2,FALSE)</f>
        <v>-</v>
      </c>
      <c r="E235" s="48">
        <f>SUMIFS(Jan!$J$5:$J$605,Jan!$V$5:$V$605,"Despesa",Jan!$G$5:$G$605,DRE!$D235)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71"/>
      <c r="B236" s="62">
        <v>233</v>
      </c>
      <c r="C236" s="34" t="str">
        <f>'PC Despesas'!C19</f>
        <v>5.1.15</v>
      </c>
      <c r="D236" s="35" t="str">
        <f>VLOOKUP(C236,'PC Despesas'!$C$4:$D$103,2,FALSE)</f>
        <v>-</v>
      </c>
      <c r="E236" s="48">
        <f>SUMIFS(Jan!$J$5:$J$605,Jan!$V$5:$V$605,"Despesa",Jan!$G$5:$G$605,DRE!$D236)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71"/>
      <c r="B237" s="62">
        <v>234</v>
      </c>
      <c r="C237" s="34" t="str">
        <f>'PC Despesas'!C20</f>
        <v>5.1.16</v>
      </c>
      <c r="D237" s="35" t="str">
        <f>VLOOKUP(C237,'PC Despesas'!$C$4:$D$103,2,FALSE)</f>
        <v>-</v>
      </c>
      <c r="E237" s="48">
        <f>SUMIFS(Jan!$J$5:$J$605,Jan!$V$5:$V$605,"Despesa",Jan!$G$5:$G$605,DRE!$D237)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71"/>
      <c r="B238" s="62">
        <v>235</v>
      </c>
      <c r="C238" s="34" t="str">
        <f>'PC Despesas'!C21</f>
        <v>5.1.17</v>
      </c>
      <c r="D238" s="35" t="str">
        <f>VLOOKUP(C238,'PC Despesas'!$C$4:$D$103,2,FALSE)</f>
        <v>-</v>
      </c>
      <c r="E238" s="48">
        <f>SUMIFS(Jan!$J$5:$J$605,Jan!$V$5:$V$605,"Despesa",Jan!$G$5:$G$605,DRE!$D238)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71"/>
      <c r="B239" s="62">
        <v>236</v>
      </c>
      <c r="C239" s="34" t="str">
        <f>'PC Despesas'!C22</f>
        <v>5.1.18</v>
      </c>
      <c r="D239" s="35" t="str">
        <f>VLOOKUP(C239,'PC Despesas'!$C$4:$D$103,2,FALSE)</f>
        <v>-</v>
      </c>
      <c r="E239" s="48">
        <f>SUMIFS(Jan!$J$5:$J$605,Jan!$V$5:$V$605,"Despesa",Jan!$G$5:$G$605,DRE!$D239)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71"/>
      <c r="B240" s="62">
        <v>237</v>
      </c>
      <c r="C240" s="34" t="str">
        <f>'PC Despesas'!C23</f>
        <v>5.1.19</v>
      </c>
      <c r="D240" s="35" t="str">
        <f>VLOOKUP(C240,'PC Despesas'!$C$4:$D$103,2,FALSE)</f>
        <v>-</v>
      </c>
      <c r="E240" s="48">
        <f>SUMIFS(Jan!$J$5:$J$605,Jan!$V$5:$V$605,"Despesa",Jan!$G$5:$G$605,DRE!$D240)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71"/>
      <c r="B241" s="62">
        <v>238</v>
      </c>
      <c r="C241" s="34" t="str">
        <f>'PC Despesas'!C24</f>
        <v>5.1.20</v>
      </c>
      <c r="D241" s="35" t="str">
        <f>VLOOKUP(C241,'PC Despesas'!$C$4:$D$103,2,FALSE)</f>
        <v>-</v>
      </c>
      <c r="E241" s="48">
        <f>SUMIFS(Jan!$J$5:$J$605,Jan!$V$5:$V$605,"Despesa",Jan!$G$5:$G$605,DRE!$D241)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71"/>
      <c r="B242" s="62">
        <v>239</v>
      </c>
      <c r="C242" s="34" t="str">
        <f>'PC Despesas'!C25</f>
        <v>5.1.21</v>
      </c>
      <c r="D242" s="35" t="str">
        <f>VLOOKUP(C242,'PC Despesas'!$C$4:$D$103,2,FALSE)</f>
        <v>-</v>
      </c>
      <c r="E242" s="48">
        <f>SUMIFS(Jan!$J$5:$J$605,Jan!$V$5:$V$605,"Despesa",Jan!$G$5:$G$605,DRE!$D242)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71"/>
      <c r="B243" s="62">
        <v>240</v>
      </c>
      <c r="C243" s="34" t="str">
        <f>'PC Despesas'!C26</f>
        <v>5.1.22</v>
      </c>
      <c r="D243" s="35" t="str">
        <f>VLOOKUP(C243,'PC Despesas'!$C$4:$D$103,2,FALSE)</f>
        <v>-</v>
      </c>
      <c r="E243" s="48">
        <f>SUMIFS(Jan!$J$5:$J$605,Jan!$V$5:$V$605,"Despesa",Jan!$G$5:$G$605,DRE!$D243)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71"/>
      <c r="B244" s="62">
        <v>241</v>
      </c>
      <c r="C244" s="34" t="str">
        <f>'PC Despesas'!C27</f>
        <v>5.1.23</v>
      </c>
      <c r="D244" s="35" t="str">
        <f>VLOOKUP(C244,'PC Despesas'!$C$4:$D$103,2,FALSE)</f>
        <v>-</v>
      </c>
      <c r="E244" s="48">
        <f>SUMIFS(Jan!$J$5:$J$605,Jan!$V$5:$V$605,"Despesa",Jan!$G$5:$G$605,DRE!$D244)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71"/>
      <c r="B245" s="62">
        <v>242</v>
      </c>
      <c r="C245" s="34" t="str">
        <f>'PC Despesas'!C28</f>
        <v>5.1.24</v>
      </c>
      <c r="D245" s="35" t="str">
        <f>VLOOKUP(C245,'PC Despesas'!$C$4:$D$103,2,FALSE)</f>
        <v>-</v>
      </c>
      <c r="E245" s="48">
        <f>SUMIFS(Jan!$J$5:$J$605,Jan!$V$5:$V$605,"Despesa",Jan!$G$5:$G$605,DRE!$D245)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71"/>
      <c r="B246" s="62">
        <v>243</v>
      </c>
      <c r="C246" s="34" t="str">
        <f>'PC Despesas'!C29</f>
        <v>5.1.25</v>
      </c>
      <c r="D246" s="35" t="str">
        <f>VLOOKUP(C246,'PC Despesas'!$C$4:$D$103,2,FALSE)</f>
        <v>-</v>
      </c>
      <c r="E246" s="48">
        <f>SUMIFS(Jan!$J$5:$J$605,Jan!$V$5:$V$605,"Despesa",Jan!$G$5:$G$605,DRE!$D246)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71"/>
      <c r="B247" s="62">
        <v>244</v>
      </c>
      <c r="C247" s="34" t="str">
        <f>'PC Despesas'!C30</f>
        <v>5.1.26</v>
      </c>
      <c r="D247" s="35" t="str">
        <f>VLOOKUP(C247,'PC Despesas'!$C$4:$D$103,2,FALSE)</f>
        <v>-</v>
      </c>
      <c r="E247" s="48">
        <f>SUMIFS(Jan!$J$5:$J$605,Jan!$V$5:$V$605,"Despesa",Jan!$G$5:$G$605,DRE!$D247)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71"/>
      <c r="B248" s="62">
        <v>245</v>
      </c>
      <c r="C248" s="34" t="str">
        <f>'PC Despesas'!C31</f>
        <v>5.1.27</v>
      </c>
      <c r="D248" s="35" t="str">
        <f>VLOOKUP(C248,'PC Despesas'!$C$4:$D$103,2,FALSE)</f>
        <v>-</v>
      </c>
      <c r="E248" s="48">
        <f>SUMIFS(Jan!$J$5:$J$605,Jan!$V$5:$V$605,"Despesa",Jan!$G$5:$G$605,DRE!$D248)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71"/>
      <c r="B249" s="62">
        <v>246</v>
      </c>
      <c r="C249" s="34" t="str">
        <f>'PC Despesas'!C32</f>
        <v>5.1.28</v>
      </c>
      <c r="D249" s="35" t="str">
        <f>VLOOKUP(C249,'PC Despesas'!$C$4:$D$103,2,FALSE)</f>
        <v>-</v>
      </c>
      <c r="E249" s="48">
        <f>SUMIFS(Jan!$J$5:$J$605,Jan!$V$5:$V$605,"Despesa",Jan!$G$5:$G$605,DRE!$D249)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71"/>
      <c r="B250" s="62">
        <v>247</v>
      </c>
      <c r="C250" s="34" t="str">
        <f>'PC Despesas'!C33</f>
        <v>5.1.29</v>
      </c>
      <c r="D250" s="35" t="str">
        <f>VLOOKUP(C250,'PC Despesas'!$C$4:$D$103,2,FALSE)</f>
        <v>-</v>
      </c>
      <c r="E250" s="48">
        <f>SUMIFS(Jan!$J$5:$J$605,Jan!$V$5:$V$605,"Despesa",Jan!$G$5:$G$605,DRE!$D250)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71"/>
      <c r="B251" s="62">
        <v>248</v>
      </c>
      <c r="C251" s="34" t="str">
        <f>'PC Despesas'!C34</f>
        <v>5.1.30</v>
      </c>
      <c r="D251" s="35" t="str">
        <f>VLOOKUP(C251,'PC Despesas'!$C$4:$D$103,2,FALSE)</f>
        <v>-</v>
      </c>
      <c r="E251" s="48">
        <f>SUMIFS(Jan!$J$5:$J$605,Jan!$V$5:$V$605,"Despesa",Jan!$G$5:$G$605,DRE!$D251)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71"/>
      <c r="B252" s="62">
        <v>249</v>
      </c>
      <c r="C252" s="34" t="str">
        <f>'PC Despesas'!C35</f>
        <v>5.1.31</v>
      </c>
      <c r="D252" s="35" t="str">
        <f>VLOOKUP(C252,'PC Despesas'!$C$4:$D$103,2,FALSE)</f>
        <v>-</v>
      </c>
      <c r="E252" s="48">
        <f>SUMIFS(Jan!$J$5:$J$605,Jan!$V$5:$V$605,"Despesa",Jan!$G$5:$G$605,DRE!$D252)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71"/>
      <c r="B253" s="62">
        <v>250</v>
      </c>
      <c r="C253" s="34" t="str">
        <f>'PC Despesas'!C36</f>
        <v>5.1.32</v>
      </c>
      <c r="D253" s="35" t="str">
        <f>VLOOKUP(C253,'PC Despesas'!$C$4:$D$103,2,FALSE)</f>
        <v>-</v>
      </c>
      <c r="E253" s="48">
        <f>SUMIFS(Jan!$J$5:$J$605,Jan!$V$5:$V$605,"Despesa",Jan!$G$5:$G$605,DRE!$D253)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71"/>
      <c r="B254" s="62">
        <v>251</v>
      </c>
      <c r="C254" s="34" t="str">
        <f>'PC Despesas'!C37</f>
        <v>5.1.33</v>
      </c>
      <c r="D254" s="35" t="str">
        <f>VLOOKUP(C254,'PC Despesas'!$C$4:$D$103,2,FALSE)</f>
        <v>-</v>
      </c>
      <c r="E254" s="48">
        <f>SUMIFS(Jan!$J$5:$J$605,Jan!$V$5:$V$605,"Despesa",Jan!$G$5:$G$605,DRE!$D254)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71"/>
      <c r="B255" s="62">
        <v>252</v>
      </c>
      <c r="C255" s="34" t="str">
        <f>'PC Despesas'!C38</f>
        <v>5.1.34</v>
      </c>
      <c r="D255" s="35" t="str">
        <f>VLOOKUP(C255,'PC Despesas'!$C$4:$D$103,2,FALSE)</f>
        <v>-</v>
      </c>
      <c r="E255" s="48">
        <f>SUMIFS(Jan!$J$5:$J$605,Jan!$V$5:$V$605,"Despesa",Jan!$G$5:$G$605,DRE!$D255)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71"/>
      <c r="B256" s="62">
        <v>253</v>
      </c>
      <c r="C256" s="34" t="str">
        <f>'PC Despesas'!C39</f>
        <v>5.1.35</v>
      </c>
      <c r="D256" s="35" t="str">
        <f>VLOOKUP(C256,'PC Despesas'!$C$4:$D$103,2,FALSE)</f>
        <v>-</v>
      </c>
      <c r="E256" s="48">
        <f>SUMIFS(Jan!$J$5:$J$605,Jan!$V$5:$V$605,"Despesa",Jan!$G$5:$G$605,DRE!$D256)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71"/>
      <c r="B257" s="62">
        <v>254</v>
      </c>
      <c r="C257" s="34" t="str">
        <f>'PC Despesas'!C40</f>
        <v>5.1.36</v>
      </c>
      <c r="D257" s="35" t="str">
        <f>VLOOKUP(C257,'PC Despesas'!$C$4:$D$103,2,FALSE)</f>
        <v>-</v>
      </c>
      <c r="E257" s="48">
        <f>SUMIFS(Jan!$J$5:$J$605,Jan!$V$5:$V$605,"Despesa",Jan!$G$5:$G$605,DRE!$D257)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71"/>
      <c r="B258" s="62">
        <v>255</v>
      </c>
      <c r="C258" s="34" t="str">
        <f>'PC Despesas'!C41</f>
        <v>5.1.37</v>
      </c>
      <c r="D258" s="35" t="str">
        <f>VLOOKUP(C258,'PC Despesas'!$C$4:$D$103,2,FALSE)</f>
        <v>-</v>
      </c>
      <c r="E258" s="48">
        <f>SUMIFS(Jan!$J$5:$J$605,Jan!$V$5:$V$605,"Despesa",Jan!$G$5:$G$605,DRE!$D258)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71"/>
      <c r="B259" s="62">
        <v>256</v>
      </c>
      <c r="C259" s="34" t="str">
        <f>'PC Despesas'!C42</f>
        <v>5.1.38</v>
      </c>
      <c r="D259" s="35" t="str">
        <f>VLOOKUP(C259,'PC Despesas'!$C$4:$D$103,2,FALSE)</f>
        <v>-</v>
      </c>
      <c r="E259" s="48">
        <f>SUMIFS(Jan!$J$5:$J$605,Jan!$V$5:$V$605,"Despesa",Jan!$G$5:$G$605,DRE!$D259)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71"/>
      <c r="B260" s="62">
        <v>257</v>
      </c>
      <c r="C260" s="34" t="str">
        <f>'PC Despesas'!C43</f>
        <v>5.1.39</v>
      </c>
      <c r="D260" s="35" t="str">
        <f>VLOOKUP(C260,'PC Despesas'!$C$4:$D$103,2,FALSE)</f>
        <v>-</v>
      </c>
      <c r="E260" s="48">
        <f>SUMIFS(Jan!$J$5:$J$605,Jan!$V$5:$V$605,"Despesa",Jan!$G$5:$G$605,DRE!$D260)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71"/>
      <c r="B261" s="62">
        <v>258</v>
      </c>
      <c r="C261" s="34" t="str">
        <f>'PC Despesas'!C44</f>
        <v>5.1.40</v>
      </c>
      <c r="D261" s="35" t="str">
        <f>VLOOKUP(C261,'PC Despesas'!$C$4:$D$103,2,FALSE)</f>
        <v>-</v>
      </c>
      <c r="E261" s="48">
        <f>SUMIFS(Jan!$J$5:$J$605,Jan!$V$5:$V$605,"Despesa",Jan!$G$5:$G$605,DRE!$D261)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71"/>
      <c r="B262" s="62">
        <v>259</v>
      </c>
      <c r="C262" s="34" t="str">
        <f>'PC Despesas'!C45</f>
        <v>5.1.41</v>
      </c>
      <c r="D262" s="35" t="str">
        <f>VLOOKUP(C262,'PC Despesas'!$C$4:$D$103,2,FALSE)</f>
        <v>-</v>
      </c>
      <c r="E262" s="48">
        <f>SUMIFS(Jan!$J$5:$J$605,Jan!$V$5:$V$605,"Despesa",Jan!$G$5:$G$605,DRE!$D262)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71"/>
      <c r="B263" s="62">
        <v>260</v>
      </c>
      <c r="C263" s="34" t="str">
        <f>'PC Despesas'!C46</f>
        <v>5.1.42</v>
      </c>
      <c r="D263" s="35" t="str">
        <f>VLOOKUP(C263,'PC Despesas'!$C$4:$D$103,2,FALSE)</f>
        <v>-</v>
      </c>
      <c r="E263" s="48">
        <f>SUMIFS(Jan!$J$5:$J$605,Jan!$V$5:$V$605,"Despesa",Jan!$G$5:$G$605,DRE!$D263)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71"/>
      <c r="B264" s="62">
        <v>261</v>
      </c>
      <c r="C264" s="34" t="str">
        <f>'PC Despesas'!C47</f>
        <v>5.1.43</v>
      </c>
      <c r="D264" s="35" t="str">
        <f>VLOOKUP(C264,'PC Despesas'!$C$4:$D$103,2,FALSE)</f>
        <v>-</v>
      </c>
      <c r="E264" s="48">
        <f>SUMIFS(Jan!$J$5:$J$605,Jan!$V$5:$V$605,"Despesa",Jan!$G$5:$G$605,DRE!$D264)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71"/>
      <c r="B265" s="62">
        <v>262</v>
      </c>
      <c r="C265" s="34" t="str">
        <f>'PC Despesas'!C48</f>
        <v>5.1.44</v>
      </c>
      <c r="D265" s="35" t="str">
        <f>VLOOKUP(C265,'PC Despesas'!$C$4:$D$103,2,FALSE)</f>
        <v>-</v>
      </c>
      <c r="E265" s="48">
        <f>SUMIFS(Jan!$J$5:$J$605,Jan!$V$5:$V$605,"Despesa",Jan!$G$5:$G$605,DRE!$D265)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71"/>
      <c r="B266" s="62">
        <v>263</v>
      </c>
      <c r="C266" s="34" t="str">
        <f>'PC Despesas'!C49</f>
        <v>5.1.45</v>
      </c>
      <c r="D266" s="35" t="str">
        <f>VLOOKUP(C266,'PC Despesas'!$C$4:$D$103,2,FALSE)</f>
        <v>-</v>
      </c>
      <c r="E266" s="48">
        <f>SUMIFS(Jan!$J$5:$J$605,Jan!$V$5:$V$605,"Despesa",Jan!$G$5:$G$605,DRE!$D266)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71"/>
      <c r="B267" s="62">
        <v>264</v>
      </c>
      <c r="C267" s="34" t="str">
        <f>'PC Despesas'!C50</f>
        <v>5.1.46</v>
      </c>
      <c r="D267" s="35" t="str">
        <f>VLOOKUP(C267,'PC Despesas'!$C$4:$D$103,2,FALSE)</f>
        <v>-</v>
      </c>
      <c r="E267" s="48">
        <f>SUMIFS(Jan!$J$5:$J$605,Jan!$V$5:$V$605,"Despesa",Jan!$G$5:$G$605,DRE!$D267)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71"/>
      <c r="B268" s="62">
        <v>265</v>
      </c>
      <c r="C268" s="34" t="str">
        <f>'PC Despesas'!C51</f>
        <v>5.1.47</v>
      </c>
      <c r="D268" s="35" t="str">
        <f>VLOOKUP(C268,'PC Despesas'!$C$4:$D$103,2,FALSE)</f>
        <v>-</v>
      </c>
      <c r="E268" s="48">
        <f>SUMIFS(Jan!$J$5:$J$605,Jan!$V$5:$V$605,"Despesa",Jan!$G$5:$G$605,DRE!$D268)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71"/>
      <c r="B269" s="62">
        <v>266</v>
      </c>
      <c r="C269" s="34" t="str">
        <f>'PC Despesas'!C52</f>
        <v>5.1.48</v>
      </c>
      <c r="D269" s="35" t="str">
        <f>VLOOKUP(C269,'PC Despesas'!$C$4:$D$103,2,FALSE)</f>
        <v>-</v>
      </c>
      <c r="E269" s="48">
        <f>SUMIFS(Jan!$J$5:$J$605,Jan!$V$5:$V$605,"Despesa",Jan!$G$5:$G$605,DRE!$D269)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71"/>
      <c r="B270" s="62">
        <v>267</v>
      </c>
      <c r="C270" s="34" t="str">
        <f>'PC Despesas'!C53</f>
        <v>5.1.49</v>
      </c>
      <c r="D270" s="35" t="str">
        <f>VLOOKUP(C270,'PC Despesas'!$C$4:$D$103,2,FALSE)</f>
        <v>-</v>
      </c>
      <c r="E270" s="48">
        <f>SUMIFS(Jan!$J$5:$J$605,Jan!$V$5:$V$605,"Despesa",Jan!$G$5:$G$605,DRE!$D270)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71"/>
      <c r="B271" s="62">
        <v>268</v>
      </c>
      <c r="C271" s="34" t="str">
        <f>'PC Despesas'!C54</f>
        <v>5.1.50</v>
      </c>
      <c r="D271" s="35" t="str">
        <f>VLOOKUP(C271,'PC Despesas'!$C$4:$D$103,2,FALSE)</f>
        <v>-</v>
      </c>
      <c r="E271" s="48">
        <f>SUMIFS(Jan!$J$5:$J$605,Jan!$V$5:$V$605,"Despesa",Jan!$G$5:$G$605,DRE!$D271)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71"/>
      <c r="B272" s="62">
        <v>269</v>
      </c>
      <c r="C272" s="34" t="str">
        <f>'PC Despesas'!C55</f>
        <v>5.1.51</v>
      </c>
      <c r="D272" s="35" t="str">
        <f>VLOOKUP(C272,'PC Despesas'!$C$4:$D$103,2,FALSE)</f>
        <v>-</v>
      </c>
      <c r="E272" s="48">
        <f>SUMIFS(Jan!$J$5:$J$605,Jan!$V$5:$V$605,"Despesa",Jan!$G$5:$G$605,DRE!$D272)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71"/>
      <c r="B273" s="62">
        <v>270</v>
      </c>
      <c r="C273" s="34" t="str">
        <f>'PC Despesas'!C56</f>
        <v>5.1.52</v>
      </c>
      <c r="D273" s="35" t="str">
        <f>VLOOKUP(C273,'PC Despesas'!$C$4:$D$103,2,FALSE)</f>
        <v>-</v>
      </c>
      <c r="E273" s="48">
        <f>SUMIFS(Jan!$J$5:$J$605,Jan!$V$5:$V$605,"Despesa",Jan!$G$5:$G$605,DRE!$D273)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71"/>
      <c r="B274" s="62">
        <v>271</v>
      </c>
      <c r="C274" s="34" t="str">
        <f>'PC Despesas'!C57</f>
        <v>5.1.53</v>
      </c>
      <c r="D274" s="35" t="str">
        <f>VLOOKUP(C274,'PC Despesas'!$C$4:$D$103,2,FALSE)</f>
        <v>-</v>
      </c>
      <c r="E274" s="48">
        <f>SUMIFS(Jan!$J$5:$J$605,Jan!$V$5:$V$605,"Despesa",Jan!$G$5:$G$605,DRE!$D274)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71"/>
      <c r="B275" s="62">
        <v>272</v>
      </c>
      <c r="C275" s="34" t="str">
        <f>'PC Despesas'!C58</f>
        <v>5.1.54</v>
      </c>
      <c r="D275" s="35" t="str">
        <f>VLOOKUP(C275,'PC Despesas'!$C$4:$D$103,2,FALSE)</f>
        <v>-</v>
      </c>
      <c r="E275" s="48">
        <f>SUMIFS(Jan!$J$5:$J$605,Jan!$V$5:$V$605,"Despesa",Jan!$G$5:$G$605,DRE!$D275)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71"/>
      <c r="B276" s="62">
        <v>273</v>
      </c>
      <c r="C276" s="34" t="str">
        <f>'PC Despesas'!C59</f>
        <v>5.1.55</v>
      </c>
      <c r="D276" s="35" t="str">
        <f>VLOOKUP(C276,'PC Despesas'!$C$4:$D$103,2,FALSE)</f>
        <v>-</v>
      </c>
      <c r="E276" s="48">
        <f>SUMIFS(Jan!$J$5:$J$605,Jan!$V$5:$V$605,"Despesa",Jan!$G$5:$G$605,DRE!$D276)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71"/>
      <c r="B277" s="62">
        <v>274</v>
      </c>
      <c r="C277" s="34" t="str">
        <f>'PC Despesas'!C60</f>
        <v>5.1.56</v>
      </c>
      <c r="D277" s="35" t="str">
        <f>VLOOKUP(C277,'PC Despesas'!$C$4:$D$103,2,FALSE)</f>
        <v>-</v>
      </c>
      <c r="E277" s="48">
        <f>SUMIFS(Jan!$J$5:$J$605,Jan!$V$5:$V$605,"Despesa",Jan!$G$5:$G$605,DRE!$D277)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71"/>
      <c r="B278" s="62">
        <v>275</v>
      </c>
      <c r="C278" s="34" t="str">
        <f>'PC Despesas'!C61</f>
        <v>5.1.57</v>
      </c>
      <c r="D278" s="35" t="str">
        <f>VLOOKUP(C278,'PC Despesas'!$C$4:$D$103,2,FALSE)</f>
        <v>-</v>
      </c>
      <c r="E278" s="48">
        <f>SUMIFS(Jan!$J$5:$J$605,Jan!$V$5:$V$605,"Despesa",Jan!$G$5:$G$605,DRE!$D278)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71"/>
      <c r="B279" s="62">
        <v>276</v>
      </c>
      <c r="C279" s="34" t="str">
        <f>'PC Despesas'!C62</f>
        <v>5.1.58</v>
      </c>
      <c r="D279" s="35" t="str">
        <f>VLOOKUP(C279,'PC Despesas'!$C$4:$D$103,2,FALSE)</f>
        <v>-</v>
      </c>
      <c r="E279" s="48">
        <f>SUMIFS(Jan!$J$5:$J$605,Jan!$V$5:$V$605,"Despesa",Jan!$G$5:$G$605,DRE!$D279)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71"/>
      <c r="B280" s="62">
        <v>277</v>
      </c>
      <c r="C280" s="34" t="str">
        <f>'PC Despesas'!C63</f>
        <v>5.1.59</v>
      </c>
      <c r="D280" s="35" t="str">
        <f>VLOOKUP(C280,'PC Despesas'!$C$4:$D$103,2,FALSE)</f>
        <v>-</v>
      </c>
      <c r="E280" s="48">
        <f>SUMIFS(Jan!$J$5:$J$605,Jan!$V$5:$V$605,"Despesa",Jan!$G$5:$G$605,DRE!$D280)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71"/>
      <c r="B281" s="62">
        <v>278</v>
      </c>
      <c r="C281" s="34" t="str">
        <f>'PC Despesas'!C64</f>
        <v>5.1.60</v>
      </c>
      <c r="D281" s="35" t="str">
        <f>VLOOKUP(C281,'PC Despesas'!$C$4:$D$103,2,FALSE)</f>
        <v>-</v>
      </c>
      <c r="E281" s="48">
        <f>SUMIFS(Jan!$J$5:$J$605,Jan!$V$5:$V$605,"Despesa",Jan!$G$5:$G$605,DRE!$D281)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71"/>
      <c r="B282" s="62">
        <v>279</v>
      </c>
      <c r="C282" s="34" t="str">
        <f>'PC Despesas'!C65</f>
        <v>5.1.61</v>
      </c>
      <c r="D282" s="35" t="str">
        <f>VLOOKUP(C282,'PC Despesas'!$C$4:$D$103,2,FALSE)</f>
        <v>-</v>
      </c>
      <c r="E282" s="48">
        <f>SUMIFS(Jan!$J$5:$J$605,Jan!$V$5:$V$605,"Despesa",Jan!$G$5:$G$605,DRE!$D282)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71"/>
      <c r="B283" s="62">
        <v>280</v>
      </c>
      <c r="C283" s="34" t="str">
        <f>'PC Despesas'!C66</f>
        <v>5.1.62</v>
      </c>
      <c r="D283" s="35" t="str">
        <f>VLOOKUP(C283,'PC Despesas'!$C$4:$D$103,2,FALSE)</f>
        <v>-</v>
      </c>
      <c r="E283" s="48">
        <f>SUMIFS(Jan!$J$5:$J$605,Jan!$V$5:$V$605,"Despesa",Jan!$G$5:$G$605,DRE!$D283)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71"/>
      <c r="B284" s="62">
        <v>281</v>
      </c>
      <c r="C284" s="34" t="str">
        <f>'PC Despesas'!C67</f>
        <v>5.1.63</v>
      </c>
      <c r="D284" s="35" t="str">
        <f>VLOOKUP(C284,'PC Despesas'!$C$4:$D$103,2,FALSE)</f>
        <v>-</v>
      </c>
      <c r="E284" s="48">
        <f>SUMIFS(Jan!$J$5:$J$605,Jan!$V$5:$V$605,"Despesa",Jan!$G$5:$G$605,DRE!$D284)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71"/>
      <c r="B285" s="62">
        <v>282</v>
      </c>
      <c r="C285" s="34" t="str">
        <f>'PC Despesas'!C68</f>
        <v>5.1.64</v>
      </c>
      <c r="D285" s="35" t="str">
        <f>VLOOKUP(C285,'PC Despesas'!$C$4:$D$103,2,FALSE)</f>
        <v>-</v>
      </c>
      <c r="E285" s="48">
        <f>SUMIFS(Jan!$J$5:$J$605,Jan!$V$5:$V$605,"Despesa",Jan!$G$5:$G$605,DRE!$D285)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71"/>
      <c r="B286" s="62">
        <v>283</v>
      </c>
      <c r="C286" s="34" t="str">
        <f>'PC Despesas'!C69</f>
        <v>5.1.65</v>
      </c>
      <c r="D286" s="35" t="str">
        <f>VLOOKUP(C286,'PC Despesas'!$C$4:$D$103,2,FALSE)</f>
        <v>-</v>
      </c>
      <c r="E286" s="48">
        <f>SUMIFS(Jan!$J$5:$J$605,Jan!$V$5:$V$605,"Despesa",Jan!$G$5:$G$605,DRE!$D286)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71"/>
      <c r="B287" s="62">
        <v>284</v>
      </c>
      <c r="C287" s="34" t="str">
        <f>'PC Despesas'!C70</f>
        <v>5.1.66</v>
      </c>
      <c r="D287" s="35" t="str">
        <f>VLOOKUP(C287,'PC Despesas'!$C$4:$D$103,2,FALSE)</f>
        <v>-</v>
      </c>
      <c r="E287" s="48">
        <f>SUMIFS(Jan!$J$5:$J$605,Jan!$V$5:$V$605,"Despesa",Jan!$G$5:$G$605,DRE!$D287)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71"/>
      <c r="B288" s="62">
        <v>285</v>
      </c>
      <c r="C288" s="34" t="str">
        <f>'PC Despesas'!C71</f>
        <v>5.1.67</v>
      </c>
      <c r="D288" s="35" t="str">
        <f>VLOOKUP(C288,'PC Despesas'!$C$4:$D$103,2,FALSE)</f>
        <v>-</v>
      </c>
      <c r="E288" s="48">
        <f>SUMIFS(Jan!$J$5:$J$605,Jan!$V$5:$V$605,"Despesa",Jan!$G$5:$G$605,DRE!$D288)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71"/>
      <c r="B289" s="62">
        <v>286</v>
      </c>
      <c r="C289" s="34" t="str">
        <f>'PC Despesas'!C72</f>
        <v>5.1.68</v>
      </c>
      <c r="D289" s="35" t="str">
        <f>VLOOKUP(C289,'PC Despesas'!$C$4:$D$103,2,FALSE)</f>
        <v>-</v>
      </c>
      <c r="E289" s="48">
        <f>SUMIFS(Jan!$J$5:$J$605,Jan!$V$5:$V$605,"Despesa",Jan!$G$5:$G$605,DRE!$D289)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71"/>
      <c r="B290" s="62">
        <v>287</v>
      </c>
      <c r="C290" s="34" t="str">
        <f>'PC Despesas'!C73</f>
        <v>5.1.69</v>
      </c>
      <c r="D290" s="35" t="str">
        <f>VLOOKUP(C290,'PC Despesas'!$C$4:$D$103,2,FALSE)</f>
        <v>-</v>
      </c>
      <c r="E290" s="48">
        <f>SUMIFS(Jan!$J$5:$J$605,Jan!$V$5:$V$605,"Despesa",Jan!$G$5:$G$605,DRE!$D290)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71"/>
      <c r="B291" s="62">
        <v>288</v>
      </c>
      <c r="C291" s="34" t="str">
        <f>'PC Despesas'!C74</f>
        <v>5.1.70</v>
      </c>
      <c r="D291" s="35" t="str">
        <f>VLOOKUP(C291,'PC Despesas'!$C$4:$D$103,2,FALSE)</f>
        <v>-</v>
      </c>
      <c r="E291" s="48">
        <f>SUMIFS(Jan!$J$5:$J$605,Jan!$V$5:$V$605,"Despesa",Jan!$G$5:$G$605,DRE!$D291)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71"/>
      <c r="B292" s="62">
        <v>289</v>
      </c>
      <c r="C292" s="34" t="str">
        <f>'PC Despesas'!C75</f>
        <v>5.1.71</v>
      </c>
      <c r="D292" s="35" t="str">
        <f>VLOOKUP(C292,'PC Despesas'!$C$4:$D$103,2,FALSE)</f>
        <v>-</v>
      </c>
      <c r="E292" s="48">
        <f>SUMIFS(Jan!$J$5:$J$605,Jan!$V$5:$V$605,"Despesa",Jan!$G$5:$G$605,DRE!$D292)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71"/>
      <c r="B293" s="62">
        <v>290</v>
      </c>
      <c r="C293" s="34" t="str">
        <f>'PC Despesas'!C76</f>
        <v>5.1.72</v>
      </c>
      <c r="D293" s="35" t="str">
        <f>VLOOKUP(C293,'PC Despesas'!$C$4:$D$103,2,FALSE)</f>
        <v>-</v>
      </c>
      <c r="E293" s="48">
        <f>SUMIFS(Jan!$J$5:$J$605,Jan!$V$5:$V$605,"Despesa",Jan!$G$5:$G$605,DRE!$D293)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71"/>
      <c r="B294" s="62">
        <v>291</v>
      </c>
      <c r="C294" s="34" t="str">
        <f>'PC Despesas'!C77</f>
        <v>5.1.73</v>
      </c>
      <c r="D294" s="35" t="str">
        <f>VLOOKUP(C294,'PC Despesas'!$C$4:$D$103,2,FALSE)</f>
        <v>-</v>
      </c>
      <c r="E294" s="48">
        <f>SUMIFS(Jan!$J$5:$J$605,Jan!$V$5:$V$605,"Despesa",Jan!$G$5:$G$605,DRE!$D294)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71"/>
      <c r="B295" s="62">
        <v>292</v>
      </c>
      <c r="C295" s="34" t="str">
        <f>'PC Despesas'!C78</f>
        <v>5.1.74</v>
      </c>
      <c r="D295" s="35" t="str">
        <f>VLOOKUP(C295,'PC Despesas'!$C$4:$D$103,2,FALSE)</f>
        <v>-</v>
      </c>
      <c r="E295" s="48">
        <f>SUMIFS(Jan!$J$5:$J$605,Jan!$V$5:$V$605,"Despesa",Jan!$G$5:$G$605,DRE!$D295)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71"/>
      <c r="B296" s="62">
        <v>293</v>
      </c>
      <c r="C296" s="34" t="str">
        <f>'PC Despesas'!C79</f>
        <v>5.1.75</v>
      </c>
      <c r="D296" s="35" t="str">
        <f>VLOOKUP(C296,'PC Despesas'!$C$4:$D$103,2,FALSE)</f>
        <v>-</v>
      </c>
      <c r="E296" s="48">
        <f>SUMIFS(Jan!$J$5:$J$605,Jan!$V$5:$V$605,"Despesa",Jan!$G$5:$G$605,DRE!$D296)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71"/>
      <c r="B297" s="62">
        <v>294</v>
      </c>
      <c r="C297" s="34" t="str">
        <f>'PC Despesas'!C80</f>
        <v>5.1.76</v>
      </c>
      <c r="D297" s="35" t="str">
        <f>VLOOKUP(C297,'PC Despesas'!$C$4:$D$103,2,FALSE)</f>
        <v>-</v>
      </c>
      <c r="E297" s="48">
        <f>SUMIFS(Jan!$J$5:$J$605,Jan!$V$5:$V$605,"Despesa",Jan!$G$5:$G$605,DRE!$D297)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71"/>
      <c r="B298" s="62">
        <v>295</v>
      </c>
      <c r="C298" s="34" t="str">
        <f>'PC Despesas'!C81</f>
        <v>5.1.77</v>
      </c>
      <c r="D298" s="35" t="str">
        <f>VLOOKUP(C298,'PC Despesas'!$C$4:$D$103,2,FALSE)</f>
        <v>-</v>
      </c>
      <c r="E298" s="48">
        <f>SUMIFS(Jan!$J$5:$J$605,Jan!$V$5:$V$605,"Despesa",Jan!$G$5:$G$605,DRE!$D298)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71"/>
      <c r="B299" s="62">
        <v>296</v>
      </c>
      <c r="C299" s="34" t="str">
        <f>'PC Despesas'!C82</f>
        <v>5.1.78</v>
      </c>
      <c r="D299" s="35" t="str">
        <f>VLOOKUP(C299,'PC Despesas'!$C$4:$D$103,2,FALSE)</f>
        <v>-</v>
      </c>
      <c r="E299" s="48">
        <f>SUMIFS(Jan!$J$5:$J$605,Jan!$V$5:$V$605,"Despesa",Jan!$G$5:$G$605,DRE!$D299)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71"/>
      <c r="B300" s="62">
        <v>297</v>
      </c>
      <c r="C300" s="34" t="str">
        <f>'PC Despesas'!C83</f>
        <v>5.1.79</v>
      </c>
      <c r="D300" s="35" t="str">
        <f>VLOOKUP(C300,'PC Despesas'!$C$4:$D$103,2,FALSE)</f>
        <v>-</v>
      </c>
      <c r="E300" s="48">
        <f>SUMIFS(Jan!$J$5:$J$605,Jan!$V$5:$V$605,"Despesa",Jan!$G$5:$G$605,DRE!$D300)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71"/>
      <c r="B301" s="62">
        <v>298</v>
      </c>
      <c r="C301" s="34" t="str">
        <f>'PC Despesas'!C84</f>
        <v>5.1.80</v>
      </c>
      <c r="D301" s="35" t="str">
        <f>VLOOKUP(C301,'PC Despesas'!$C$4:$D$103,2,FALSE)</f>
        <v>-</v>
      </c>
      <c r="E301" s="48">
        <f>SUMIFS(Jan!$J$5:$J$605,Jan!$V$5:$V$605,"Despesa",Jan!$G$5:$G$605,DRE!$D301)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71"/>
      <c r="B302" s="62">
        <v>299</v>
      </c>
      <c r="C302" s="34" t="str">
        <f>'PC Despesas'!C85</f>
        <v>5.1.81</v>
      </c>
      <c r="D302" s="35" t="str">
        <f>VLOOKUP(C302,'PC Despesas'!$C$4:$D$103,2,FALSE)</f>
        <v>-</v>
      </c>
      <c r="E302" s="48">
        <f>SUMIFS(Jan!$J$5:$J$605,Jan!$V$5:$V$605,"Despesa",Jan!$G$5:$G$605,DRE!$D302)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71"/>
      <c r="B303" s="62">
        <v>300</v>
      </c>
      <c r="C303" s="34" t="str">
        <f>'PC Despesas'!C86</f>
        <v>5.1.82</v>
      </c>
      <c r="D303" s="35" t="str">
        <f>VLOOKUP(C303,'PC Despesas'!$C$4:$D$103,2,FALSE)</f>
        <v>-</v>
      </c>
      <c r="E303" s="48">
        <f>SUMIFS(Jan!$J$5:$J$605,Jan!$V$5:$V$605,"Despesa",Jan!$G$5:$G$605,DRE!$D303)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71"/>
      <c r="B304" s="62">
        <v>301</v>
      </c>
      <c r="C304" s="34" t="str">
        <f>'PC Despesas'!C87</f>
        <v>5.1.83</v>
      </c>
      <c r="D304" s="35" t="str">
        <f>VLOOKUP(C304,'PC Despesas'!$C$4:$D$103,2,FALSE)</f>
        <v>-</v>
      </c>
      <c r="E304" s="48">
        <f>SUMIFS(Jan!$J$5:$J$605,Jan!$V$5:$V$605,"Despesa",Jan!$G$5:$G$605,DRE!$D304)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71"/>
      <c r="B305" s="62">
        <v>302</v>
      </c>
      <c r="C305" s="34" t="str">
        <f>'PC Despesas'!C88</f>
        <v>5.1.84</v>
      </c>
      <c r="D305" s="35" t="str">
        <f>VLOOKUP(C305,'PC Despesas'!$C$4:$D$103,2,FALSE)</f>
        <v>-</v>
      </c>
      <c r="E305" s="48">
        <f>SUMIFS(Jan!$J$5:$J$605,Jan!$V$5:$V$605,"Despesa",Jan!$G$5:$G$605,DRE!$D305)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71"/>
      <c r="B306" s="62">
        <v>303</v>
      </c>
      <c r="C306" s="34" t="str">
        <f>'PC Despesas'!C89</f>
        <v>5.1.85</v>
      </c>
      <c r="D306" s="35" t="str">
        <f>VLOOKUP(C306,'PC Despesas'!$C$4:$D$103,2,FALSE)</f>
        <v>-</v>
      </c>
      <c r="E306" s="48">
        <f>SUMIFS(Jan!$J$5:$J$605,Jan!$V$5:$V$605,"Despesa",Jan!$G$5:$G$605,DRE!$D306)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71"/>
      <c r="B307" s="62">
        <v>304</v>
      </c>
      <c r="C307" s="34" t="str">
        <f>'PC Despesas'!C90</f>
        <v>5.1.86</v>
      </c>
      <c r="D307" s="35" t="str">
        <f>VLOOKUP(C307,'PC Despesas'!$C$4:$D$103,2,FALSE)</f>
        <v>-</v>
      </c>
      <c r="E307" s="48">
        <f>SUMIFS(Jan!$J$5:$J$605,Jan!$V$5:$V$605,"Despesa",Jan!$G$5:$G$605,DRE!$D307)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71"/>
      <c r="B308" s="62">
        <v>305</v>
      </c>
      <c r="C308" s="34" t="str">
        <f>'PC Despesas'!C91</f>
        <v>5.1.87</v>
      </c>
      <c r="D308" s="35" t="str">
        <f>VLOOKUP(C308,'PC Despesas'!$C$4:$D$103,2,FALSE)</f>
        <v>-</v>
      </c>
      <c r="E308" s="48">
        <f>SUMIFS(Jan!$J$5:$J$605,Jan!$V$5:$V$605,"Despesa",Jan!$G$5:$G$605,DRE!$D308)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71"/>
      <c r="B309" s="62">
        <v>306</v>
      </c>
      <c r="C309" s="34" t="str">
        <f>'PC Despesas'!C92</f>
        <v>5.1.88</v>
      </c>
      <c r="D309" s="35" t="str">
        <f>VLOOKUP(C309,'PC Despesas'!$C$4:$D$103,2,FALSE)</f>
        <v>-</v>
      </c>
      <c r="E309" s="48">
        <f>SUMIFS(Jan!$J$5:$J$605,Jan!$V$5:$V$605,"Despesa",Jan!$G$5:$G$605,DRE!$D309)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71"/>
      <c r="B310" s="62">
        <v>307</v>
      </c>
      <c r="C310" s="34" t="str">
        <f>'PC Despesas'!C93</f>
        <v>5.1.89</v>
      </c>
      <c r="D310" s="35" t="str">
        <f>VLOOKUP(C310,'PC Despesas'!$C$4:$D$103,2,FALSE)</f>
        <v>-</v>
      </c>
      <c r="E310" s="48">
        <f>SUMIFS(Jan!$J$5:$J$605,Jan!$V$5:$V$605,"Despesa",Jan!$G$5:$G$605,DRE!$D310)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71"/>
      <c r="B311" s="62">
        <v>308</v>
      </c>
      <c r="C311" s="34" t="str">
        <f>'PC Despesas'!C94</f>
        <v>5.1.90</v>
      </c>
      <c r="D311" s="35" t="str">
        <f>VLOOKUP(C311,'PC Despesas'!$C$4:$D$103,2,FALSE)</f>
        <v>-</v>
      </c>
      <c r="E311" s="48">
        <f>SUMIFS(Jan!$J$5:$J$605,Jan!$V$5:$V$605,"Despesa",Jan!$G$5:$G$605,DRE!$D311)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71"/>
      <c r="B312" s="62">
        <v>309</v>
      </c>
      <c r="C312" s="34" t="str">
        <f>'PC Despesas'!C95</f>
        <v>5.1.91</v>
      </c>
      <c r="D312" s="35" t="str">
        <f>VLOOKUP(C312,'PC Despesas'!$C$4:$D$103,2,FALSE)</f>
        <v>-</v>
      </c>
      <c r="E312" s="48">
        <f>SUMIFS(Jan!$J$5:$J$605,Jan!$V$5:$V$605,"Despesa",Jan!$G$5:$G$605,DRE!$D312)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71"/>
      <c r="B313" s="62">
        <v>310</v>
      </c>
      <c r="C313" s="34" t="str">
        <f>'PC Despesas'!C96</f>
        <v>5.1.92</v>
      </c>
      <c r="D313" s="35" t="str">
        <f>VLOOKUP(C313,'PC Despesas'!$C$4:$D$103,2,FALSE)</f>
        <v>-</v>
      </c>
      <c r="E313" s="48">
        <f>SUMIFS(Jan!$J$5:$J$605,Jan!$V$5:$V$605,"Despesa",Jan!$G$5:$G$605,DRE!$D313)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71"/>
      <c r="B314" s="62">
        <v>311</v>
      </c>
      <c r="C314" s="34" t="str">
        <f>'PC Despesas'!C97</f>
        <v>5.1.93</v>
      </c>
      <c r="D314" s="35" t="str">
        <f>VLOOKUP(C314,'PC Despesas'!$C$4:$D$103,2,FALSE)</f>
        <v>-</v>
      </c>
      <c r="E314" s="48">
        <f>SUMIFS(Jan!$J$5:$J$605,Jan!$V$5:$V$605,"Despesa",Jan!$G$5:$G$605,DRE!$D314)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71"/>
      <c r="B315" s="62">
        <v>312</v>
      </c>
      <c r="C315" s="34" t="str">
        <f>'PC Despesas'!C98</f>
        <v>5.1.94</v>
      </c>
      <c r="D315" s="35" t="str">
        <f>VLOOKUP(C315,'PC Despesas'!$C$4:$D$103,2,FALSE)</f>
        <v>-</v>
      </c>
      <c r="E315" s="48">
        <f>SUMIFS(Jan!$J$5:$J$605,Jan!$V$5:$V$605,"Despesa",Jan!$G$5:$G$605,DRE!$D315)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71"/>
      <c r="B316" s="62">
        <v>313</v>
      </c>
      <c r="C316" s="34" t="str">
        <f>'PC Despesas'!C99</f>
        <v>5.1.95</v>
      </c>
      <c r="D316" s="35" t="str">
        <f>VLOOKUP(C316,'PC Despesas'!$C$4:$D$103,2,FALSE)</f>
        <v>-</v>
      </c>
      <c r="E316" s="48">
        <f>SUMIFS(Jan!$J$5:$J$605,Jan!$V$5:$V$605,"Despesa",Jan!$G$5:$G$605,DRE!$D316)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71"/>
      <c r="B317" s="62">
        <v>314</v>
      </c>
      <c r="C317" s="34" t="str">
        <f>'PC Despesas'!C100</f>
        <v>5.1.96</v>
      </c>
      <c r="D317" s="35" t="str">
        <f>VLOOKUP(C317,'PC Despesas'!$C$4:$D$103,2,FALSE)</f>
        <v>-</v>
      </c>
      <c r="E317" s="48">
        <f>SUMIFS(Jan!$J$5:$J$605,Jan!$V$5:$V$605,"Despesa",Jan!$G$5:$G$605,DRE!$D317)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71"/>
      <c r="B318" s="62">
        <v>315</v>
      </c>
      <c r="C318" s="34" t="str">
        <f>'PC Despesas'!C101</f>
        <v>5.1.97</v>
      </c>
      <c r="D318" s="35" t="str">
        <f>VLOOKUP(C318,'PC Despesas'!$C$4:$D$103,2,FALSE)</f>
        <v>-</v>
      </c>
      <c r="E318" s="48">
        <f>SUMIFS(Jan!$J$5:$J$605,Jan!$V$5:$V$605,"Despesa",Jan!$G$5:$G$605,DRE!$D318)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71"/>
      <c r="B319" s="62">
        <v>316</v>
      </c>
      <c r="C319" s="34" t="str">
        <f>'PC Despesas'!C102</f>
        <v>5.1.98</v>
      </c>
      <c r="D319" s="35" t="str">
        <f>VLOOKUP(C319,'PC Despesas'!$C$4:$D$103,2,FALSE)</f>
        <v>-</v>
      </c>
      <c r="E319" s="48">
        <f>SUMIFS(Jan!$J$5:$J$605,Jan!$V$5:$V$605,"Despesa",Jan!$G$5:$G$605,DRE!$D319)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71"/>
      <c r="B320" s="62">
        <v>317</v>
      </c>
      <c r="C320" s="34" t="str">
        <f>'PC Despesas'!C103</f>
        <v>5.1.99</v>
      </c>
      <c r="D320" s="35" t="str">
        <f>VLOOKUP(C320,'PC Despesas'!$C$4:$D$103,2,FALSE)</f>
        <v>Outras Despesas com Produtos</v>
      </c>
      <c r="E320" s="48">
        <f>SUMIFS(Jan!$J$5:$J$605,Jan!$V$5:$V$605,"Despesa",Jan!$G$5:$G$605,DRE!$D320)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71"/>
      <c r="B321" s="62">
        <v>318</v>
      </c>
      <c r="C321" s="197" t="str">
        <f>'PC Despesas'!F$4</f>
        <v>5.2</v>
      </c>
      <c r="D321" s="198" t="str">
        <f>VLOOKUP(C321,'PC Despesas'!$F$4:$G$103,2,FALSE)</f>
        <v>DESPESAS COM SERVIÇOS</v>
      </c>
      <c r="E321" s="199">
        <f t="shared" ref="E321:Q321" si="20">SUM(E322:E420)</f>
        <v>0</v>
      </c>
      <c r="F321" s="199">
        <f t="shared" si="20"/>
        <v>0</v>
      </c>
      <c r="G321" s="199">
        <f t="shared" si="20"/>
        <v>0</v>
      </c>
      <c r="H321" s="199">
        <f t="shared" si="20"/>
        <v>0</v>
      </c>
      <c r="I321" s="199">
        <f t="shared" si="20"/>
        <v>0</v>
      </c>
      <c r="J321" s="199">
        <f t="shared" si="20"/>
        <v>0</v>
      </c>
      <c r="K321" s="199">
        <f t="shared" si="20"/>
        <v>0</v>
      </c>
      <c r="L321" s="199">
        <f t="shared" si="20"/>
        <v>0</v>
      </c>
      <c r="M321" s="199">
        <f t="shared" si="20"/>
        <v>0</v>
      </c>
      <c r="N321" s="199">
        <f t="shared" si="20"/>
        <v>0</v>
      </c>
      <c r="O321" s="199">
        <f t="shared" si="20"/>
        <v>0</v>
      </c>
      <c r="P321" s="199">
        <f t="shared" si="20"/>
        <v>0</v>
      </c>
      <c r="Q321" s="199">
        <f t="shared" si="20"/>
        <v>0</v>
      </c>
    </row>
    <row r="322" spans="1:17" ht="28.5" customHeight="1" thickTop="1" thickBot="1" x14ac:dyDescent="0.3">
      <c r="A322" s="171"/>
      <c r="B322" s="62">
        <v>319</v>
      </c>
      <c r="C322" s="34" t="str">
        <f>'PC Despesas'!F5</f>
        <v>5.2.1</v>
      </c>
      <c r="D322" s="35" t="str">
        <f>VLOOKUP(C322,'PC Despesas'!$F$4:$G$103,2,FALSE)</f>
        <v>-</v>
      </c>
      <c r="E322" s="48">
        <f>SUMIFS(Jan!$J$5:$J$605,Jan!$V$5:$V$605,"Despesa",Jan!$G$5:$G$605,DRE!$D322)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71"/>
      <c r="B323" s="62">
        <v>320</v>
      </c>
      <c r="C323" s="34" t="str">
        <f>'PC Despesas'!F6</f>
        <v>5.2.2</v>
      </c>
      <c r="D323" s="35" t="str">
        <f>VLOOKUP(C323,'PC Despesas'!$F$4:$G$103,2,FALSE)</f>
        <v>-</v>
      </c>
      <c r="E323" s="48">
        <f>SUMIFS(Jan!$J$5:$J$605,Jan!$V$5:$V$605,"Despesa",Jan!$G$5:$G$605,DRE!$D323)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71"/>
      <c r="B324" s="62">
        <v>321</v>
      </c>
      <c r="C324" s="34" t="str">
        <f>'PC Despesas'!F7</f>
        <v>5.2.3</v>
      </c>
      <c r="D324" s="35" t="str">
        <f>VLOOKUP(C324,'PC Despesas'!$F$4:$G$103,2,FALSE)</f>
        <v>-</v>
      </c>
      <c r="E324" s="48">
        <f>SUMIFS(Jan!$J$5:$J$605,Jan!$V$5:$V$605,"Despesa",Jan!$G$5:$G$605,DRE!$D324)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71"/>
      <c r="B325" s="62">
        <v>322</v>
      </c>
      <c r="C325" s="34" t="str">
        <f>'PC Despesas'!F8</f>
        <v>5.2.4</v>
      </c>
      <c r="D325" s="35" t="str">
        <f>VLOOKUP(C325,'PC Despesas'!$F$4:$G$103,2,FALSE)</f>
        <v>-</v>
      </c>
      <c r="E325" s="48">
        <f>SUMIFS(Jan!$J$5:$J$605,Jan!$V$5:$V$605,"Despesa",Jan!$G$5:$G$605,DRE!$D325)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71"/>
      <c r="B326" s="62">
        <v>323</v>
      </c>
      <c r="C326" s="34" t="str">
        <f>'PC Despesas'!F9</f>
        <v>5.2.5</v>
      </c>
      <c r="D326" s="35" t="str">
        <f>VLOOKUP(C326,'PC Despesas'!$F$4:$G$103,2,FALSE)</f>
        <v>-</v>
      </c>
      <c r="E326" s="48">
        <f>SUMIFS(Jan!$J$5:$J$605,Jan!$V$5:$V$605,"Despesa",Jan!$G$5:$G$605,DRE!$D326)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71"/>
      <c r="B327" s="62">
        <v>324</v>
      </c>
      <c r="C327" s="34" t="str">
        <f>'PC Despesas'!F10</f>
        <v>5.2.6</v>
      </c>
      <c r="D327" s="35" t="str">
        <f>VLOOKUP(C327,'PC Despesas'!$F$4:$G$103,2,FALSE)</f>
        <v>-</v>
      </c>
      <c r="E327" s="48">
        <f>SUMIFS(Jan!$J$5:$J$605,Jan!$V$5:$V$605,"Despesa",Jan!$G$5:$G$605,DRE!$D327)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71"/>
      <c r="B328" s="62">
        <v>325</v>
      </c>
      <c r="C328" s="34" t="str">
        <f>'PC Despesas'!F11</f>
        <v>5.2.7</v>
      </c>
      <c r="D328" s="35" t="str">
        <f>VLOOKUP(C328,'PC Despesas'!$F$4:$G$103,2,FALSE)</f>
        <v>-</v>
      </c>
      <c r="E328" s="48">
        <f>SUMIFS(Jan!$J$5:$J$605,Jan!$V$5:$V$605,"Despesa",Jan!$G$5:$G$605,DRE!$D328)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71"/>
      <c r="B329" s="62">
        <v>326</v>
      </c>
      <c r="C329" s="34" t="str">
        <f>'PC Despesas'!F12</f>
        <v>5.2.8</v>
      </c>
      <c r="D329" s="35" t="str">
        <f>VLOOKUP(C329,'PC Despesas'!$F$4:$G$103,2,FALSE)</f>
        <v>-</v>
      </c>
      <c r="E329" s="48">
        <f>SUMIFS(Jan!$J$5:$J$605,Jan!$V$5:$V$605,"Despesa",Jan!$G$5:$G$605,DRE!$D329)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71"/>
      <c r="B330" s="62">
        <v>327</v>
      </c>
      <c r="C330" s="34" t="str">
        <f>'PC Despesas'!F13</f>
        <v>5.2.9</v>
      </c>
      <c r="D330" s="35" t="str">
        <f>VLOOKUP(C330,'PC Despesas'!$F$4:$G$103,2,FALSE)</f>
        <v>-</v>
      </c>
      <c r="E330" s="48">
        <f>SUMIFS(Jan!$J$5:$J$605,Jan!$V$5:$V$605,"Despesa",Jan!$G$5:$G$605,DRE!$D330)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71"/>
      <c r="B331" s="62">
        <v>328</v>
      </c>
      <c r="C331" s="34" t="str">
        <f>'PC Despesas'!F14</f>
        <v>5.2.10</v>
      </c>
      <c r="D331" s="35" t="str">
        <f>VLOOKUP(C331,'PC Despesas'!$F$4:$G$103,2,FALSE)</f>
        <v>-</v>
      </c>
      <c r="E331" s="48">
        <f>SUMIFS(Jan!$J$5:$J$605,Jan!$V$5:$V$605,"Despesa",Jan!$G$5:$G$605,DRE!$D331)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71"/>
      <c r="B332" s="62">
        <v>329</v>
      </c>
      <c r="C332" s="34" t="str">
        <f>'PC Despesas'!F15</f>
        <v>5.2.11</v>
      </c>
      <c r="D332" s="35" t="str">
        <f>VLOOKUP(C332,'PC Despesas'!$F$4:$G$103,2,FALSE)</f>
        <v>-</v>
      </c>
      <c r="E332" s="48">
        <f>SUMIFS(Jan!$J$5:$J$605,Jan!$V$5:$V$605,"Despesa",Jan!$G$5:$G$605,DRE!$D332)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71"/>
      <c r="B333" s="62">
        <v>330</v>
      </c>
      <c r="C333" s="34" t="str">
        <f>'PC Despesas'!F16</f>
        <v>5.2.12</v>
      </c>
      <c r="D333" s="35" t="str">
        <f>VLOOKUP(C333,'PC Despesas'!$F$4:$G$103,2,FALSE)</f>
        <v>-</v>
      </c>
      <c r="E333" s="48">
        <f>SUMIFS(Jan!$J$5:$J$605,Jan!$V$5:$V$605,"Despesa",Jan!$G$5:$G$605,DRE!$D333)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71"/>
      <c r="B334" s="62">
        <v>331</v>
      </c>
      <c r="C334" s="34" t="str">
        <f>'PC Despesas'!F17</f>
        <v>5.2.13</v>
      </c>
      <c r="D334" s="35" t="str">
        <f>VLOOKUP(C334,'PC Despesas'!$F$4:$G$103,2,FALSE)</f>
        <v>-</v>
      </c>
      <c r="E334" s="48">
        <f>SUMIFS(Jan!$J$5:$J$605,Jan!$V$5:$V$605,"Despesa",Jan!$G$5:$G$605,DRE!$D334)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0</v>
      </c>
      <c r="M334" s="48">
        <f>SUMIFS(Set!$J$5:$J$605,Set!$V$5:$V$605,"Despesa",Set!$G$5:$G$605,DRE!$D334)</f>
        <v>0</v>
      </c>
      <c r="N334" s="48">
        <f>SUMIFS(Out!$J$5:$J$605,Out!$V$5:$V$605,"Despesa",Out!$G$5:$G$605,DRE!$D334)</f>
        <v>0</v>
      </c>
      <c r="O334" s="48">
        <f>SUMIFS(Nov!$J$5:$J$605,Nov!$V$5:$V$605,"Despesa",Nov!$G$5:$G$605,DRE!$D334)</f>
        <v>0</v>
      </c>
      <c r="P334" s="48">
        <f>SUMIFS(Dez!$J$5:$J$605,Dez!$V$5:$V$605,"Despesa",Dez!$G$5:$G$605,DRE!$D334)</f>
        <v>0</v>
      </c>
      <c r="Q334" s="48">
        <f t="shared" si="21"/>
        <v>0</v>
      </c>
    </row>
    <row r="335" spans="1:17" ht="28.5" customHeight="1" thickTop="1" thickBot="1" x14ac:dyDescent="0.3">
      <c r="A335" s="171"/>
      <c r="B335" s="62">
        <v>332</v>
      </c>
      <c r="C335" s="34" t="str">
        <f>'PC Despesas'!F18</f>
        <v>5.2.14</v>
      </c>
      <c r="D335" s="35" t="str">
        <f>VLOOKUP(C335,'PC Despesas'!$F$4:$G$103,2,FALSE)</f>
        <v>-</v>
      </c>
      <c r="E335" s="48">
        <f>SUMIFS(Jan!$J$5:$J$605,Jan!$V$5:$V$605,"Despesa",Jan!$G$5:$G$605,DRE!$D335)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71"/>
      <c r="B336" s="62">
        <v>333</v>
      </c>
      <c r="C336" s="34" t="str">
        <f>'PC Despesas'!F19</f>
        <v>5.2.15</v>
      </c>
      <c r="D336" s="35" t="str">
        <f>VLOOKUP(C336,'PC Despesas'!$F$4:$G$103,2,FALSE)</f>
        <v>-</v>
      </c>
      <c r="E336" s="48">
        <f>SUMIFS(Jan!$J$5:$J$605,Jan!$V$5:$V$605,"Despesa",Jan!$G$5:$G$605,DRE!$D336)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71"/>
      <c r="B337" s="62">
        <v>334</v>
      </c>
      <c r="C337" s="34" t="str">
        <f>'PC Despesas'!F20</f>
        <v>5.2.16</v>
      </c>
      <c r="D337" s="35" t="str">
        <f>VLOOKUP(C337,'PC Despesas'!$F$4:$G$103,2,FALSE)</f>
        <v>-</v>
      </c>
      <c r="E337" s="48">
        <f>SUMIFS(Jan!$J$5:$J$605,Jan!$V$5:$V$605,"Despesa",Jan!$G$5:$G$605,DRE!$D337)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71"/>
      <c r="B338" s="62">
        <v>335</v>
      </c>
      <c r="C338" s="34" t="str">
        <f>'PC Despesas'!F21</f>
        <v>5.2.17</v>
      </c>
      <c r="D338" s="35" t="str">
        <f>VLOOKUP(C338,'PC Despesas'!$F$4:$G$103,2,FALSE)</f>
        <v>-</v>
      </c>
      <c r="E338" s="48">
        <f>SUMIFS(Jan!$J$5:$J$605,Jan!$V$5:$V$605,"Despesa",Jan!$G$5:$G$605,DRE!$D338)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71"/>
      <c r="B339" s="62">
        <v>336</v>
      </c>
      <c r="C339" s="34" t="str">
        <f>'PC Despesas'!F22</f>
        <v>5.2.18</v>
      </c>
      <c r="D339" s="35" t="str">
        <f>VLOOKUP(C339,'PC Despesas'!$F$4:$G$103,2,FALSE)</f>
        <v>-</v>
      </c>
      <c r="E339" s="48">
        <f>SUMIFS(Jan!$J$5:$J$605,Jan!$V$5:$V$605,"Despesa",Jan!$G$5:$G$605,DRE!$D339)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71"/>
      <c r="B340" s="62">
        <v>337</v>
      </c>
      <c r="C340" s="34" t="str">
        <f>'PC Despesas'!F23</f>
        <v>5.2.19</v>
      </c>
      <c r="D340" s="35" t="str">
        <f>VLOOKUP(C340,'PC Despesas'!$F$4:$G$103,2,FALSE)</f>
        <v>-</v>
      </c>
      <c r="E340" s="48">
        <f>SUMIFS(Jan!$J$5:$J$605,Jan!$V$5:$V$605,"Despesa",Jan!$G$5:$G$605,DRE!$D340)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71"/>
      <c r="B341" s="62">
        <v>338</v>
      </c>
      <c r="C341" s="34" t="str">
        <f>'PC Despesas'!F24</f>
        <v>5.2.20</v>
      </c>
      <c r="D341" s="35" t="str">
        <f>VLOOKUP(C341,'PC Despesas'!$F$4:$G$103,2,FALSE)</f>
        <v>-</v>
      </c>
      <c r="E341" s="48">
        <f>SUMIFS(Jan!$J$5:$J$605,Jan!$V$5:$V$605,"Despesa",Jan!$G$5:$G$605,DRE!$D341)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71"/>
      <c r="B342" s="62">
        <v>339</v>
      </c>
      <c r="C342" s="34" t="str">
        <f>'PC Despesas'!F25</f>
        <v>5.2.21</v>
      </c>
      <c r="D342" s="35" t="str">
        <f>VLOOKUP(C342,'PC Despesas'!$F$4:$G$103,2,FALSE)</f>
        <v>-</v>
      </c>
      <c r="E342" s="48">
        <f>SUMIFS(Jan!$J$5:$J$605,Jan!$V$5:$V$605,"Despesa",Jan!$G$5:$G$605,DRE!$D342)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71"/>
      <c r="B343" s="62">
        <v>340</v>
      </c>
      <c r="C343" s="34" t="str">
        <f>'PC Despesas'!F26</f>
        <v>5.2.22</v>
      </c>
      <c r="D343" s="35" t="str">
        <f>VLOOKUP(C343,'PC Despesas'!$F$4:$G$103,2,FALSE)</f>
        <v>-</v>
      </c>
      <c r="E343" s="48">
        <f>SUMIFS(Jan!$J$5:$J$605,Jan!$V$5:$V$605,"Despesa",Jan!$G$5:$G$605,DRE!$D343)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71"/>
      <c r="B344" s="62">
        <v>341</v>
      </c>
      <c r="C344" s="34" t="str">
        <f>'PC Despesas'!F27</f>
        <v>5.2.23</v>
      </c>
      <c r="D344" s="35" t="str">
        <f>VLOOKUP(C344,'PC Despesas'!$F$4:$G$103,2,FALSE)</f>
        <v>-</v>
      </c>
      <c r="E344" s="48">
        <f>SUMIFS(Jan!$J$5:$J$605,Jan!$V$5:$V$605,"Despesa",Jan!$G$5:$G$605,DRE!$D344)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71"/>
      <c r="B345" s="62">
        <v>342</v>
      </c>
      <c r="C345" s="34" t="str">
        <f>'PC Despesas'!F28</f>
        <v>5.2.24</v>
      </c>
      <c r="D345" s="35" t="str">
        <f>VLOOKUP(C345,'PC Despesas'!$F$4:$G$103,2,FALSE)</f>
        <v>-</v>
      </c>
      <c r="E345" s="48">
        <f>SUMIFS(Jan!$J$5:$J$605,Jan!$V$5:$V$605,"Despesa",Jan!$G$5:$G$605,DRE!$D345)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71"/>
      <c r="B346" s="62">
        <v>343</v>
      </c>
      <c r="C346" s="34" t="str">
        <f>'PC Despesas'!F29</f>
        <v>5.2.25</v>
      </c>
      <c r="D346" s="35" t="str">
        <f>VLOOKUP(C346,'PC Despesas'!$F$4:$G$103,2,FALSE)</f>
        <v>-</v>
      </c>
      <c r="E346" s="48">
        <f>SUMIFS(Jan!$J$5:$J$605,Jan!$V$5:$V$605,"Despesa",Jan!$G$5:$G$605,DRE!$D346)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71"/>
      <c r="B347" s="62">
        <v>344</v>
      </c>
      <c r="C347" s="34" t="str">
        <f>'PC Despesas'!F30</f>
        <v>5.2.26</v>
      </c>
      <c r="D347" s="35" t="str">
        <f>VLOOKUP(C347,'PC Despesas'!$F$4:$G$103,2,FALSE)</f>
        <v>-</v>
      </c>
      <c r="E347" s="48">
        <f>SUMIFS(Jan!$J$5:$J$605,Jan!$V$5:$V$605,"Despesa",Jan!$G$5:$G$605,DRE!$D347)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71"/>
      <c r="B348" s="62">
        <v>345</v>
      </c>
      <c r="C348" s="34" t="str">
        <f>'PC Despesas'!F31</f>
        <v>5.2.27</v>
      </c>
      <c r="D348" s="35" t="str">
        <f>VLOOKUP(C348,'PC Despesas'!$F$4:$G$103,2,FALSE)</f>
        <v>-</v>
      </c>
      <c r="E348" s="48">
        <f>SUMIFS(Jan!$J$5:$J$605,Jan!$V$5:$V$605,"Despesa",Jan!$G$5:$G$605,DRE!$D348)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71"/>
      <c r="B349" s="62">
        <v>346</v>
      </c>
      <c r="C349" s="34" t="str">
        <f>'PC Despesas'!F32</f>
        <v>5.2.28</v>
      </c>
      <c r="D349" s="35" t="str">
        <f>VLOOKUP(C349,'PC Despesas'!$F$4:$G$103,2,FALSE)</f>
        <v>-</v>
      </c>
      <c r="E349" s="48">
        <f>SUMIFS(Jan!$J$5:$J$605,Jan!$V$5:$V$605,"Despesa",Jan!$G$5:$G$605,DRE!$D349)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71"/>
      <c r="B350" s="62">
        <v>347</v>
      </c>
      <c r="C350" s="34" t="str">
        <f>'PC Despesas'!F33</f>
        <v>5.2.29</v>
      </c>
      <c r="D350" s="35" t="str">
        <f>VLOOKUP(C350,'PC Despesas'!$F$4:$G$103,2,FALSE)</f>
        <v>-</v>
      </c>
      <c r="E350" s="48">
        <f>SUMIFS(Jan!$J$5:$J$605,Jan!$V$5:$V$605,"Despesa",Jan!$G$5:$G$605,DRE!$D350)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71"/>
      <c r="B351" s="62">
        <v>348</v>
      </c>
      <c r="C351" s="34" t="str">
        <f>'PC Despesas'!F34</f>
        <v>5.2.30</v>
      </c>
      <c r="D351" s="35" t="str">
        <f>VLOOKUP(C351,'PC Despesas'!$F$4:$G$103,2,FALSE)</f>
        <v>-</v>
      </c>
      <c r="E351" s="48">
        <f>SUMIFS(Jan!$J$5:$J$605,Jan!$V$5:$V$605,"Despesa",Jan!$G$5:$G$605,DRE!$D351)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71"/>
      <c r="B352" s="62">
        <v>349</v>
      </c>
      <c r="C352" s="34" t="str">
        <f>'PC Despesas'!F35</f>
        <v>5.2.31</v>
      </c>
      <c r="D352" s="35" t="str">
        <f>VLOOKUP(C352,'PC Despesas'!$F$4:$G$103,2,FALSE)</f>
        <v>-</v>
      </c>
      <c r="E352" s="48">
        <f>SUMIFS(Jan!$J$5:$J$605,Jan!$V$5:$V$605,"Despesa",Jan!$G$5:$G$605,DRE!$D352)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71"/>
      <c r="B353" s="62">
        <v>350</v>
      </c>
      <c r="C353" s="34" t="str">
        <f>'PC Despesas'!F36</f>
        <v>5.2.32</v>
      </c>
      <c r="D353" s="35" t="str">
        <f>VLOOKUP(C353,'PC Despesas'!$F$4:$G$103,2,FALSE)</f>
        <v>-</v>
      </c>
      <c r="E353" s="48">
        <f>SUMIFS(Jan!$J$5:$J$605,Jan!$V$5:$V$605,"Despesa",Jan!$G$5:$G$605,DRE!$D353)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71"/>
      <c r="B354" s="62">
        <v>351</v>
      </c>
      <c r="C354" s="34" t="str">
        <f>'PC Despesas'!F37</f>
        <v>5.2.33</v>
      </c>
      <c r="D354" s="35" t="str">
        <f>VLOOKUP(C354,'PC Despesas'!$F$4:$G$103,2,FALSE)</f>
        <v>-</v>
      </c>
      <c r="E354" s="48">
        <f>SUMIFS(Jan!$J$5:$J$605,Jan!$V$5:$V$605,"Despesa",Jan!$G$5:$G$605,DRE!$D354)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71"/>
      <c r="B355" s="62">
        <v>352</v>
      </c>
      <c r="C355" s="34" t="str">
        <f>'PC Despesas'!F38</f>
        <v>5.2.34</v>
      </c>
      <c r="D355" s="35" t="str">
        <f>VLOOKUP(C355,'PC Despesas'!$F$4:$G$103,2,FALSE)</f>
        <v>-</v>
      </c>
      <c r="E355" s="48">
        <f>SUMIFS(Jan!$J$5:$J$605,Jan!$V$5:$V$605,"Despesa",Jan!$G$5:$G$605,DRE!$D355)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71"/>
      <c r="B356" s="62">
        <v>353</v>
      </c>
      <c r="C356" s="34" t="str">
        <f>'PC Despesas'!F39</f>
        <v>5.2.35</v>
      </c>
      <c r="D356" s="35" t="str">
        <f>VLOOKUP(C356,'PC Despesas'!$F$4:$G$103,2,FALSE)</f>
        <v>-</v>
      </c>
      <c r="E356" s="48">
        <f>SUMIFS(Jan!$J$5:$J$605,Jan!$V$5:$V$605,"Despesa",Jan!$G$5:$G$605,DRE!$D356)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71"/>
      <c r="B357" s="62">
        <v>354</v>
      </c>
      <c r="C357" s="34" t="str">
        <f>'PC Despesas'!F40</f>
        <v>5.2.36</v>
      </c>
      <c r="D357" s="35" t="str">
        <f>VLOOKUP(C357,'PC Despesas'!$F$4:$G$103,2,FALSE)</f>
        <v>-</v>
      </c>
      <c r="E357" s="48">
        <f>SUMIFS(Jan!$J$5:$J$605,Jan!$V$5:$V$605,"Despesa",Jan!$G$5:$G$605,DRE!$D357)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71"/>
      <c r="B358" s="62">
        <v>355</v>
      </c>
      <c r="C358" s="34" t="str">
        <f>'PC Despesas'!F41</f>
        <v>5.2.37</v>
      </c>
      <c r="D358" s="35" t="str">
        <f>VLOOKUP(C358,'PC Despesas'!$F$4:$G$103,2,FALSE)</f>
        <v>-</v>
      </c>
      <c r="E358" s="48">
        <f>SUMIFS(Jan!$J$5:$J$605,Jan!$V$5:$V$605,"Despesa",Jan!$G$5:$G$605,DRE!$D358)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71"/>
      <c r="B359" s="62">
        <v>356</v>
      </c>
      <c r="C359" s="34" t="str">
        <f>'PC Despesas'!F42</f>
        <v>5.2.38</v>
      </c>
      <c r="D359" s="35" t="str">
        <f>VLOOKUP(C359,'PC Despesas'!$F$4:$G$103,2,FALSE)</f>
        <v>-</v>
      </c>
      <c r="E359" s="48">
        <f>SUMIFS(Jan!$J$5:$J$605,Jan!$V$5:$V$605,"Despesa",Jan!$G$5:$G$605,DRE!$D359)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71"/>
      <c r="B360" s="62">
        <v>357</v>
      </c>
      <c r="C360" s="34" t="str">
        <f>'PC Despesas'!F43</f>
        <v>5.2.39</v>
      </c>
      <c r="D360" s="35" t="str">
        <f>VLOOKUP(C360,'PC Despesas'!$F$4:$G$103,2,FALSE)</f>
        <v>-</v>
      </c>
      <c r="E360" s="48">
        <f>SUMIFS(Jan!$J$5:$J$605,Jan!$V$5:$V$605,"Despesa",Jan!$G$5:$G$605,DRE!$D360)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71"/>
      <c r="B361" s="62">
        <v>358</v>
      </c>
      <c r="C361" s="34" t="str">
        <f>'PC Despesas'!F44</f>
        <v>5.2.40</v>
      </c>
      <c r="D361" s="35" t="str">
        <f>VLOOKUP(C361,'PC Despesas'!$F$4:$G$103,2,FALSE)</f>
        <v>-</v>
      </c>
      <c r="E361" s="48">
        <f>SUMIFS(Jan!$J$5:$J$605,Jan!$V$5:$V$605,"Despesa",Jan!$G$5:$G$605,DRE!$D361)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71"/>
      <c r="B362" s="62">
        <v>359</v>
      </c>
      <c r="C362" s="34" t="str">
        <f>'PC Despesas'!F45</f>
        <v>5.2.41</v>
      </c>
      <c r="D362" s="35" t="str">
        <f>VLOOKUP(C362,'PC Despesas'!$F$4:$G$103,2,FALSE)</f>
        <v>-</v>
      </c>
      <c r="E362" s="48">
        <f>SUMIFS(Jan!$J$5:$J$605,Jan!$V$5:$V$605,"Despesa",Jan!$G$5:$G$605,DRE!$D362)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71"/>
      <c r="B363" s="62">
        <v>360</v>
      </c>
      <c r="C363" s="34" t="str">
        <f>'PC Despesas'!F46</f>
        <v>5.2.42</v>
      </c>
      <c r="D363" s="35" t="str">
        <f>VLOOKUP(C363,'PC Despesas'!$F$4:$G$103,2,FALSE)</f>
        <v>-</v>
      </c>
      <c r="E363" s="48">
        <f>SUMIFS(Jan!$J$5:$J$605,Jan!$V$5:$V$605,"Despesa",Jan!$G$5:$G$605,DRE!$D363)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71"/>
      <c r="B364" s="62">
        <v>361</v>
      </c>
      <c r="C364" s="34" t="str">
        <f>'PC Despesas'!F47</f>
        <v>5.2.43</v>
      </c>
      <c r="D364" s="35" t="str">
        <f>VLOOKUP(C364,'PC Despesas'!$F$4:$G$103,2,FALSE)</f>
        <v>-</v>
      </c>
      <c r="E364" s="48">
        <f>SUMIFS(Jan!$J$5:$J$605,Jan!$V$5:$V$605,"Despesa",Jan!$G$5:$G$605,DRE!$D364)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71"/>
      <c r="B365" s="62">
        <v>362</v>
      </c>
      <c r="C365" s="34" t="str">
        <f>'PC Despesas'!F48</f>
        <v>5.2.44</v>
      </c>
      <c r="D365" s="35" t="str">
        <f>VLOOKUP(C365,'PC Despesas'!$F$4:$G$103,2,FALSE)</f>
        <v>-</v>
      </c>
      <c r="E365" s="48">
        <f>SUMIFS(Jan!$J$5:$J$605,Jan!$V$5:$V$605,"Despesa",Jan!$G$5:$G$605,DRE!$D365)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71"/>
      <c r="B366" s="62">
        <v>363</v>
      </c>
      <c r="C366" s="34" t="str">
        <f>'PC Despesas'!F49</f>
        <v>5.2.45</v>
      </c>
      <c r="D366" s="35" t="str">
        <f>VLOOKUP(C366,'PC Despesas'!$F$4:$G$103,2,FALSE)</f>
        <v>-</v>
      </c>
      <c r="E366" s="48">
        <f>SUMIFS(Jan!$J$5:$J$605,Jan!$V$5:$V$605,"Despesa",Jan!$G$5:$G$605,DRE!$D366)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71"/>
      <c r="B367" s="62">
        <v>364</v>
      </c>
      <c r="C367" s="34" t="str">
        <f>'PC Despesas'!F50</f>
        <v>5.2.46</v>
      </c>
      <c r="D367" s="35" t="str">
        <f>VLOOKUP(C367,'PC Despesas'!$F$4:$G$103,2,FALSE)</f>
        <v>-</v>
      </c>
      <c r="E367" s="48">
        <f>SUMIFS(Jan!$J$5:$J$605,Jan!$V$5:$V$605,"Despesa",Jan!$G$5:$G$605,DRE!$D367)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71"/>
      <c r="B368" s="62">
        <v>365</v>
      </c>
      <c r="C368" s="34" t="str">
        <f>'PC Despesas'!F51</f>
        <v>5.2.47</v>
      </c>
      <c r="D368" s="35" t="str">
        <f>VLOOKUP(C368,'PC Despesas'!$F$4:$G$103,2,FALSE)</f>
        <v>-</v>
      </c>
      <c r="E368" s="48">
        <f>SUMIFS(Jan!$J$5:$J$605,Jan!$V$5:$V$605,"Despesa",Jan!$G$5:$G$605,DRE!$D368)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71"/>
      <c r="B369" s="62">
        <v>366</v>
      </c>
      <c r="C369" s="34" t="str">
        <f>'PC Despesas'!F52</f>
        <v>5.2.48</v>
      </c>
      <c r="D369" s="35" t="str">
        <f>VLOOKUP(C369,'PC Despesas'!$F$4:$G$103,2,FALSE)</f>
        <v>-</v>
      </c>
      <c r="E369" s="48">
        <f>SUMIFS(Jan!$J$5:$J$605,Jan!$V$5:$V$605,"Despesa",Jan!$G$5:$G$605,DRE!$D369)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71"/>
      <c r="B370" s="62">
        <v>367</v>
      </c>
      <c r="C370" s="34" t="str">
        <f>'PC Despesas'!F53</f>
        <v>5.2.49</v>
      </c>
      <c r="D370" s="35" t="str">
        <f>VLOOKUP(C370,'PC Despesas'!$F$4:$G$103,2,FALSE)</f>
        <v>-</v>
      </c>
      <c r="E370" s="48">
        <f>SUMIFS(Jan!$J$5:$J$605,Jan!$V$5:$V$605,"Despesa",Jan!$G$5:$G$605,DRE!$D370)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71"/>
      <c r="B371" s="62">
        <v>368</v>
      </c>
      <c r="C371" s="34" t="str">
        <f>'PC Despesas'!F54</f>
        <v>5.2.50</v>
      </c>
      <c r="D371" s="35" t="str">
        <f>VLOOKUP(C371,'PC Despesas'!$F$4:$G$103,2,FALSE)</f>
        <v>-</v>
      </c>
      <c r="E371" s="48">
        <f>SUMIFS(Jan!$J$5:$J$605,Jan!$V$5:$V$605,"Despesa",Jan!$G$5:$G$605,DRE!$D371)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71"/>
      <c r="B372" s="62">
        <v>369</v>
      </c>
      <c r="C372" s="34" t="str">
        <f>'PC Despesas'!F55</f>
        <v>5.2.51</v>
      </c>
      <c r="D372" s="35" t="str">
        <f>VLOOKUP(C372,'PC Despesas'!$F$4:$G$103,2,FALSE)</f>
        <v>-</v>
      </c>
      <c r="E372" s="48">
        <f>SUMIFS(Jan!$J$5:$J$605,Jan!$V$5:$V$605,"Despesa",Jan!$G$5:$G$605,DRE!$D372)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71"/>
      <c r="B373" s="62">
        <v>370</v>
      </c>
      <c r="C373" s="34" t="str">
        <f>'PC Despesas'!F56</f>
        <v>5.2.52</v>
      </c>
      <c r="D373" s="35" t="str">
        <f>VLOOKUP(C373,'PC Despesas'!$F$4:$G$103,2,FALSE)</f>
        <v>-</v>
      </c>
      <c r="E373" s="48">
        <f>SUMIFS(Jan!$J$5:$J$605,Jan!$V$5:$V$605,"Despesa",Jan!$G$5:$G$605,DRE!$D373)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71"/>
      <c r="B374" s="62">
        <v>371</v>
      </c>
      <c r="C374" s="34" t="str">
        <f>'PC Despesas'!F57</f>
        <v>5.2.53</v>
      </c>
      <c r="D374" s="35" t="str">
        <f>VLOOKUP(C374,'PC Despesas'!$F$4:$G$103,2,FALSE)</f>
        <v>-</v>
      </c>
      <c r="E374" s="48">
        <f>SUMIFS(Jan!$J$5:$J$605,Jan!$V$5:$V$605,"Despesa",Jan!$G$5:$G$605,DRE!$D374)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71"/>
      <c r="B375" s="62">
        <v>372</v>
      </c>
      <c r="C375" s="34" t="str">
        <f>'PC Despesas'!F58</f>
        <v>5.2.54</v>
      </c>
      <c r="D375" s="35" t="str">
        <f>VLOOKUP(C375,'PC Despesas'!$F$4:$G$103,2,FALSE)</f>
        <v>-</v>
      </c>
      <c r="E375" s="48">
        <f>SUMIFS(Jan!$J$5:$J$605,Jan!$V$5:$V$605,"Despesa",Jan!$G$5:$G$605,DRE!$D375)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71"/>
      <c r="B376" s="62">
        <v>373</v>
      </c>
      <c r="C376" s="34" t="str">
        <f>'PC Despesas'!F59</f>
        <v>5.2.55</v>
      </c>
      <c r="D376" s="35" t="str">
        <f>VLOOKUP(C376,'PC Despesas'!$F$4:$G$103,2,FALSE)</f>
        <v>-</v>
      </c>
      <c r="E376" s="48">
        <f>SUMIFS(Jan!$J$5:$J$605,Jan!$V$5:$V$605,"Despesa",Jan!$G$5:$G$605,DRE!$D376)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71"/>
      <c r="B377" s="62">
        <v>374</v>
      </c>
      <c r="C377" s="34" t="str">
        <f>'PC Despesas'!F60</f>
        <v>5.2.56</v>
      </c>
      <c r="D377" s="35" t="str">
        <f>VLOOKUP(C377,'PC Despesas'!$F$4:$G$103,2,FALSE)</f>
        <v>-</v>
      </c>
      <c r="E377" s="48">
        <f>SUMIFS(Jan!$J$5:$J$605,Jan!$V$5:$V$605,"Despesa",Jan!$G$5:$G$605,DRE!$D377)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71"/>
      <c r="B378" s="62">
        <v>375</v>
      </c>
      <c r="C378" s="34" t="str">
        <f>'PC Despesas'!F61</f>
        <v>5.2.57</v>
      </c>
      <c r="D378" s="35" t="str">
        <f>VLOOKUP(C378,'PC Despesas'!$F$4:$G$103,2,FALSE)</f>
        <v>-</v>
      </c>
      <c r="E378" s="48">
        <f>SUMIFS(Jan!$J$5:$J$605,Jan!$V$5:$V$605,"Despesa",Jan!$G$5:$G$605,DRE!$D378)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71"/>
      <c r="B379" s="62">
        <v>376</v>
      </c>
      <c r="C379" s="34" t="str">
        <f>'PC Despesas'!F62</f>
        <v>5.2.58</v>
      </c>
      <c r="D379" s="35" t="str">
        <f>VLOOKUP(C379,'PC Despesas'!$F$4:$G$103,2,FALSE)</f>
        <v>-</v>
      </c>
      <c r="E379" s="48">
        <f>SUMIFS(Jan!$J$5:$J$605,Jan!$V$5:$V$605,"Despesa",Jan!$G$5:$G$605,DRE!$D379)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71"/>
      <c r="B380" s="62">
        <v>377</v>
      </c>
      <c r="C380" s="34" t="str">
        <f>'PC Despesas'!F63</f>
        <v>5.2.59</v>
      </c>
      <c r="D380" s="35" t="str">
        <f>VLOOKUP(C380,'PC Despesas'!$F$4:$G$103,2,FALSE)</f>
        <v>-</v>
      </c>
      <c r="E380" s="48">
        <f>SUMIFS(Jan!$J$5:$J$605,Jan!$V$5:$V$605,"Despesa",Jan!$G$5:$G$605,DRE!$D380)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71"/>
      <c r="B381" s="62">
        <v>378</v>
      </c>
      <c r="C381" s="34" t="str">
        <f>'PC Despesas'!F64</f>
        <v>5.2.60</v>
      </c>
      <c r="D381" s="35" t="str">
        <f>VLOOKUP(C381,'PC Despesas'!$F$4:$G$103,2,FALSE)</f>
        <v>-</v>
      </c>
      <c r="E381" s="48">
        <f>SUMIFS(Jan!$J$5:$J$605,Jan!$V$5:$V$605,"Despesa",Jan!$G$5:$G$605,DRE!$D381)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71"/>
      <c r="B382" s="62">
        <v>379</v>
      </c>
      <c r="C382" s="34" t="str">
        <f>'PC Despesas'!F65</f>
        <v>5.2.61</v>
      </c>
      <c r="D382" s="35" t="str">
        <f>VLOOKUP(C382,'PC Despesas'!$F$4:$G$103,2,FALSE)</f>
        <v>-</v>
      </c>
      <c r="E382" s="48">
        <f>SUMIFS(Jan!$J$5:$J$605,Jan!$V$5:$V$605,"Despesa",Jan!$G$5:$G$605,DRE!$D382)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71"/>
      <c r="B383" s="62">
        <v>380</v>
      </c>
      <c r="C383" s="34" t="str">
        <f>'PC Despesas'!F66</f>
        <v>5.2.62</v>
      </c>
      <c r="D383" s="35" t="str">
        <f>VLOOKUP(C383,'PC Despesas'!$F$4:$G$103,2,FALSE)</f>
        <v>-</v>
      </c>
      <c r="E383" s="48">
        <f>SUMIFS(Jan!$J$5:$J$605,Jan!$V$5:$V$605,"Despesa",Jan!$G$5:$G$605,DRE!$D383)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71"/>
      <c r="B384" s="62">
        <v>381</v>
      </c>
      <c r="C384" s="34" t="str">
        <f>'PC Despesas'!F67</f>
        <v>5.2.63</v>
      </c>
      <c r="D384" s="35" t="str">
        <f>VLOOKUP(C384,'PC Despesas'!$F$4:$G$103,2,FALSE)</f>
        <v>-</v>
      </c>
      <c r="E384" s="48">
        <f>SUMIFS(Jan!$J$5:$J$605,Jan!$V$5:$V$605,"Despesa",Jan!$G$5:$G$605,DRE!$D384)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71"/>
      <c r="B385" s="62">
        <v>382</v>
      </c>
      <c r="C385" s="34" t="str">
        <f>'PC Despesas'!F68</f>
        <v>5.2.64</v>
      </c>
      <c r="D385" s="35" t="str">
        <f>VLOOKUP(C385,'PC Despesas'!$F$4:$G$103,2,FALSE)</f>
        <v>-</v>
      </c>
      <c r="E385" s="48">
        <f>SUMIFS(Jan!$J$5:$J$605,Jan!$V$5:$V$605,"Despesa",Jan!$G$5:$G$605,DRE!$D385)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71"/>
      <c r="B386" s="62">
        <v>383</v>
      </c>
      <c r="C386" s="34" t="str">
        <f>'PC Despesas'!F69</f>
        <v>5.2.65</v>
      </c>
      <c r="D386" s="35" t="str">
        <f>VLOOKUP(C386,'PC Despesas'!$F$4:$G$103,2,FALSE)</f>
        <v>-</v>
      </c>
      <c r="E386" s="48">
        <f>SUMIFS(Jan!$J$5:$J$605,Jan!$V$5:$V$605,"Despesa",Jan!$G$5:$G$605,DRE!$D386)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71"/>
      <c r="B387" s="62">
        <v>384</v>
      </c>
      <c r="C387" s="34" t="str">
        <f>'PC Despesas'!F70</f>
        <v>5.2.66</v>
      </c>
      <c r="D387" s="35" t="str">
        <f>VLOOKUP(C387,'PC Despesas'!$F$4:$G$103,2,FALSE)</f>
        <v>-</v>
      </c>
      <c r="E387" s="48">
        <f>SUMIFS(Jan!$J$5:$J$605,Jan!$V$5:$V$605,"Despesa",Jan!$G$5:$G$605,DRE!$D387)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71"/>
      <c r="B388" s="62">
        <v>385</v>
      </c>
      <c r="C388" s="34" t="str">
        <f>'PC Despesas'!F71</f>
        <v>5.2.67</v>
      </c>
      <c r="D388" s="35" t="str">
        <f>VLOOKUP(C388,'PC Despesas'!$F$4:$G$103,2,FALSE)</f>
        <v>-</v>
      </c>
      <c r="E388" s="48">
        <f>SUMIFS(Jan!$J$5:$J$605,Jan!$V$5:$V$605,"Despesa",Jan!$G$5:$G$605,DRE!$D388)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71"/>
      <c r="B389" s="62">
        <v>386</v>
      </c>
      <c r="C389" s="34" t="str">
        <f>'PC Despesas'!F72</f>
        <v>5.2.68</v>
      </c>
      <c r="D389" s="35" t="str">
        <f>VLOOKUP(C389,'PC Despesas'!$F$4:$G$103,2,FALSE)</f>
        <v>-</v>
      </c>
      <c r="E389" s="48">
        <f>SUMIFS(Jan!$J$5:$J$605,Jan!$V$5:$V$605,"Despesa",Jan!$G$5:$G$605,DRE!$D389)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71"/>
      <c r="B390" s="62">
        <v>387</v>
      </c>
      <c r="C390" s="34" t="str">
        <f>'PC Despesas'!F73</f>
        <v>5.2.69</v>
      </c>
      <c r="D390" s="35" t="str">
        <f>VLOOKUP(C390,'PC Despesas'!$F$4:$G$103,2,FALSE)</f>
        <v>-</v>
      </c>
      <c r="E390" s="48">
        <f>SUMIFS(Jan!$J$5:$J$605,Jan!$V$5:$V$605,"Despesa",Jan!$G$5:$G$605,DRE!$D390)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71"/>
      <c r="B391" s="62">
        <v>388</v>
      </c>
      <c r="C391" s="34" t="str">
        <f>'PC Despesas'!F74</f>
        <v>5.2.70</v>
      </c>
      <c r="D391" s="35" t="str">
        <f>VLOOKUP(C391,'PC Despesas'!$F$4:$G$103,2,FALSE)</f>
        <v>-</v>
      </c>
      <c r="E391" s="48">
        <f>SUMIFS(Jan!$J$5:$J$605,Jan!$V$5:$V$605,"Despesa",Jan!$G$5:$G$605,DRE!$D391)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71"/>
      <c r="B392" s="62">
        <v>389</v>
      </c>
      <c r="C392" s="34" t="str">
        <f>'PC Despesas'!F75</f>
        <v>5.2.71</v>
      </c>
      <c r="D392" s="35" t="str">
        <f>VLOOKUP(C392,'PC Despesas'!$F$4:$G$103,2,FALSE)</f>
        <v>-</v>
      </c>
      <c r="E392" s="48">
        <f>SUMIFS(Jan!$J$5:$J$605,Jan!$V$5:$V$605,"Despesa",Jan!$G$5:$G$605,DRE!$D392)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71"/>
      <c r="B393" s="62">
        <v>390</v>
      </c>
      <c r="C393" s="34" t="str">
        <f>'PC Despesas'!F76</f>
        <v>5.2.72</v>
      </c>
      <c r="D393" s="35" t="str">
        <f>VLOOKUP(C393,'PC Despesas'!$F$4:$G$103,2,FALSE)</f>
        <v>-</v>
      </c>
      <c r="E393" s="48">
        <f>SUMIFS(Jan!$J$5:$J$605,Jan!$V$5:$V$605,"Despesa",Jan!$G$5:$G$605,DRE!$D393)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71"/>
      <c r="B394" s="62">
        <v>391</v>
      </c>
      <c r="C394" s="34" t="str">
        <f>'PC Despesas'!F77</f>
        <v>5.2.73</v>
      </c>
      <c r="D394" s="35" t="str">
        <f>VLOOKUP(C394,'PC Despesas'!$F$4:$G$103,2,FALSE)</f>
        <v>-</v>
      </c>
      <c r="E394" s="48">
        <f>SUMIFS(Jan!$J$5:$J$605,Jan!$V$5:$V$605,"Despesa",Jan!$G$5:$G$605,DRE!$D394)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71"/>
      <c r="B395" s="62">
        <v>392</v>
      </c>
      <c r="C395" s="34" t="str">
        <f>'PC Despesas'!F78</f>
        <v>5.2.74</v>
      </c>
      <c r="D395" s="35" t="str">
        <f>VLOOKUP(C395,'PC Despesas'!$F$4:$G$103,2,FALSE)</f>
        <v>-</v>
      </c>
      <c r="E395" s="48">
        <f>SUMIFS(Jan!$J$5:$J$605,Jan!$V$5:$V$605,"Despesa",Jan!$G$5:$G$605,DRE!$D395)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71"/>
      <c r="B396" s="62">
        <v>393</v>
      </c>
      <c r="C396" s="34" t="str">
        <f>'PC Despesas'!F79</f>
        <v>5.2.75</v>
      </c>
      <c r="D396" s="35" t="str">
        <f>VLOOKUP(C396,'PC Despesas'!$F$4:$G$103,2,FALSE)</f>
        <v>-</v>
      </c>
      <c r="E396" s="48">
        <f>SUMIFS(Jan!$J$5:$J$605,Jan!$V$5:$V$605,"Despesa",Jan!$G$5:$G$605,DRE!$D396)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71"/>
      <c r="B397" s="62">
        <v>394</v>
      </c>
      <c r="C397" s="34" t="str">
        <f>'PC Despesas'!F80</f>
        <v>5.2.76</v>
      </c>
      <c r="D397" s="35" t="str">
        <f>VLOOKUP(C397,'PC Despesas'!$F$4:$G$103,2,FALSE)</f>
        <v>-</v>
      </c>
      <c r="E397" s="48">
        <f>SUMIFS(Jan!$J$5:$J$605,Jan!$V$5:$V$605,"Despesa",Jan!$G$5:$G$605,DRE!$D397)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71"/>
      <c r="B398" s="62">
        <v>395</v>
      </c>
      <c r="C398" s="34" t="str">
        <f>'PC Despesas'!F81</f>
        <v>5.2.77</v>
      </c>
      <c r="D398" s="35" t="str">
        <f>VLOOKUP(C398,'PC Despesas'!$F$4:$G$103,2,FALSE)</f>
        <v>-</v>
      </c>
      <c r="E398" s="48">
        <f>SUMIFS(Jan!$J$5:$J$605,Jan!$V$5:$V$605,"Despesa",Jan!$G$5:$G$605,DRE!$D398)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71"/>
      <c r="B399" s="62">
        <v>396</v>
      </c>
      <c r="C399" s="34" t="str">
        <f>'PC Despesas'!F82</f>
        <v>5.2.78</v>
      </c>
      <c r="D399" s="35" t="str">
        <f>VLOOKUP(C399,'PC Despesas'!$F$4:$G$103,2,FALSE)</f>
        <v>-</v>
      </c>
      <c r="E399" s="48">
        <f>SUMIFS(Jan!$J$5:$J$605,Jan!$V$5:$V$605,"Despesa",Jan!$G$5:$G$605,DRE!$D399)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71"/>
      <c r="B400" s="62">
        <v>397</v>
      </c>
      <c r="C400" s="34" t="str">
        <f>'PC Despesas'!F83</f>
        <v>5.2.79</v>
      </c>
      <c r="D400" s="35" t="str">
        <f>VLOOKUP(C400,'PC Despesas'!$F$4:$G$103,2,FALSE)</f>
        <v>-</v>
      </c>
      <c r="E400" s="48">
        <f>SUMIFS(Jan!$J$5:$J$605,Jan!$V$5:$V$605,"Despesa",Jan!$G$5:$G$605,DRE!$D400)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71"/>
      <c r="B401" s="62">
        <v>398</v>
      </c>
      <c r="C401" s="34" t="str">
        <f>'PC Despesas'!F84</f>
        <v>5.2.80</v>
      </c>
      <c r="D401" s="35" t="str">
        <f>VLOOKUP(C401,'PC Despesas'!$F$4:$G$103,2,FALSE)</f>
        <v>-</v>
      </c>
      <c r="E401" s="48">
        <f>SUMIFS(Jan!$J$5:$J$605,Jan!$V$5:$V$605,"Despesa",Jan!$G$5:$G$605,DRE!$D401)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71"/>
      <c r="B402" s="62">
        <v>399</v>
      </c>
      <c r="C402" s="34" t="str">
        <f>'PC Despesas'!F85</f>
        <v>5.2.81</v>
      </c>
      <c r="D402" s="35" t="str">
        <f>VLOOKUP(C402,'PC Despesas'!$F$4:$G$103,2,FALSE)</f>
        <v>-</v>
      </c>
      <c r="E402" s="48">
        <f>SUMIFS(Jan!$J$5:$J$605,Jan!$V$5:$V$605,"Despesa",Jan!$G$5:$G$605,DRE!$D402)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71"/>
      <c r="B403" s="62">
        <v>400</v>
      </c>
      <c r="C403" s="34" t="str">
        <f>'PC Despesas'!F86</f>
        <v>5.2.82</v>
      </c>
      <c r="D403" s="35" t="str">
        <f>VLOOKUP(C403,'PC Despesas'!$F$4:$G$103,2,FALSE)</f>
        <v>-</v>
      </c>
      <c r="E403" s="48">
        <f>SUMIFS(Jan!$J$5:$J$605,Jan!$V$5:$V$605,"Despesa",Jan!$G$5:$G$605,DRE!$D403)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71"/>
      <c r="B404" s="62">
        <v>401</v>
      </c>
      <c r="C404" s="34" t="str">
        <f>'PC Despesas'!F87</f>
        <v>5.2.83</v>
      </c>
      <c r="D404" s="35" t="str">
        <f>VLOOKUP(C404,'PC Despesas'!$F$4:$G$103,2,FALSE)</f>
        <v>-</v>
      </c>
      <c r="E404" s="48">
        <f>SUMIFS(Jan!$J$5:$J$605,Jan!$V$5:$V$605,"Despesa",Jan!$G$5:$G$605,DRE!$D404)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71"/>
      <c r="B405" s="62">
        <v>402</v>
      </c>
      <c r="C405" s="34" t="str">
        <f>'PC Despesas'!F88</f>
        <v>5.2.84</v>
      </c>
      <c r="D405" s="35" t="str">
        <f>VLOOKUP(C405,'PC Despesas'!$F$4:$G$103,2,FALSE)</f>
        <v>-</v>
      </c>
      <c r="E405" s="48">
        <f>SUMIFS(Jan!$J$5:$J$605,Jan!$V$5:$V$605,"Despesa",Jan!$G$5:$G$605,DRE!$D405)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71"/>
      <c r="B406" s="62">
        <v>403</v>
      </c>
      <c r="C406" s="34" t="str">
        <f>'PC Despesas'!F89</f>
        <v>5.2.85</v>
      </c>
      <c r="D406" s="35" t="str">
        <f>VLOOKUP(C406,'PC Despesas'!$F$4:$G$103,2,FALSE)</f>
        <v>-</v>
      </c>
      <c r="E406" s="48">
        <f>SUMIFS(Jan!$J$5:$J$605,Jan!$V$5:$V$605,"Despesa",Jan!$G$5:$G$605,DRE!$D406)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71"/>
      <c r="B407" s="62">
        <v>404</v>
      </c>
      <c r="C407" s="34" t="str">
        <f>'PC Despesas'!F90</f>
        <v>5.2.86</v>
      </c>
      <c r="D407" s="35" t="str">
        <f>VLOOKUP(C407,'PC Despesas'!$F$4:$G$103,2,FALSE)</f>
        <v>-</v>
      </c>
      <c r="E407" s="48">
        <f>SUMIFS(Jan!$J$5:$J$605,Jan!$V$5:$V$605,"Despesa",Jan!$G$5:$G$605,DRE!$D407)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71"/>
      <c r="B408" s="62">
        <v>405</v>
      </c>
      <c r="C408" s="34" t="str">
        <f>'PC Despesas'!F91</f>
        <v>5.2.87</v>
      </c>
      <c r="D408" s="35" t="str">
        <f>VLOOKUP(C408,'PC Despesas'!$F$4:$G$103,2,FALSE)</f>
        <v>-</v>
      </c>
      <c r="E408" s="48">
        <f>SUMIFS(Jan!$J$5:$J$605,Jan!$V$5:$V$605,"Despesa",Jan!$G$5:$G$605,DRE!$D408)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71"/>
      <c r="B409" s="62">
        <v>406</v>
      </c>
      <c r="C409" s="34" t="str">
        <f>'PC Despesas'!F92</f>
        <v>5.2.88</v>
      </c>
      <c r="D409" s="35" t="str">
        <f>VLOOKUP(C409,'PC Despesas'!$F$4:$G$103,2,FALSE)</f>
        <v>-</v>
      </c>
      <c r="E409" s="48">
        <f>SUMIFS(Jan!$J$5:$J$605,Jan!$V$5:$V$605,"Despesa",Jan!$G$5:$G$605,DRE!$D409)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71"/>
      <c r="B410" s="62">
        <v>407</v>
      </c>
      <c r="C410" s="34" t="str">
        <f>'PC Despesas'!F93</f>
        <v>5.2.89</v>
      </c>
      <c r="D410" s="35" t="str">
        <f>VLOOKUP(C410,'PC Despesas'!$F$4:$G$103,2,FALSE)</f>
        <v>-</v>
      </c>
      <c r="E410" s="48">
        <f>SUMIFS(Jan!$J$5:$J$605,Jan!$V$5:$V$605,"Despesa",Jan!$G$5:$G$605,DRE!$D410)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71"/>
      <c r="B411" s="62">
        <v>408</v>
      </c>
      <c r="C411" s="34" t="str">
        <f>'PC Despesas'!F94</f>
        <v>5.2.90</v>
      </c>
      <c r="D411" s="35" t="str">
        <f>VLOOKUP(C411,'PC Despesas'!$F$4:$G$103,2,FALSE)</f>
        <v>-</v>
      </c>
      <c r="E411" s="48">
        <f>SUMIFS(Jan!$J$5:$J$605,Jan!$V$5:$V$605,"Despesa",Jan!$G$5:$G$605,DRE!$D411)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71"/>
      <c r="B412" s="62">
        <v>409</v>
      </c>
      <c r="C412" s="34" t="str">
        <f>'PC Despesas'!F95</f>
        <v>5.2.91</v>
      </c>
      <c r="D412" s="35" t="str">
        <f>VLOOKUP(C412,'PC Despesas'!$F$4:$G$103,2,FALSE)</f>
        <v>-</v>
      </c>
      <c r="E412" s="48">
        <f>SUMIFS(Jan!$J$5:$J$605,Jan!$V$5:$V$605,"Despesa",Jan!$G$5:$G$605,DRE!$D412)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71"/>
      <c r="B413" s="62">
        <v>410</v>
      </c>
      <c r="C413" s="34" t="str">
        <f>'PC Despesas'!F96</f>
        <v>5.2.92</v>
      </c>
      <c r="D413" s="35" t="str">
        <f>VLOOKUP(C413,'PC Despesas'!$F$4:$G$103,2,FALSE)</f>
        <v>-</v>
      </c>
      <c r="E413" s="48">
        <f>SUMIFS(Jan!$J$5:$J$605,Jan!$V$5:$V$605,"Despesa",Jan!$G$5:$G$605,DRE!$D413)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71"/>
      <c r="B414" s="62">
        <v>411</v>
      </c>
      <c r="C414" s="34" t="str">
        <f>'PC Despesas'!F97</f>
        <v>5.2.93</v>
      </c>
      <c r="D414" s="35" t="str">
        <f>VLOOKUP(C414,'PC Despesas'!$F$4:$G$103,2,FALSE)</f>
        <v>-</v>
      </c>
      <c r="E414" s="48">
        <f>SUMIFS(Jan!$J$5:$J$605,Jan!$V$5:$V$605,"Despesa",Jan!$G$5:$G$605,DRE!$D414)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71"/>
      <c r="B415" s="62">
        <v>412</v>
      </c>
      <c r="C415" s="34" t="str">
        <f>'PC Despesas'!F98</f>
        <v>5.2.94</v>
      </c>
      <c r="D415" s="35" t="str">
        <f>VLOOKUP(C415,'PC Despesas'!$F$4:$G$103,2,FALSE)</f>
        <v>-</v>
      </c>
      <c r="E415" s="48">
        <f>SUMIFS(Jan!$J$5:$J$605,Jan!$V$5:$V$605,"Despesa",Jan!$G$5:$G$605,DRE!$D415)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71"/>
      <c r="B416" s="62">
        <v>413</v>
      </c>
      <c r="C416" s="34" t="str">
        <f>'PC Despesas'!F99</f>
        <v>5.2.95</v>
      </c>
      <c r="D416" s="35" t="str">
        <f>VLOOKUP(C416,'PC Despesas'!$F$4:$G$103,2,FALSE)</f>
        <v>-</v>
      </c>
      <c r="E416" s="48">
        <f>SUMIFS(Jan!$J$5:$J$605,Jan!$V$5:$V$605,"Despesa",Jan!$G$5:$G$605,DRE!$D416)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71"/>
      <c r="B417" s="62">
        <v>414</v>
      </c>
      <c r="C417" s="34" t="str">
        <f>'PC Despesas'!F100</f>
        <v>5.2.96</v>
      </c>
      <c r="D417" s="35" t="str">
        <f>VLOOKUP(C417,'PC Despesas'!$F$4:$G$103,2,FALSE)</f>
        <v>-</v>
      </c>
      <c r="E417" s="48">
        <f>SUMIFS(Jan!$J$5:$J$605,Jan!$V$5:$V$605,"Despesa",Jan!$G$5:$G$605,DRE!$D417)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71"/>
      <c r="B418" s="62">
        <v>415</v>
      </c>
      <c r="C418" s="34" t="str">
        <f>'PC Despesas'!F101</f>
        <v>5.2.97</v>
      </c>
      <c r="D418" s="35" t="str">
        <f>VLOOKUP(C418,'PC Despesas'!$F$4:$G$103,2,FALSE)</f>
        <v>-</v>
      </c>
      <c r="E418" s="48">
        <f>SUMIFS(Jan!$J$5:$J$605,Jan!$V$5:$V$605,"Despesa",Jan!$G$5:$G$605,DRE!$D418)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71"/>
      <c r="B419" s="62">
        <v>416</v>
      </c>
      <c r="C419" s="34" t="str">
        <f>'PC Despesas'!F102</f>
        <v>5.2.98</v>
      </c>
      <c r="D419" s="35" t="str">
        <f>VLOOKUP(C419,'PC Despesas'!$F$4:$G$103,2,FALSE)</f>
        <v>-</v>
      </c>
      <c r="E419" s="48">
        <f>SUMIFS(Jan!$J$5:$J$605,Jan!$V$5:$V$605,"Despesa",Jan!$G$5:$G$605,DRE!$D419)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71"/>
      <c r="B420" s="62">
        <v>417</v>
      </c>
      <c r="C420" s="34" t="str">
        <f>'PC Despesas'!F103</f>
        <v>5.2.99</v>
      </c>
      <c r="D420" s="35" t="str">
        <f>VLOOKUP(C420,'PC Despesas'!$F$4:$G$103,2,FALSE)</f>
        <v>Outras Despesas com Serviços</v>
      </c>
      <c r="E420" s="48">
        <f>SUMIFS(Jan!$J$5:$J$605,Jan!$V$5:$V$605,"Despesa",Jan!$G$5:$G$605,DRE!$D420)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71"/>
      <c r="B421" s="62">
        <v>418</v>
      </c>
      <c r="E421" s="72"/>
      <c r="F421" s="72"/>
      <c r="G421" s="72"/>
      <c r="H421" s="72"/>
      <c r="I421" s="72"/>
      <c r="J421" s="72"/>
      <c r="K421" s="72"/>
      <c r="L421" s="72"/>
      <c r="M421" s="72"/>
      <c r="N421" s="72"/>
      <c r="O421" s="72"/>
      <c r="P421" s="72"/>
      <c r="Q421" s="72"/>
    </row>
    <row r="422" spans="1:17" ht="33.75" customHeight="1" thickTop="1" thickBot="1" x14ac:dyDescent="0.3">
      <c r="A422" s="171"/>
      <c r="B422" s="62">
        <v>419</v>
      </c>
      <c r="C422" s="244" t="s">
        <v>110</v>
      </c>
      <c r="D422" s="245"/>
      <c r="E422" s="196">
        <f t="shared" ref="E422:P422" si="23">E16-E219</f>
        <v>0</v>
      </c>
      <c r="F422" s="196">
        <f t="shared" si="23"/>
        <v>0</v>
      </c>
      <c r="G422" s="196">
        <f t="shared" si="23"/>
        <v>0</v>
      </c>
      <c r="H422" s="196">
        <f t="shared" si="23"/>
        <v>0</v>
      </c>
      <c r="I422" s="196">
        <f t="shared" si="23"/>
        <v>0</v>
      </c>
      <c r="J422" s="196">
        <f t="shared" si="23"/>
        <v>60</v>
      </c>
      <c r="K422" s="196">
        <f t="shared" si="23"/>
        <v>1695</v>
      </c>
      <c r="L422" s="196">
        <f t="shared" si="23"/>
        <v>4315.2800000000007</v>
      </c>
      <c r="M422" s="196">
        <f t="shared" si="23"/>
        <v>80.5</v>
      </c>
      <c r="N422" s="196">
        <f t="shared" si="23"/>
        <v>0</v>
      </c>
      <c r="O422" s="196">
        <f t="shared" si="23"/>
        <v>0</v>
      </c>
      <c r="P422" s="196">
        <f t="shared" si="23"/>
        <v>0</v>
      </c>
      <c r="Q422" s="196">
        <f>SUM(E422:P422)</f>
        <v>6150.7800000000007</v>
      </c>
    </row>
    <row r="423" spans="1:17" ht="12.75" customHeight="1" thickTop="1" thickBot="1" x14ac:dyDescent="0.3">
      <c r="A423" s="171"/>
      <c r="B423" s="62">
        <v>420</v>
      </c>
      <c r="E423" s="72"/>
      <c r="F423" s="72"/>
      <c r="G423" s="72"/>
      <c r="H423" s="72"/>
      <c r="I423" s="72"/>
      <c r="J423" s="72"/>
      <c r="K423" s="72"/>
      <c r="L423" s="72"/>
      <c r="M423" s="72"/>
      <c r="N423" s="72"/>
      <c r="O423" s="72"/>
      <c r="P423" s="72"/>
      <c r="Q423" s="72"/>
    </row>
    <row r="424" spans="1:17" ht="33.75" customHeight="1" thickTop="1" thickBot="1" x14ac:dyDescent="0.3">
      <c r="A424" s="171"/>
      <c r="B424" s="62">
        <v>421</v>
      </c>
      <c r="C424" s="246" t="s">
        <v>90</v>
      </c>
      <c r="D424" s="247"/>
      <c r="E424" s="196">
        <f>E426+E626+E526</f>
        <v>0</v>
      </c>
      <c r="F424" s="196">
        <f t="shared" ref="F424:P424" si="24">F426+F626+F526</f>
        <v>0</v>
      </c>
      <c r="G424" s="196">
        <f t="shared" si="24"/>
        <v>0</v>
      </c>
      <c r="H424" s="196">
        <f t="shared" si="24"/>
        <v>0</v>
      </c>
      <c r="I424" s="196">
        <f t="shared" si="24"/>
        <v>0</v>
      </c>
      <c r="J424" s="196">
        <f t="shared" si="24"/>
        <v>0</v>
      </c>
      <c r="K424" s="196">
        <f t="shared" si="24"/>
        <v>0</v>
      </c>
      <c r="L424" s="196">
        <f t="shared" si="24"/>
        <v>8744.36</v>
      </c>
      <c r="M424" s="196">
        <f t="shared" si="24"/>
        <v>3112.5</v>
      </c>
      <c r="N424" s="196">
        <f t="shared" si="24"/>
        <v>3090.33</v>
      </c>
      <c r="O424" s="196">
        <f t="shared" si="24"/>
        <v>3090.33</v>
      </c>
      <c r="P424" s="196">
        <f t="shared" si="24"/>
        <v>3090.33</v>
      </c>
      <c r="Q424" s="196">
        <f>SUM(E424:P424)</f>
        <v>21127.85</v>
      </c>
    </row>
    <row r="425" spans="1:17" ht="12.75" customHeight="1" thickTop="1" thickBot="1" x14ac:dyDescent="0.3">
      <c r="A425" s="171"/>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71"/>
      <c r="B426" s="62">
        <v>423</v>
      </c>
      <c r="C426" s="197" t="s">
        <v>144</v>
      </c>
      <c r="D426" s="198" t="str">
        <f>VLOOKUP(C426,'PC Despesas'!$L$4:$M$103,2,FALSE)</f>
        <v>DESPESAS COM RH</v>
      </c>
      <c r="E426" s="199">
        <f t="shared" ref="E426:Q426" si="25">SUM(E427:E525)</f>
        <v>0</v>
      </c>
      <c r="F426" s="199">
        <f t="shared" si="25"/>
        <v>0</v>
      </c>
      <c r="G426" s="199">
        <f t="shared" si="25"/>
        <v>0</v>
      </c>
      <c r="H426" s="199">
        <f t="shared" si="25"/>
        <v>0</v>
      </c>
      <c r="I426" s="199">
        <f t="shared" si="25"/>
        <v>0</v>
      </c>
      <c r="J426" s="199">
        <f t="shared" si="25"/>
        <v>0</v>
      </c>
      <c r="K426" s="199">
        <f t="shared" si="25"/>
        <v>0</v>
      </c>
      <c r="L426" s="199">
        <f t="shared" si="25"/>
        <v>4230.78</v>
      </c>
      <c r="M426" s="199">
        <f t="shared" si="25"/>
        <v>532.17000000000007</v>
      </c>
      <c r="N426" s="199">
        <f t="shared" si="25"/>
        <v>405</v>
      </c>
      <c r="O426" s="199">
        <f t="shared" si="25"/>
        <v>405</v>
      </c>
      <c r="P426" s="199">
        <f t="shared" si="25"/>
        <v>405</v>
      </c>
      <c r="Q426" s="199">
        <f t="shared" si="25"/>
        <v>5977.95</v>
      </c>
    </row>
    <row r="427" spans="1:17" ht="28.5" customHeight="1" thickTop="1" thickBot="1" x14ac:dyDescent="0.3">
      <c r="A427" s="171"/>
      <c r="B427" s="62">
        <v>424</v>
      </c>
      <c r="C427" s="34" t="str">
        <f>'PC Despesas'!L5</f>
        <v>5.4.1</v>
      </c>
      <c r="D427" s="35" t="str">
        <f>VLOOKUP(C427,'PC Despesas'!$L$4:$M$103,2,FALSE)</f>
        <v>SALÁRIOS</v>
      </c>
      <c r="E427" s="48">
        <f>SUMIFS(Jan!$J$5:$J$605,Jan!$V$5:$V$605,"Despesa",Jan!$G$5:$G$605,DRE!$D427)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3336.98</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3336.98</v>
      </c>
    </row>
    <row r="428" spans="1:17" ht="28.5" customHeight="1" thickTop="1" thickBot="1" x14ac:dyDescent="0.3">
      <c r="A428" s="171"/>
      <c r="B428" s="62">
        <v>425</v>
      </c>
      <c r="C428" s="34" t="str">
        <f>'PC Despesas'!L6</f>
        <v>5.4.2</v>
      </c>
      <c r="D428" s="35" t="str">
        <f>VLOOKUP(C428,'PC Despesas'!$L$4:$M$103,2,FALSE)</f>
        <v>FÉRIAS</v>
      </c>
      <c r="E428" s="48">
        <f>SUMIFS(Jan!$J$5:$J$605,Jan!$V$5:$V$605,"Despesa",Jan!$G$5:$G$605,DRE!$D428)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71"/>
      <c r="B429" s="62">
        <v>426</v>
      </c>
      <c r="C429" s="34" t="str">
        <f>'PC Despesas'!L7</f>
        <v>5.4.3</v>
      </c>
      <c r="D429" s="35" t="str">
        <f>VLOOKUP(C429,'PC Despesas'!$L$4:$M$103,2,FALSE)</f>
        <v>13º SALARIO</v>
      </c>
      <c r="E429" s="48">
        <f>SUMIFS(Jan!$J$5:$J$605,Jan!$V$5:$V$605,"Despesa",Jan!$G$5:$G$605,DRE!$D429)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71"/>
      <c r="B430" s="62">
        <v>427</v>
      </c>
      <c r="C430" s="34" t="str">
        <f>'PC Despesas'!L8</f>
        <v>5.4.4</v>
      </c>
      <c r="D430" s="35" t="str">
        <f>VLOOKUP(C430,'PC Despesas'!$L$4:$M$103,2,FALSE)</f>
        <v>FGTS</v>
      </c>
      <c r="E430" s="48">
        <f>SUMIFS(Jan!$J$5:$J$605,Jan!$V$5:$V$605,"Despesa",Jan!$G$5:$G$605,DRE!$D430)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209.35</v>
      </c>
      <c r="M430" s="48">
        <f>SUMIFS(Set!$J$5:$J$605,Set!$V$5:$V$605,"Despesa",Set!$G$5:$G$605,DRE!$D430)</f>
        <v>127.17</v>
      </c>
      <c r="N430" s="48">
        <f>SUMIFS(Out!$J$5:$J$605,Out!$V$5:$V$605,"Despesa",Out!$G$5:$G$605,DRE!$D430)</f>
        <v>0</v>
      </c>
      <c r="O430" s="48">
        <f>SUMIFS(Nov!$J$5:$J$605,Nov!$V$5:$V$605,"Despesa",Nov!$G$5:$G$605,DRE!$D430)</f>
        <v>0</v>
      </c>
      <c r="P430" s="48">
        <f>SUMIFS(Dez!$J$5:$J$605,Dez!$V$5:$V$605,"Despesa",Dez!$G$5:$G$605,DRE!$D430)</f>
        <v>0</v>
      </c>
      <c r="Q430" s="48">
        <f t="shared" si="26"/>
        <v>336.52</v>
      </c>
    </row>
    <row r="431" spans="1:17" ht="28.5" customHeight="1" thickTop="1" thickBot="1" x14ac:dyDescent="0.3">
      <c r="A431" s="171"/>
      <c r="B431" s="62">
        <v>428</v>
      </c>
      <c r="C431" s="34" t="str">
        <f>'PC Despesas'!L9</f>
        <v>5.4.5</v>
      </c>
      <c r="D431" s="35" t="str">
        <f>VLOOKUP(C431,'PC Despesas'!$L$4:$M$103,2,FALSE)</f>
        <v>GPS</v>
      </c>
      <c r="E431" s="48">
        <f>SUMIFS(Jan!$J$5:$J$605,Jan!$V$5:$V$605,"Despesa",Jan!$G$5:$G$605,DRE!$D431)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243</v>
      </c>
      <c r="M431" s="48">
        <f>SUMIFS(Set!$J$5:$J$605,Set!$V$5:$V$605,"Despesa",Set!$G$5:$G$605,DRE!$D431)</f>
        <v>230</v>
      </c>
      <c r="N431" s="48">
        <f>SUMIFS(Out!$J$5:$J$605,Out!$V$5:$V$605,"Despesa",Out!$G$5:$G$605,DRE!$D431)</f>
        <v>230</v>
      </c>
      <c r="O431" s="48">
        <f>SUMIFS(Nov!$J$5:$J$605,Nov!$V$5:$V$605,"Despesa",Nov!$G$5:$G$605,DRE!$D431)</f>
        <v>230</v>
      </c>
      <c r="P431" s="48">
        <f>SUMIFS(Dez!$J$5:$J$605,Dez!$V$5:$V$605,"Despesa",Dez!$G$5:$G$605,DRE!$D431)</f>
        <v>230</v>
      </c>
      <c r="Q431" s="48">
        <f t="shared" si="26"/>
        <v>1163</v>
      </c>
    </row>
    <row r="432" spans="1:17" ht="28.5" customHeight="1" thickTop="1" thickBot="1" x14ac:dyDescent="0.3">
      <c r="A432" s="171"/>
      <c r="B432" s="62">
        <v>429</v>
      </c>
      <c r="C432" s="34" t="str">
        <f>'PC Despesas'!L10</f>
        <v>5.4.6</v>
      </c>
      <c r="D432" s="35" t="str">
        <f>VLOOKUP(C432,'PC Despesas'!$L$4:$M$103,2,FALSE)</f>
        <v>VALE TRANSPORTE</v>
      </c>
      <c r="E432" s="48">
        <f>SUMIFS(Jan!$J$5:$J$605,Jan!$V$5:$V$605,"Despesa",Jan!$G$5:$G$605,DRE!$D432)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0</v>
      </c>
      <c r="M432" s="48">
        <f>SUMIFS(Set!$J$5:$J$605,Set!$V$5:$V$605,"Despesa",Set!$G$5:$G$605,DRE!$D432)</f>
        <v>0</v>
      </c>
      <c r="N432" s="48">
        <f>SUMIFS(Out!$J$5:$J$605,Out!$V$5:$V$605,"Despesa",Out!$G$5:$G$605,DRE!$D432)</f>
        <v>0</v>
      </c>
      <c r="O432" s="48">
        <f>SUMIFS(Nov!$J$5:$J$605,Nov!$V$5:$V$605,"Despesa",Nov!$G$5:$G$605,DRE!$D432)</f>
        <v>0</v>
      </c>
      <c r="P432" s="48">
        <f>SUMIFS(Dez!$J$5:$J$605,Dez!$V$5:$V$605,"Despesa",Dez!$G$5:$G$605,DRE!$D432)</f>
        <v>0</v>
      </c>
      <c r="Q432" s="48">
        <f t="shared" si="26"/>
        <v>0</v>
      </c>
    </row>
    <row r="433" spans="1:17" ht="28.5" customHeight="1" thickTop="1" thickBot="1" x14ac:dyDescent="0.3">
      <c r="A433" s="171"/>
      <c r="B433" s="62">
        <v>430</v>
      </c>
      <c r="C433" s="34" t="str">
        <f>'PC Despesas'!L11</f>
        <v>5.4.7</v>
      </c>
      <c r="D433" s="35" t="str">
        <f>VLOOKUP(C433,'PC Despesas'!$L$4:$M$103,2,FALSE)</f>
        <v>CESTA BÁSICA</v>
      </c>
      <c r="E433" s="48">
        <f>SUMIFS(Jan!$J$5:$J$605,Jan!$V$5:$V$605,"Despesa",Jan!$G$5:$G$605,DRE!$D433)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71"/>
      <c r="B434" s="62">
        <v>431</v>
      </c>
      <c r="C434" s="34" t="str">
        <f>'PC Despesas'!L12</f>
        <v>5.4.8</v>
      </c>
      <c r="D434" s="35" t="str">
        <f>VLOOKUP(C434,'PC Despesas'!$L$4:$M$103,2,FALSE)</f>
        <v>FOLGADOR</v>
      </c>
      <c r="E434" s="48">
        <f>SUMIFS(Jan!$J$5:$J$605,Jan!$V$5:$V$605,"Despesa",Jan!$G$5:$G$605,DRE!$D434)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2.4500000000000002</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2.4500000000000002</v>
      </c>
    </row>
    <row r="435" spans="1:17" ht="28.5" customHeight="1" thickTop="1" thickBot="1" x14ac:dyDescent="0.3">
      <c r="A435" s="171"/>
      <c r="B435" s="62">
        <v>432</v>
      </c>
      <c r="C435" s="34" t="str">
        <f>'PC Despesas'!L13</f>
        <v>5.4.9</v>
      </c>
      <c r="D435" s="35" t="str">
        <f>VLOOKUP(C435,'PC Despesas'!$L$4:$M$103,2,FALSE)</f>
        <v>PROVISÕES DE FÉRIAS E 13º</v>
      </c>
      <c r="E435" s="48">
        <f>SUMIFS(Jan!$J$5:$J$605,Jan!$V$5:$V$605,"Despesa",Jan!$G$5:$G$605,DRE!$D435)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439</v>
      </c>
      <c r="M435" s="48">
        <f>SUMIFS(Set!$J$5:$J$605,Set!$V$5:$V$605,"Despesa",Set!$G$5:$G$605,DRE!$D435)</f>
        <v>175</v>
      </c>
      <c r="N435" s="48">
        <f>SUMIFS(Out!$J$5:$J$605,Out!$V$5:$V$605,"Despesa",Out!$G$5:$G$605,DRE!$D435)</f>
        <v>175</v>
      </c>
      <c r="O435" s="48">
        <f>SUMIFS(Nov!$J$5:$J$605,Nov!$V$5:$V$605,"Despesa",Nov!$G$5:$G$605,DRE!$D435)</f>
        <v>175</v>
      </c>
      <c r="P435" s="48">
        <f>SUMIFS(Dez!$J$5:$J$605,Dez!$V$5:$V$605,"Despesa",Dez!$G$5:$G$605,DRE!$D435)</f>
        <v>175</v>
      </c>
      <c r="Q435" s="48">
        <f t="shared" si="26"/>
        <v>1139</v>
      </c>
    </row>
    <row r="436" spans="1:17" ht="28.5" customHeight="1" thickTop="1" thickBot="1" x14ac:dyDescent="0.3">
      <c r="A436" s="171"/>
      <c r="B436" s="62">
        <v>433</v>
      </c>
      <c r="C436" s="34" t="str">
        <f>'PC Despesas'!L14</f>
        <v>5.4.10</v>
      </c>
      <c r="D436" s="35" t="str">
        <f>VLOOKUP(C436,'PC Despesas'!$L$4:$M$103,2,FALSE)</f>
        <v>-</v>
      </c>
      <c r="E436" s="48">
        <f>SUMIFS(Jan!$J$5:$J$605,Jan!$V$5:$V$605,"Despesa",Jan!$G$5:$G$605,DRE!$D436)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71"/>
      <c r="B437" s="62">
        <v>434</v>
      </c>
      <c r="C437" s="34" t="str">
        <f>'PC Despesas'!L15</f>
        <v>5.4.11</v>
      </c>
      <c r="D437" s="35" t="str">
        <f>VLOOKUP(C437,'PC Despesas'!$L$4:$M$103,2,FALSE)</f>
        <v>-</v>
      </c>
      <c r="E437" s="48">
        <f>SUMIFS(Jan!$J$5:$J$605,Jan!$V$5:$V$605,"Despesa",Jan!$G$5:$G$605,DRE!$D437)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71"/>
      <c r="B438" s="62">
        <v>435</v>
      </c>
      <c r="C438" s="34" t="str">
        <f>'PC Despesas'!L16</f>
        <v>5.4.12</v>
      </c>
      <c r="D438" s="35" t="str">
        <f>VLOOKUP(C438,'PC Despesas'!$L$4:$M$103,2,FALSE)</f>
        <v>-</v>
      </c>
      <c r="E438" s="48">
        <f>SUMIFS(Jan!$J$5:$J$605,Jan!$V$5:$V$605,"Despesa",Jan!$G$5:$G$605,DRE!$D438)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71"/>
      <c r="B439" s="62">
        <v>436</v>
      </c>
      <c r="C439" s="34" t="str">
        <f>'PC Despesas'!L17</f>
        <v>5.4.13</v>
      </c>
      <c r="D439" s="35" t="str">
        <f>VLOOKUP(C439,'PC Despesas'!$L$4:$M$103,2,FALSE)</f>
        <v>-</v>
      </c>
      <c r="E439" s="48">
        <f>SUMIFS(Jan!$J$5:$J$605,Jan!$V$5:$V$605,"Despesa",Jan!$G$5:$G$605,DRE!$D439)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71"/>
      <c r="B440" s="62">
        <v>437</v>
      </c>
      <c r="C440" s="34" t="str">
        <f>'PC Despesas'!L18</f>
        <v>5.4.14</v>
      </c>
      <c r="D440" s="35" t="str">
        <f>VLOOKUP(C440,'PC Despesas'!$L$4:$M$103,2,FALSE)</f>
        <v>-</v>
      </c>
      <c r="E440" s="48">
        <f>SUMIFS(Jan!$J$5:$J$605,Jan!$V$5:$V$605,"Despesa",Jan!$G$5:$G$605,DRE!$D440)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71"/>
      <c r="B441" s="62">
        <v>438</v>
      </c>
      <c r="C441" s="34" t="str">
        <f>'PC Despesas'!L19</f>
        <v>5.4.15</v>
      </c>
      <c r="D441" s="35" t="str">
        <f>VLOOKUP(C441,'PC Despesas'!$L$4:$M$103,2,FALSE)</f>
        <v>-</v>
      </c>
      <c r="E441" s="48">
        <f>SUMIFS(Jan!$J$5:$J$605,Jan!$V$5:$V$605,"Despesa",Jan!$G$5:$G$605,DRE!$D441)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71"/>
      <c r="B442" s="62">
        <v>439</v>
      </c>
      <c r="C442" s="34" t="str">
        <f>'PC Despesas'!L20</f>
        <v>5.4.16</v>
      </c>
      <c r="D442" s="35" t="str">
        <f>VLOOKUP(C442,'PC Despesas'!$L$4:$M$103,2,FALSE)</f>
        <v>-</v>
      </c>
      <c r="E442" s="48">
        <f>SUMIFS(Jan!$J$5:$J$605,Jan!$V$5:$V$605,"Despesa",Jan!$G$5:$G$605,DRE!$D442)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71"/>
      <c r="B443" s="62">
        <v>440</v>
      </c>
      <c r="C443" s="34" t="str">
        <f>'PC Despesas'!L21</f>
        <v>5.4.17</v>
      </c>
      <c r="D443" s="35" t="str">
        <f>VLOOKUP(C443,'PC Despesas'!$L$4:$M$103,2,FALSE)</f>
        <v>-</v>
      </c>
      <c r="E443" s="48">
        <f>SUMIFS(Jan!$J$5:$J$605,Jan!$V$5:$V$605,"Despesa",Jan!$G$5:$G$605,DRE!$D443)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71"/>
      <c r="B444" s="62">
        <v>441</v>
      </c>
      <c r="C444" s="34" t="str">
        <f>'PC Despesas'!L22</f>
        <v>5.4.18</v>
      </c>
      <c r="D444" s="35" t="str">
        <f>VLOOKUP(C444,'PC Despesas'!$L$4:$M$103,2,FALSE)</f>
        <v>-</v>
      </c>
      <c r="E444" s="48">
        <f>SUMIFS(Jan!$J$5:$J$605,Jan!$V$5:$V$605,"Despesa",Jan!$G$5:$G$605,DRE!$D444)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71"/>
      <c r="B445" s="62">
        <v>442</v>
      </c>
      <c r="C445" s="34" t="str">
        <f>'PC Despesas'!L23</f>
        <v>5.4.19</v>
      </c>
      <c r="D445" s="35" t="str">
        <f>VLOOKUP(C445,'PC Despesas'!$L$4:$M$103,2,FALSE)</f>
        <v>-</v>
      </c>
      <c r="E445" s="48">
        <f>SUMIFS(Jan!$J$5:$J$605,Jan!$V$5:$V$605,"Despesa",Jan!$G$5:$G$605,DRE!$D445)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71"/>
      <c r="B446" s="62">
        <v>443</v>
      </c>
      <c r="C446" s="34" t="str">
        <f>'PC Despesas'!L24</f>
        <v>5.4.20</v>
      </c>
      <c r="D446" s="35" t="str">
        <f>VLOOKUP(C446,'PC Despesas'!$L$4:$M$103,2,FALSE)</f>
        <v>-</v>
      </c>
      <c r="E446" s="48">
        <f>SUMIFS(Jan!$J$5:$J$605,Jan!$V$5:$V$605,"Despesa",Jan!$G$5:$G$605,DRE!$D446)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71"/>
      <c r="B447" s="62">
        <v>444</v>
      </c>
      <c r="C447" s="34" t="str">
        <f>'PC Despesas'!L25</f>
        <v>5.4.21</v>
      </c>
      <c r="D447" s="35" t="str">
        <f>VLOOKUP(C447,'PC Despesas'!$L$4:$M$103,2,FALSE)</f>
        <v>-</v>
      </c>
      <c r="E447" s="48">
        <f>SUMIFS(Jan!$J$5:$J$605,Jan!$V$5:$V$605,"Despesa",Jan!$G$5:$G$605,DRE!$D447)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71"/>
      <c r="B448" s="62">
        <v>445</v>
      </c>
      <c r="C448" s="34" t="str">
        <f>'PC Despesas'!L26</f>
        <v>5.4.22</v>
      </c>
      <c r="D448" s="35" t="str">
        <f>VLOOKUP(C448,'PC Despesas'!$L$4:$M$103,2,FALSE)</f>
        <v>-</v>
      </c>
      <c r="E448" s="48">
        <f>SUMIFS(Jan!$J$5:$J$605,Jan!$V$5:$V$605,"Despesa",Jan!$G$5:$G$605,DRE!$D448)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71"/>
      <c r="B449" s="62">
        <v>446</v>
      </c>
      <c r="C449" s="34" t="str">
        <f>'PC Despesas'!L27</f>
        <v>5.4.23</v>
      </c>
      <c r="D449" s="35" t="str">
        <f>VLOOKUP(C449,'PC Despesas'!$L$4:$M$103,2,FALSE)</f>
        <v>-</v>
      </c>
      <c r="E449" s="48">
        <f>SUMIFS(Jan!$J$5:$J$605,Jan!$V$5:$V$605,"Despesa",Jan!$G$5:$G$605,DRE!$D449)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71"/>
      <c r="B450" s="62">
        <v>447</v>
      </c>
      <c r="C450" s="34" t="str">
        <f>'PC Despesas'!L28</f>
        <v>5.4.24</v>
      </c>
      <c r="D450" s="35" t="str">
        <f>VLOOKUP(C450,'PC Despesas'!$L$4:$M$103,2,FALSE)</f>
        <v>-</v>
      </c>
      <c r="E450" s="48">
        <f>SUMIFS(Jan!$J$5:$J$605,Jan!$V$5:$V$605,"Despesa",Jan!$G$5:$G$605,DRE!$D450)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71"/>
      <c r="B451" s="62">
        <v>448</v>
      </c>
      <c r="C451" s="34" t="str">
        <f>'PC Despesas'!L29</f>
        <v>5.4.25</v>
      </c>
      <c r="D451" s="35" t="str">
        <f>VLOOKUP(C451,'PC Despesas'!$L$4:$M$103,2,FALSE)</f>
        <v>-</v>
      </c>
      <c r="E451" s="48">
        <f>SUMIFS(Jan!$J$5:$J$605,Jan!$V$5:$V$605,"Despesa",Jan!$G$5:$G$605,DRE!$D451)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71"/>
      <c r="B452" s="62">
        <v>449</v>
      </c>
      <c r="C452" s="34" t="str">
        <f>'PC Despesas'!L30</f>
        <v>5.4.26</v>
      </c>
      <c r="D452" s="35" t="str">
        <f>VLOOKUP(C452,'PC Despesas'!$L$4:$M$103,2,FALSE)</f>
        <v>-</v>
      </c>
      <c r="E452" s="48">
        <f>SUMIFS(Jan!$J$5:$J$605,Jan!$V$5:$V$605,"Despesa",Jan!$G$5:$G$605,DRE!$D452)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71"/>
      <c r="B453" s="62">
        <v>450</v>
      </c>
      <c r="C453" s="34" t="str">
        <f>'PC Despesas'!L31</f>
        <v>5.4.27</v>
      </c>
      <c r="D453" s="35" t="str">
        <f>VLOOKUP(C453,'PC Despesas'!$L$4:$M$103,2,FALSE)</f>
        <v>-</v>
      </c>
      <c r="E453" s="48">
        <f>SUMIFS(Jan!$J$5:$J$605,Jan!$V$5:$V$605,"Despesa",Jan!$G$5:$G$605,DRE!$D453)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71"/>
      <c r="B454" s="62">
        <v>451</v>
      </c>
      <c r="C454" s="34" t="str">
        <f>'PC Despesas'!L32</f>
        <v>5.4.28</v>
      </c>
      <c r="D454" s="35" t="str">
        <f>VLOOKUP(C454,'PC Despesas'!$L$4:$M$103,2,FALSE)</f>
        <v>-</v>
      </c>
      <c r="E454" s="48">
        <f>SUMIFS(Jan!$J$5:$J$605,Jan!$V$5:$V$605,"Despesa",Jan!$G$5:$G$605,DRE!$D454)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71"/>
      <c r="B455" s="62">
        <v>452</v>
      </c>
      <c r="C455" s="34" t="str">
        <f>'PC Despesas'!L33</f>
        <v>5.4.29</v>
      </c>
      <c r="D455" s="35" t="str">
        <f>VLOOKUP(C455,'PC Despesas'!$L$4:$M$103,2,FALSE)</f>
        <v>-</v>
      </c>
      <c r="E455" s="48">
        <f>SUMIFS(Jan!$J$5:$J$605,Jan!$V$5:$V$605,"Despesa",Jan!$G$5:$G$605,DRE!$D455)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71"/>
      <c r="B456" s="62">
        <v>453</v>
      </c>
      <c r="C456" s="34" t="str">
        <f>'PC Despesas'!L34</f>
        <v>5.4.30</v>
      </c>
      <c r="D456" s="35" t="str">
        <f>VLOOKUP(C456,'PC Despesas'!$L$4:$M$103,2,FALSE)</f>
        <v>-</v>
      </c>
      <c r="E456" s="48">
        <f>SUMIFS(Jan!$J$5:$J$605,Jan!$V$5:$V$605,"Despesa",Jan!$G$5:$G$605,DRE!$D456)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71"/>
      <c r="B457" s="62">
        <v>454</v>
      </c>
      <c r="C457" s="34" t="str">
        <f>'PC Despesas'!L35</f>
        <v>5.4.31</v>
      </c>
      <c r="D457" s="35" t="str">
        <f>VLOOKUP(C457,'PC Despesas'!$L$4:$M$103,2,FALSE)</f>
        <v>-</v>
      </c>
      <c r="E457" s="48">
        <f>SUMIFS(Jan!$J$5:$J$605,Jan!$V$5:$V$605,"Despesa",Jan!$G$5:$G$605,DRE!$D457)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71"/>
      <c r="B458" s="62">
        <v>455</v>
      </c>
      <c r="C458" s="34" t="str">
        <f>'PC Despesas'!L36</f>
        <v>5.4.32</v>
      </c>
      <c r="D458" s="35" t="str">
        <f>VLOOKUP(C458,'PC Despesas'!$L$4:$M$103,2,FALSE)</f>
        <v>-</v>
      </c>
      <c r="E458" s="48">
        <f>SUMIFS(Jan!$J$5:$J$605,Jan!$V$5:$V$605,"Despesa",Jan!$G$5:$G$605,DRE!$D458)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71"/>
      <c r="B459" s="62">
        <v>456</v>
      </c>
      <c r="C459" s="34" t="str">
        <f>'PC Despesas'!L37</f>
        <v>5.4.33</v>
      </c>
      <c r="D459" s="35" t="str">
        <f>VLOOKUP(C459,'PC Despesas'!$L$4:$M$103,2,FALSE)</f>
        <v>-</v>
      </c>
      <c r="E459" s="48">
        <f>SUMIFS(Jan!$J$5:$J$605,Jan!$V$5:$V$605,"Despesa",Jan!$G$5:$G$605,DRE!$D459)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71"/>
      <c r="B460" s="62">
        <v>457</v>
      </c>
      <c r="C460" s="34" t="str">
        <f>'PC Despesas'!L38</f>
        <v>5.4.34</v>
      </c>
      <c r="D460" s="35" t="str">
        <f>VLOOKUP(C460,'PC Despesas'!$L$4:$M$103,2,FALSE)</f>
        <v>-</v>
      </c>
      <c r="E460" s="48">
        <f>SUMIFS(Jan!$J$5:$J$605,Jan!$V$5:$V$605,"Despesa",Jan!$G$5:$G$605,DRE!$D460)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71"/>
      <c r="B461" s="62">
        <v>458</v>
      </c>
      <c r="C461" s="34" t="str">
        <f>'PC Despesas'!L39</f>
        <v>5.4.35</v>
      </c>
      <c r="D461" s="35" t="str">
        <f>VLOOKUP(C461,'PC Despesas'!$L$4:$M$103,2,FALSE)</f>
        <v>-</v>
      </c>
      <c r="E461" s="48">
        <f>SUMIFS(Jan!$J$5:$J$605,Jan!$V$5:$V$605,"Despesa",Jan!$G$5:$G$605,DRE!$D461)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71"/>
      <c r="B462" s="62">
        <v>459</v>
      </c>
      <c r="C462" s="34" t="str">
        <f>'PC Despesas'!L40</f>
        <v>5.4.36</v>
      </c>
      <c r="D462" s="35" t="str">
        <f>VLOOKUP(C462,'PC Despesas'!$L$4:$M$103,2,FALSE)</f>
        <v>-</v>
      </c>
      <c r="E462" s="48">
        <f>SUMIFS(Jan!$J$5:$J$605,Jan!$V$5:$V$605,"Despesa",Jan!$G$5:$G$605,DRE!$D462)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71"/>
      <c r="B463" s="62">
        <v>460</v>
      </c>
      <c r="C463" s="34" t="str">
        <f>'PC Despesas'!L41</f>
        <v>5.4.37</v>
      </c>
      <c r="D463" s="35" t="str">
        <f>VLOOKUP(C463,'PC Despesas'!$L$4:$M$103,2,FALSE)</f>
        <v>-</v>
      </c>
      <c r="E463" s="48">
        <f>SUMIFS(Jan!$J$5:$J$605,Jan!$V$5:$V$605,"Despesa",Jan!$G$5:$G$605,DRE!$D463)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71"/>
      <c r="B464" s="62">
        <v>461</v>
      </c>
      <c r="C464" s="34" t="str">
        <f>'PC Despesas'!L42</f>
        <v>5.4.38</v>
      </c>
      <c r="D464" s="35" t="str">
        <f>VLOOKUP(C464,'PC Despesas'!$L$4:$M$103,2,FALSE)</f>
        <v>-</v>
      </c>
      <c r="E464" s="48">
        <f>SUMIFS(Jan!$J$5:$J$605,Jan!$V$5:$V$605,"Despesa",Jan!$G$5:$G$605,DRE!$D464)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71"/>
      <c r="B465" s="62">
        <v>462</v>
      </c>
      <c r="C465" s="34" t="str">
        <f>'PC Despesas'!L43</f>
        <v>5.4.39</v>
      </c>
      <c r="D465" s="35" t="str">
        <f>VLOOKUP(C465,'PC Despesas'!$L$4:$M$103,2,FALSE)</f>
        <v>-</v>
      </c>
      <c r="E465" s="48">
        <f>SUMIFS(Jan!$J$5:$J$605,Jan!$V$5:$V$605,"Despesa",Jan!$G$5:$G$605,DRE!$D465)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71"/>
      <c r="B466" s="62">
        <v>463</v>
      </c>
      <c r="C466" s="34" t="str">
        <f>'PC Despesas'!L44</f>
        <v>5.4.40</v>
      </c>
      <c r="D466" s="35" t="str">
        <f>VLOOKUP(C466,'PC Despesas'!$L$4:$M$103,2,FALSE)</f>
        <v>-</v>
      </c>
      <c r="E466" s="48">
        <f>SUMIFS(Jan!$J$5:$J$605,Jan!$V$5:$V$605,"Despesa",Jan!$G$5:$G$605,DRE!$D466)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71"/>
      <c r="B467" s="62">
        <v>464</v>
      </c>
      <c r="C467" s="34" t="str">
        <f>'PC Despesas'!L45</f>
        <v>5.4.41</v>
      </c>
      <c r="D467" s="35" t="str">
        <f>VLOOKUP(C467,'PC Despesas'!$L$4:$M$103,2,FALSE)</f>
        <v>-</v>
      </c>
      <c r="E467" s="48">
        <f>SUMIFS(Jan!$J$5:$J$605,Jan!$V$5:$V$605,"Despesa",Jan!$G$5:$G$605,DRE!$D467)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71"/>
      <c r="B468" s="62">
        <v>465</v>
      </c>
      <c r="C468" s="34" t="str">
        <f>'PC Despesas'!L46</f>
        <v>5.4.42</v>
      </c>
      <c r="D468" s="35" t="str">
        <f>VLOOKUP(C468,'PC Despesas'!$L$4:$M$103,2,FALSE)</f>
        <v>-</v>
      </c>
      <c r="E468" s="48">
        <f>SUMIFS(Jan!$J$5:$J$605,Jan!$V$5:$V$605,"Despesa",Jan!$G$5:$G$605,DRE!$D468)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71"/>
      <c r="B469" s="62">
        <v>466</v>
      </c>
      <c r="C469" s="34" t="str">
        <f>'PC Despesas'!L47</f>
        <v>5.4.43</v>
      </c>
      <c r="D469" s="35" t="str">
        <f>VLOOKUP(C469,'PC Despesas'!$L$4:$M$103,2,FALSE)</f>
        <v>-</v>
      </c>
      <c r="E469" s="48">
        <f>SUMIFS(Jan!$J$5:$J$605,Jan!$V$5:$V$605,"Despesa",Jan!$G$5:$G$605,DRE!$D469)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71"/>
      <c r="B470" s="62">
        <v>467</v>
      </c>
      <c r="C470" s="34" t="str">
        <f>'PC Despesas'!L48</f>
        <v>5.4.44</v>
      </c>
      <c r="D470" s="35" t="str">
        <f>VLOOKUP(C470,'PC Despesas'!$L$4:$M$103,2,FALSE)</f>
        <v>-</v>
      </c>
      <c r="E470" s="48">
        <f>SUMIFS(Jan!$J$5:$J$605,Jan!$V$5:$V$605,"Despesa",Jan!$G$5:$G$605,DRE!$D470)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71"/>
      <c r="B471" s="62">
        <v>468</v>
      </c>
      <c r="C471" s="34" t="str">
        <f>'PC Despesas'!L49</f>
        <v>5.4.45</v>
      </c>
      <c r="D471" s="35" t="str">
        <f>VLOOKUP(C471,'PC Despesas'!$L$4:$M$103,2,FALSE)</f>
        <v>-</v>
      </c>
      <c r="E471" s="48">
        <f>SUMIFS(Jan!$J$5:$J$605,Jan!$V$5:$V$605,"Despesa",Jan!$G$5:$G$605,DRE!$D471)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71"/>
      <c r="B472" s="62">
        <v>469</v>
      </c>
      <c r="C472" s="34" t="str">
        <f>'PC Despesas'!L50</f>
        <v>5.4.46</v>
      </c>
      <c r="D472" s="35" t="str">
        <f>VLOOKUP(C472,'PC Despesas'!$L$4:$M$103,2,FALSE)</f>
        <v>-</v>
      </c>
      <c r="E472" s="48">
        <f>SUMIFS(Jan!$J$5:$J$605,Jan!$V$5:$V$605,"Despesa",Jan!$G$5:$G$605,DRE!$D472)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71"/>
      <c r="B473" s="62">
        <v>470</v>
      </c>
      <c r="C473" s="34" t="str">
        <f>'PC Despesas'!L51</f>
        <v>5.4.47</v>
      </c>
      <c r="D473" s="35" t="str">
        <f>VLOOKUP(C473,'PC Despesas'!$L$4:$M$103,2,FALSE)</f>
        <v>-</v>
      </c>
      <c r="E473" s="48">
        <f>SUMIFS(Jan!$J$5:$J$605,Jan!$V$5:$V$605,"Despesa",Jan!$G$5:$G$605,DRE!$D473)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71"/>
      <c r="B474" s="62">
        <v>471</v>
      </c>
      <c r="C474" s="34" t="str">
        <f>'PC Despesas'!L52</f>
        <v>5.4.48</v>
      </c>
      <c r="D474" s="35" t="str">
        <f>VLOOKUP(C474,'PC Despesas'!$L$4:$M$103,2,FALSE)</f>
        <v>-</v>
      </c>
      <c r="E474" s="48">
        <f>SUMIFS(Jan!$J$5:$J$605,Jan!$V$5:$V$605,"Despesa",Jan!$G$5:$G$605,DRE!$D474)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71"/>
      <c r="B475" s="62">
        <v>472</v>
      </c>
      <c r="C475" s="34" t="str">
        <f>'PC Despesas'!L53</f>
        <v>5.4.49</v>
      </c>
      <c r="D475" s="35" t="str">
        <f>VLOOKUP(C475,'PC Despesas'!$L$4:$M$103,2,FALSE)</f>
        <v>-</v>
      </c>
      <c r="E475" s="48">
        <f>SUMIFS(Jan!$J$5:$J$605,Jan!$V$5:$V$605,"Despesa",Jan!$G$5:$G$605,DRE!$D475)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71"/>
      <c r="B476" s="62">
        <v>473</v>
      </c>
      <c r="C476" s="34" t="str">
        <f>'PC Despesas'!L54</f>
        <v>5.4.50</v>
      </c>
      <c r="D476" s="35" t="str">
        <f>VLOOKUP(C476,'PC Despesas'!$L$4:$M$103,2,FALSE)</f>
        <v>-</v>
      </c>
      <c r="E476" s="48">
        <f>SUMIFS(Jan!$J$5:$J$605,Jan!$V$5:$V$605,"Despesa",Jan!$G$5:$G$605,DRE!$D476)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71"/>
      <c r="B477" s="62">
        <v>474</v>
      </c>
      <c r="C477" s="34" t="str">
        <f>'PC Despesas'!L55</f>
        <v>5.4.51</v>
      </c>
      <c r="D477" s="35" t="str">
        <f>VLOOKUP(C477,'PC Despesas'!$L$4:$M$103,2,FALSE)</f>
        <v>-</v>
      </c>
      <c r="E477" s="48">
        <f>SUMIFS(Jan!$J$5:$J$605,Jan!$V$5:$V$605,"Despesa",Jan!$G$5:$G$605,DRE!$D477)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71"/>
      <c r="B478" s="62">
        <v>475</v>
      </c>
      <c r="C478" s="34" t="str">
        <f>'PC Despesas'!L56</f>
        <v>5.4.52</v>
      </c>
      <c r="D478" s="35" t="str">
        <f>VLOOKUP(C478,'PC Despesas'!$L$4:$M$103,2,FALSE)</f>
        <v>-</v>
      </c>
      <c r="E478" s="48">
        <f>SUMIFS(Jan!$J$5:$J$605,Jan!$V$5:$V$605,"Despesa",Jan!$G$5:$G$605,DRE!$D478)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71"/>
      <c r="B479" s="62">
        <v>476</v>
      </c>
      <c r="C479" s="34" t="str">
        <f>'PC Despesas'!L57</f>
        <v>5.4.53</v>
      </c>
      <c r="D479" s="35" t="str">
        <f>VLOOKUP(C479,'PC Despesas'!$L$4:$M$103,2,FALSE)</f>
        <v>-</v>
      </c>
      <c r="E479" s="48">
        <f>SUMIFS(Jan!$J$5:$J$605,Jan!$V$5:$V$605,"Despesa",Jan!$G$5:$G$605,DRE!$D479)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71"/>
      <c r="B480" s="62">
        <v>477</v>
      </c>
      <c r="C480" s="34" t="str">
        <f>'PC Despesas'!L58</f>
        <v>5.4.54</v>
      </c>
      <c r="D480" s="35" t="str">
        <f>VLOOKUP(C480,'PC Despesas'!$L$4:$M$103,2,FALSE)</f>
        <v>-</v>
      </c>
      <c r="E480" s="48">
        <f>SUMIFS(Jan!$J$5:$J$605,Jan!$V$5:$V$605,"Despesa",Jan!$G$5:$G$605,DRE!$D480)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71"/>
      <c r="B481" s="62">
        <v>478</v>
      </c>
      <c r="C481" s="34" t="str">
        <f>'PC Despesas'!L59</f>
        <v>5.4.55</v>
      </c>
      <c r="D481" s="35" t="str">
        <f>VLOOKUP(C481,'PC Despesas'!$L$4:$M$103,2,FALSE)</f>
        <v>-</v>
      </c>
      <c r="E481" s="48">
        <f>SUMIFS(Jan!$J$5:$J$605,Jan!$V$5:$V$605,"Despesa",Jan!$G$5:$G$605,DRE!$D481)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71"/>
      <c r="B482" s="62">
        <v>479</v>
      </c>
      <c r="C482" s="34" t="str">
        <f>'PC Despesas'!L60</f>
        <v>5.4.56</v>
      </c>
      <c r="D482" s="35" t="str">
        <f>VLOOKUP(C482,'PC Despesas'!$L$4:$M$103,2,FALSE)</f>
        <v>-</v>
      </c>
      <c r="E482" s="48">
        <f>SUMIFS(Jan!$J$5:$J$605,Jan!$V$5:$V$605,"Despesa",Jan!$G$5:$G$605,DRE!$D482)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71"/>
      <c r="B483" s="62">
        <v>480</v>
      </c>
      <c r="C483" s="34" t="str">
        <f>'PC Despesas'!L61</f>
        <v>5.4.57</v>
      </c>
      <c r="D483" s="35" t="str">
        <f>VLOOKUP(C483,'PC Despesas'!$L$4:$M$103,2,FALSE)</f>
        <v>-</v>
      </c>
      <c r="E483" s="48">
        <f>SUMIFS(Jan!$J$5:$J$605,Jan!$V$5:$V$605,"Despesa",Jan!$G$5:$G$605,DRE!$D483)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71"/>
      <c r="B484" s="62">
        <v>481</v>
      </c>
      <c r="C484" s="34" t="str">
        <f>'PC Despesas'!L62</f>
        <v>5.4.58</v>
      </c>
      <c r="D484" s="35" t="str">
        <f>VLOOKUP(C484,'PC Despesas'!$L$4:$M$103,2,FALSE)</f>
        <v>-</v>
      </c>
      <c r="E484" s="48">
        <f>SUMIFS(Jan!$J$5:$J$605,Jan!$V$5:$V$605,"Despesa",Jan!$G$5:$G$605,DRE!$D484)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71"/>
      <c r="B485" s="62">
        <v>482</v>
      </c>
      <c r="C485" s="34" t="str">
        <f>'PC Despesas'!L63</f>
        <v>5.4.59</v>
      </c>
      <c r="D485" s="35" t="str">
        <f>VLOOKUP(C485,'PC Despesas'!$L$4:$M$103,2,FALSE)</f>
        <v>-</v>
      </c>
      <c r="E485" s="48">
        <f>SUMIFS(Jan!$J$5:$J$605,Jan!$V$5:$V$605,"Despesa",Jan!$G$5:$G$605,DRE!$D485)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71"/>
      <c r="B486" s="62">
        <v>483</v>
      </c>
      <c r="C486" s="34" t="str">
        <f>'PC Despesas'!L64</f>
        <v>5.4.60</v>
      </c>
      <c r="D486" s="35" t="str">
        <f>VLOOKUP(C486,'PC Despesas'!$L$4:$M$103,2,FALSE)</f>
        <v>-</v>
      </c>
      <c r="E486" s="48">
        <f>SUMIFS(Jan!$J$5:$J$605,Jan!$V$5:$V$605,"Despesa",Jan!$G$5:$G$605,DRE!$D486)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71"/>
      <c r="B487" s="62">
        <v>484</v>
      </c>
      <c r="C487" s="34" t="str">
        <f>'PC Despesas'!L65</f>
        <v>5.4.61</v>
      </c>
      <c r="D487" s="35" t="str">
        <f>VLOOKUP(C487,'PC Despesas'!$L$4:$M$103,2,FALSE)</f>
        <v>-</v>
      </c>
      <c r="E487" s="48">
        <f>SUMIFS(Jan!$J$5:$J$605,Jan!$V$5:$V$605,"Despesa",Jan!$G$5:$G$605,DRE!$D487)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71"/>
      <c r="B488" s="62">
        <v>485</v>
      </c>
      <c r="C488" s="34" t="str">
        <f>'PC Despesas'!L66</f>
        <v>5.4.62</v>
      </c>
      <c r="D488" s="35" t="str">
        <f>VLOOKUP(C488,'PC Despesas'!$L$4:$M$103,2,FALSE)</f>
        <v>-</v>
      </c>
      <c r="E488" s="48">
        <f>SUMIFS(Jan!$J$5:$J$605,Jan!$V$5:$V$605,"Despesa",Jan!$G$5:$G$605,DRE!$D488)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71"/>
      <c r="B489" s="62">
        <v>486</v>
      </c>
      <c r="C489" s="34" t="str">
        <f>'PC Despesas'!L67</f>
        <v>5.4.63</v>
      </c>
      <c r="D489" s="35" t="str">
        <f>VLOOKUP(C489,'PC Despesas'!$L$4:$M$103,2,FALSE)</f>
        <v>-</v>
      </c>
      <c r="E489" s="48">
        <f>SUMIFS(Jan!$J$5:$J$605,Jan!$V$5:$V$605,"Despesa",Jan!$G$5:$G$605,DRE!$D489)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71"/>
      <c r="B490" s="62">
        <v>487</v>
      </c>
      <c r="C490" s="34" t="str">
        <f>'PC Despesas'!L68</f>
        <v>5.4.64</v>
      </c>
      <c r="D490" s="35" t="str">
        <f>VLOOKUP(C490,'PC Despesas'!$L$4:$M$103,2,FALSE)</f>
        <v>-</v>
      </c>
      <c r="E490" s="48">
        <f>SUMIFS(Jan!$J$5:$J$605,Jan!$V$5:$V$605,"Despesa",Jan!$G$5:$G$605,DRE!$D490)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71"/>
      <c r="B491" s="62">
        <v>488</v>
      </c>
      <c r="C491" s="34" t="str">
        <f>'PC Despesas'!L69</f>
        <v>5.4.65</v>
      </c>
      <c r="D491" s="35" t="str">
        <f>VLOOKUP(C491,'PC Despesas'!$L$4:$M$103,2,FALSE)</f>
        <v>-</v>
      </c>
      <c r="E491" s="48">
        <f>SUMIFS(Jan!$J$5:$J$605,Jan!$V$5:$V$605,"Despesa",Jan!$G$5:$G$605,DRE!$D491)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71"/>
      <c r="B492" s="62">
        <v>489</v>
      </c>
      <c r="C492" s="34" t="str">
        <f>'PC Despesas'!L70</f>
        <v>5.4.66</v>
      </c>
      <c r="D492" s="35" t="str">
        <f>VLOOKUP(C492,'PC Despesas'!$L$4:$M$103,2,FALSE)</f>
        <v>-</v>
      </c>
      <c r="E492" s="48">
        <f>SUMIFS(Jan!$J$5:$J$605,Jan!$V$5:$V$605,"Despesa",Jan!$G$5:$G$605,DRE!$D492)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71"/>
      <c r="B493" s="62">
        <v>490</v>
      </c>
      <c r="C493" s="34" t="str">
        <f>'PC Despesas'!L71</f>
        <v>5.4.67</v>
      </c>
      <c r="D493" s="35" t="str">
        <f>VLOOKUP(C493,'PC Despesas'!$L$4:$M$103,2,FALSE)</f>
        <v>-</v>
      </c>
      <c r="E493" s="48">
        <f>SUMIFS(Jan!$J$5:$J$605,Jan!$V$5:$V$605,"Despesa",Jan!$G$5:$G$605,DRE!$D493)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71"/>
      <c r="B494" s="62">
        <v>491</v>
      </c>
      <c r="C494" s="34" t="str">
        <f>'PC Despesas'!L72</f>
        <v>5.4.68</v>
      </c>
      <c r="D494" s="35" t="str">
        <f>VLOOKUP(C494,'PC Despesas'!$L$4:$M$103,2,FALSE)</f>
        <v>-</v>
      </c>
      <c r="E494" s="48">
        <f>SUMIFS(Jan!$J$5:$J$605,Jan!$V$5:$V$605,"Despesa",Jan!$G$5:$G$605,DRE!$D494)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71"/>
      <c r="B495" s="62">
        <v>492</v>
      </c>
      <c r="C495" s="34" t="str">
        <f>'PC Despesas'!L73</f>
        <v>5.4.69</v>
      </c>
      <c r="D495" s="35" t="str">
        <f>VLOOKUP(C495,'PC Despesas'!$L$4:$M$103,2,FALSE)</f>
        <v>-</v>
      </c>
      <c r="E495" s="48">
        <f>SUMIFS(Jan!$J$5:$J$605,Jan!$V$5:$V$605,"Despesa",Jan!$G$5:$G$605,DRE!$D495)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71"/>
      <c r="B496" s="62">
        <v>493</v>
      </c>
      <c r="C496" s="34" t="str">
        <f>'PC Despesas'!L74</f>
        <v>5.4.70</v>
      </c>
      <c r="D496" s="35" t="str">
        <f>VLOOKUP(C496,'PC Despesas'!$L$4:$M$103,2,FALSE)</f>
        <v>-</v>
      </c>
      <c r="E496" s="48">
        <f>SUMIFS(Jan!$J$5:$J$605,Jan!$V$5:$V$605,"Despesa",Jan!$G$5:$G$605,DRE!$D496)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71"/>
      <c r="B497" s="62">
        <v>494</v>
      </c>
      <c r="C497" s="34" t="str">
        <f>'PC Despesas'!L75</f>
        <v>5.4.71</v>
      </c>
      <c r="D497" s="35" t="str">
        <f>VLOOKUP(C497,'PC Despesas'!$L$4:$M$103,2,FALSE)</f>
        <v>-</v>
      </c>
      <c r="E497" s="48">
        <f>SUMIFS(Jan!$J$5:$J$605,Jan!$V$5:$V$605,"Despesa",Jan!$G$5:$G$605,DRE!$D497)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71"/>
      <c r="B498" s="62">
        <v>495</v>
      </c>
      <c r="C498" s="34" t="str">
        <f>'PC Despesas'!L76</f>
        <v>5.4.72</v>
      </c>
      <c r="D498" s="35" t="str">
        <f>VLOOKUP(C498,'PC Despesas'!$L$4:$M$103,2,FALSE)</f>
        <v>-</v>
      </c>
      <c r="E498" s="48">
        <f>SUMIFS(Jan!$J$5:$J$605,Jan!$V$5:$V$605,"Despesa",Jan!$G$5:$G$605,DRE!$D498)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71"/>
      <c r="B499" s="62">
        <v>496</v>
      </c>
      <c r="C499" s="34" t="str">
        <f>'PC Despesas'!L77</f>
        <v>5.4.73</v>
      </c>
      <c r="D499" s="35" t="str">
        <f>VLOOKUP(C499,'PC Despesas'!$L$4:$M$103,2,FALSE)</f>
        <v>-</v>
      </c>
      <c r="E499" s="48">
        <f>SUMIFS(Jan!$J$5:$J$605,Jan!$V$5:$V$605,"Despesa",Jan!$G$5:$G$605,DRE!$D499)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71"/>
      <c r="B500" s="62">
        <v>497</v>
      </c>
      <c r="C500" s="34" t="str">
        <f>'PC Despesas'!L78</f>
        <v>5.4.74</v>
      </c>
      <c r="D500" s="35" t="str">
        <f>VLOOKUP(C500,'PC Despesas'!$L$4:$M$103,2,FALSE)</f>
        <v>-</v>
      </c>
      <c r="E500" s="48">
        <f>SUMIFS(Jan!$J$5:$J$605,Jan!$V$5:$V$605,"Despesa",Jan!$G$5:$G$605,DRE!$D500)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71"/>
      <c r="B501" s="62">
        <v>498</v>
      </c>
      <c r="C501" s="34" t="str">
        <f>'PC Despesas'!L79</f>
        <v>5.4.75</v>
      </c>
      <c r="D501" s="35" t="str">
        <f>VLOOKUP(C501,'PC Despesas'!$L$4:$M$103,2,FALSE)</f>
        <v>-</v>
      </c>
      <c r="E501" s="48">
        <f>SUMIFS(Jan!$J$5:$J$605,Jan!$V$5:$V$605,"Despesa",Jan!$G$5:$G$605,DRE!$D501)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71"/>
      <c r="B502" s="62">
        <v>499</v>
      </c>
      <c r="C502" s="34" t="str">
        <f>'PC Despesas'!L80</f>
        <v>5.4.76</v>
      </c>
      <c r="D502" s="35" t="str">
        <f>VLOOKUP(C502,'PC Despesas'!$L$4:$M$103,2,FALSE)</f>
        <v>-</v>
      </c>
      <c r="E502" s="48">
        <f>SUMIFS(Jan!$J$5:$J$605,Jan!$V$5:$V$605,"Despesa",Jan!$G$5:$G$605,DRE!$D502)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71"/>
      <c r="B503" s="62">
        <v>500</v>
      </c>
      <c r="C503" s="34" t="str">
        <f>'PC Despesas'!L81</f>
        <v>5.4.77</v>
      </c>
      <c r="D503" s="35" t="str">
        <f>VLOOKUP(C503,'PC Despesas'!$L$4:$M$103,2,FALSE)</f>
        <v>-</v>
      </c>
      <c r="E503" s="48">
        <f>SUMIFS(Jan!$J$5:$J$605,Jan!$V$5:$V$605,"Despesa",Jan!$G$5:$G$605,DRE!$D503)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71"/>
      <c r="B504" s="62">
        <v>501</v>
      </c>
      <c r="C504" s="34" t="str">
        <f>'PC Despesas'!L82</f>
        <v>5.4.78</v>
      </c>
      <c r="D504" s="35" t="str">
        <f>VLOOKUP(C504,'PC Despesas'!$L$4:$M$103,2,FALSE)</f>
        <v>-</v>
      </c>
      <c r="E504" s="48">
        <f>SUMIFS(Jan!$J$5:$J$605,Jan!$V$5:$V$605,"Despesa",Jan!$G$5:$G$605,DRE!$D504)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71"/>
      <c r="B505" s="62">
        <v>502</v>
      </c>
      <c r="C505" s="34" t="str">
        <f>'PC Despesas'!L83</f>
        <v>5.4.79</v>
      </c>
      <c r="D505" s="35" t="str">
        <f>VLOOKUP(C505,'PC Despesas'!$L$4:$M$103,2,FALSE)</f>
        <v>-</v>
      </c>
      <c r="E505" s="48">
        <f>SUMIFS(Jan!$J$5:$J$605,Jan!$V$5:$V$605,"Despesa",Jan!$G$5:$G$605,DRE!$D505)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71"/>
      <c r="B506" s="62">
        <v>503</v>
      </c>
      <c r="C506" s="34" t="str">
        <f>'PC Despesas'!L84</f>
        <v>5.4.80</v>
      </c>
      <c r="D506" s="35" t="str">
        <f>VLOOKUP(C506,'PC Despesas'!$L$4:$M$103,2,FALSE)</f>
        <v>-</v>
      </c>
      <c r="E506" s="48">
        <f>SUMIFS(Jan!$J$5:$J$605,Jan!$V$5:$V$605,"Despesa",Jan!$G$5:$G$605,DRE!$D506)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71"/>
      <c r="B507" s="62">
        <v>504</v>
      </c>
      <c r="C507" s="34" t="str">
        <f>'PC Despesas'!L85</f>
        <v>5.4.81</v>
      </c>
      <c r="D507" s="35" t="str">
        <f>VLOOKUP(C507,'PC Despesas'!$L$4:$M$103,2,FALSE)</f>
        <v>-</v>
      </c>
      <c r="E507" s="48">
        <f>SUMIFS(Jan!$J$5:$J$605,Jan!$V$5:$V$605,"Despesa",Jan!$G$5:$G$605,DRE!$D507)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71"/>
      <c r="B508" s="62">
        <v>505</v>
      </c>
      <c r="C508" s="34" t="str">
        <f>'PC Despesas'!L86</f>
        <v>5.4.82</v>
      </c>
      <c r="D508" s="35" t="str">
        <f>VLOOKUP(C508,'PC Despesas'!$L$4:$M$103,2,FALSE)</f>
        <v>-</v>
      </c>
      <c r="E508" s="48">
        <f>SUMIFS(Jan!$J$5:$J$605,Jan!$V$5:$V$605,"Despesa",Jan!$G$5:$G$605,DRE!$D508)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71"/>
      <c r="B509" s="62">
        <v>506</v>
      </c>
      <c r="C509" s="34" t="str">
        <f>'PC Despesas'!L87</f>
        <v>5.4.83</v>
      </c>
      <c r="D509" s="35" t="str">
        <f>VLOOKUP(C509,'PC Despesas'!$L$4:$M$103,2,FALSE)</f>
        <v>-</v>
      </c>
      <c r="E509" s="48">
        <f>SUMIFS(Jan!$J$5:$J$605,Jan!$V$5:$V$605,"Despesa",Jan!$G$5:$G$605,DRE!$D509)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71"/>
      <c r="B510" s="62">
        <v>507</v>
      </c>
      <c r="C510" s="34" t="str">
        <f>'PC Despesas'!L88</f>
        <v>5.4.84</v>
      </c>
      <c r="D510" s="35" t="str">
        <f>VLOOKUP(C510,'PC Despesas'!$L$4:$M$103,2,FALSE)</f>
        <v>-</v>
      </c>
      <c r="E510" s="48">
        <f>SUMIFS(Jan!$J$5:$J$605,Jan!$V$5:$V$605,"Despesa",Jan!$G$5:$G$605,DRE!$D510)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71"/>
      <c r="B511" s="62">
        <v>508</v>
      </c>
      <c r="C511" s="34" t="str">
        <f>'PC Despesas'!L89</f>
        <v>5.4.85</v>
      </c>
      <c r="D511" s="35" t="str">
        <f>VLOOKUP(C511,'PC Despesas'!$L$4:$M$103,2,FALSE)</f>
        <v>-</v>
      </c>
      <c r="E511" s="48">
        <f>SUMIFS(Jan!$J$5:$J$605,Jan!$V$5:$V$605,"Despesa",Jan!$G$5:$G$605,DRE!$D511)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71"/>
      <c r="B512" s="62">
        <v>509</v>
      </c>
      <c r="C512" s="34" t="str">
        <f>'PC Despesas'!L90</f>
        <v>5.4.86</v>
      </c>
      <c r="D512" s="35" t="str">
        <f>VLOOKUP(C512,'PC Despesas'!$L$4:$M$103,2,FALSE)</f>
        <v>-</v>
      </c>
      <c r="E512" s="48">
        <f>SUMIFS(Jan!$J$5:$J$605,Jan!$V$5:$V$605,"Despesa",Jan!$G$5:$G$605,DRE!$D512)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71"/>
      <c r="B513" s="62">
        <v>510</v>
      </c>
      <c r="C513" s="34" t="str">
        <f>'PC Despesas'!L91</f>
        <v>5.4.87</v>
      </c>
      <c r="D513" s="35" t="str">
        <f>VLOOKUP(C513,'PC Despesas'!$L$4:$M$103,2,FALSE)</f>
        <v>-</v>
      </c>
      <c r="E513" s="48">
        <f>SUMIFS(Jan!$J$5:$J$605,Jan!$V$5:$V$605,"Despesa",Jan!$G$5:$G$605,DRE!$D513)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71"/>
      <c r="B514" s="62">
        <v>511</v>
      </c>
      <c r="C514" s="34" t="str">
        <f>'PC Despesas'!L92</f>
        <v>5.4.88</v>
      </c>
      <c r="D514" s="35" t="str">
        <f>VLOOKUP(C514,'PC Despesas'!$L$4:$M$103,2,FALSE)</f>
        <v>-</v>
      </c>
      <c r="E514" s="48">
        <f>SUMIFS(Jan!$J$5:$J$605,Jan!$V$5:$V$605,"Despesa",Jan!$G$5:$G$605,DRE!$D514)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71"/>
      <c r="B515" s="62">
        <v>512</v>
      </c>
      <c r="C515" s="34" t="str">
        <f>'PC Despesas'!L93</f>
        <v>5.4.89</v>
      </c>
      <c r="D515" s="35" t="str">
        <f>VLOOKUP(C515,'PC Despesas'!$L$4:$M$103,2,FALSE)</f>
        <v>-</v>
      </c>
      <c r="E515" s="48">
        <f>SUMIFS(Jan!$J$5:$J$605,Jan!$V$5:$V$605,"Despesa",Jan!$G$5:$G$605,DRE!$D515)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71"/>
      <c r="B516" s="62">
        <v>513</v>
      </c>
      <c r="C516" s="34" t="str">
        <f>'PC Despesas'!L94</f>
        <v>5.4.90</v>
      </c>
      <c r="D516" s="35" t="str">
        <f>VLOOKUP(C516,'PC Despesas'!$L$4:$M$103,2,FALSE)</f>
        <v>-</v>
      </c>
      <c r="E516" s="48">
        <f>SUMIFS(Jan!$J$5:$J$605,Jan!$V$5:$V$605,"Despesa",Jan!$G$5:$G$605,DRE!$D516)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71"/>
      <c r="B517" s="62">
        <v>514</v>
      </c>
      <c r="C517" s="34" t="str">
        <f>'PC Despesas'!L95</f>
        <v>5.4.91</v>
      </c>
      <c r="D517" s="35" t="str">
        <f>VLOOKUP(C517,'PC Despesas'!$L$4:$M$103,2,FALSE)</f>
        <v>-</v>
      </c>
      <c r="E517" s="48">
        <f>SUMIFS(Jan!$J$5:$J$605,Jan!$V$5:$V$605,"Despesa",Jan!$G$5:$G$605,DRE!$D517)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71"/>
      <c r="B518" s="62">
        <v>515</v>
      </c>
      <c r="C518" s="34" t="str">
        <f>'PC Despesas'!L96</f>
        <v>5.4.92</v>
      </c>
      <c r="D518" s="35" t="str">
        <f>VLOOKUP(C518,'PC Despesas'!$L$4:$M$103,2,FALSE)</f>
        <v>-</v>
      </c>
      <c r="E518" s="48">
        <f>SUMIFS(Jan!$J$5:$J$605,Jan!$V$5:$V$605,"Despesa",Jan!$G$5:$G$605,DRE!$D518)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71"/>
      <c r="B519" s="62">
        <v>516</v>
      </c>
      <c r="C519" s="34" t="str">
        <f>'PC Despesas'!L97</f>
        <v>5.4.93</v>
      </c>
      <c r="D519" s="35" t="str">
        <f>VLOOKUP(C519,'PC Despesas'!$L$4:$M$103,2,FALSE)</f>
        <v>-</v>
      </c>
      <c r="E519" s="48">
        <f>SUMIFS(Jan!$J$5:$J$605,Jan!$V$5:$V$605,"Despesa",Jan!$G$5:$G$605,DRE!$D519)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71"/>
      <c r="B520" s="62">
        <v>517</v>
      </c>
      <c r="C520" s="34" t="str">
        <f>'PC Despesas'!L98</f>
        <v>5.4.94</v>
      </c>
      <c r="D520" s="35" t="str">
        <f>VLOOKUP(C520,'PC Despesas'!$L$4:$M$103,2,FALSE)</f>
        <v>-</v>
      </c>
      <c r="E520" s="48">
        <f>SUMIFS(Jan!$J$5:$J$605,Jan!$V$5:$V$605,"Despesa",Jan!$G$5:$G$605,DRE!$D520)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71"/>
      <c r="B521" s="62">
        <v>518</v>
      </c>
      <c r="C521" s="34" t="str">
        <f>'PC Despesas'!L99</f>
        <v>5.4.95</v>
      </c>
      <c r="D521" s="35" t="str">
        <f>VLOOKUP(C521,'PC Despesas'!$L$4:$M$103,2,FALSE)</f>
        <v>-</v>
      </c>
      <c r="E521" s="48">
        <f>SUMIFS(Jan!$J$5:$J$605,Jan!$V$5:$V$605,"Despesa",Jan!$G$5:$G$605,DRE!$D521)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71"/>
      <c r="B522" s="62">
        <v>519</v>
      </c>
      <c r="C522" s="34" t="str">
        <f>'PC Despesas'!L100</f>
        <v>5.4.96</v>
      </c>
      <c r="D522" s="35" t="str">
        <f>VLOOKUP(C522,'PC Despesas'!$L$4:$M$103,2,FALSE)</f>
        <v>-</v>
      </c>
      <c r="E522" s="48">
        <f>SUMIFS(Jan!$J$5:$J$605,Jan!$V$5:$V$605,"Despesa",Jan!$G$5:$G$605,DRE!$D522)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71"/>
      <c r="B523" s="62">
        <v>520</v>
      </c>
      <c r="C523" s="34" t="str">
        <f>'PC Despesas'!L101</f>
        <v>5.4.97</v>
      </c>
      <c r="D523" s="35" t="str">
        <f>VLOOKUP(C523,'PC Despesas'!$L$4:$M$103,2,FALSE)</f>
        <v>-</v>
      </c>
      <c r="E523" s="48">
        <f>SUMIFS(Jan!$J$5:$J$605,Jan!$V$5:$V$605,"Despesa",Jan!$G$5:$G$605,DRE!$D523)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71"/>
      <c r="B524" s="62">
        <v>521</v>
      </c>
      <c r="C524" s="34" t="str">
        <f>'PC Despesas'!L102</f>
        <v>5.4.98</v>
      </c>
      <c r="D524" s="35" t="str">
        <f>VLOOKUP(C524,'PC Despesas'!$L$4:$M$103,2,FALSE)</f>
        <v>-</v>
      </c>
      <c r="E524" s="48">
        <f>SUMIFS(Jan!$J$5:$J$605,Jan!$V$5:$V$605,"Despesa",Jan!$G$5:$G$605,DRE!$D524)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71"/>
      <c r="B525" s="62">
        <v>522</v>
      </c>
      <c r="C525" s="34" t="str">
        <f>'PC Despesas'!L103</f>
        <v>5.4.99</v>
      </c>
      <c r="D525" s="35" t="str">
        <f>VLOOKUP(C525,'PC Despesas'!$L$4:$M$103,2,FALSE)</f>
        <v>Outras Despesas com RH</v>
      </c>
      <c r="E525" s="48">
        <f>SUMIFS(Jan!$J$5:$J$605,Jan!$V$5:$V$605,"Despesa",Jan!$G$5:$G$605,DRE!$D525)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71"/>
      <c r="B526" s="62">
        <v>523</v>
      </c>
      <c r="C526" s="197" t="s">
        <v>145</v>
      </c>
      <c r="D526" s="198" t="str">
        <f>VLOOKUP(C526,'PC Despesas'!$O$4:$P$103,2,FALSE)</f>
        <v>DESPESAS OPERACIONAIS</v>
      </c>
      <c r="E526" s="199">
        <f t="shared" ref="E526:Q526" si="28">SUM(E527:E625)</f>
        <v>0</v>
      </c>
      <c r="F526" s="199">
        <f t="shared" si="28"/>
        <v>0</v>
      </c>
      <c r="G526" s="199">
        <f t="shared" si="28"/>
        <v>0</v>
      </c>
      <c r="H526" s="199">
        <f t="shared" si="28"/>
        <v>0</v>
      </c>
      <c r="I526" s="199">
        <f t="shared" si="28"/>
        <v>0</v>
      </c>
      <c r="J526" s="199">
        <f t="shared" si="28"/>
        <v>0</v>
      </c>
      <c r="K526" s="199">
        <f t="shared" si="28"/>
        <v>0</v>
      </c>
      <c r="L526" s="199">
        <f t="shared" si="28"/>
        <v>4513.58</v>
      </c>
      <c r="M526" s="199">
        <f t="shared" si="28"/>
        <v>2580.33</v>
      </c>
      <c r="N526" s="199">
        <f t="shared" si="28"/>
        <v>2685.33</v>
      </c>
      <c r="O526" s="199">
        <f t="shared" si="28"/>
        <v>2685.33</v>
      </c>
      <c r="P526" s="199">
        <f t="shared" si="28"/>
        <v>2685.33</v>
      </c>
      <c r="Q526" s="199">
        <f t="shared" si="28"/>
        <v>15149.900000000001</v>
      </c>
    </row>
    <row r="527" spans="1:17" ht="27.75" customHeight="1" thickTop="1" thickBot="1" x14ac:dyDescent="0.3">
      <c r="A527" s="171"/>
      <c r="B527" s="62">
        <v>524</v>
      </c>
      <c r="C527" s="34" t="str">
        <f>'PC Despesas'!O5</f>
        <v>5.5.1</v>
      </c>
      <c r="D527" s="35" t="str">
        <f>VLOOKUP(C527,'PC Despesas'!$O$5:$P$103,2,FALSE)</f>
        <v>INTERNET E TEL.FIXO</v>
      </c>
      <c r="E527" s="48">
        <f>SUMIFS(Jan!$J$5:$J$605,Jan!$V$5:$V$605,"Despesa",Jan!$G$5:$G$605,DRE!$D527)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243</v>
      </c>
      <c r="M527" s="48">
        <f>SUMIFS(Set!$J$5:$J$605,Set!$V$5:$V$605,"Despesa",Set!$G$5:$G$605,DRE!$D527)</f>
        <v>0</v>
      </c>
      <c r="N527" s="48">
        <f>SUMIFS(Out!$J$5:$J$605,Out!$V$5:$V$605,"Despesa",Out!$G$5:$G$605,DRE!$D527)</f>
        <v>105</v>
      </c>
      <c r="O527" s="48">
        <f>SUMIFS(Nov!$J$5:$J$605,Nov!$V$5:$V$605,"Despesa",Nov!$G$5:$G$605,DRE!$D527)</f>
        <v>105</v>
      </c>
      <c r="P527" s="48">
        <f>SUMIFS(Dez!$J$5:$J$605,Dez!$V$5:$V$605,"Despesa",Dez!$G$5:$G$605,DRE!$D527)</f>
        <v>105</v>
      </c>
      <c r="Q527" s="48">
        <f>SUM(E527:P527)</f>
        <v>558</v>
      </c>
    </row>
    <row r="528" spans="1:17" ht="28.5" customHeight="1" thickTop="1" thickBot="1" x14ac:dyDescent="0.3">
      <c r="A528" s="171"/>
      <c r="B528" s="62">
        <v>525</v>
      </c>
      <c r="C528" s="34" t="str">
        <f>'PC Despesas'!O6</f>
        <v>5.5.2</v>
      </c>
      <c r="D528" s="35" t="str">
        <f>VLOOKUP(C528,'PC Despesas'!$O$5:$P$103,2,FALSE)</f>
        <v>TELEFONE CELULAR</v>
      </c>
      <c r="E528" s="48">
        <f>SUMIFS(Jan!$J$5:$J$605,Jan!$V$5:$V$605,"Despesa",Jan!$G$5:$G$605,DRE!$D528)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2.4500000000000002</v>
      </c>
      <c r="M528" s="48">
        <f>SUMIFS(Set!$J$5:$J$605,Set!$V$5:$V$605,"Despesa",Set!$G$5:$G$605,DRE!$D528)</f>
        <v>107</v>
      </c>
      <c r="N528" s="48">
        <f>SUMIFS(Out!$J$5:$J$605,Out!$V$5:$V$605,"Despesa",Out!$G$5:$G$605,DRE!$D528)</f>
        <v>107</v>
      </c>
      <c r="O528" s="48">
        <f>SUMIFS(Nov!$J$5:$J$605,Nov!$V$5:$V$605,"Despesa",Nov!$G$5:$G$605,DRE!$D528)</f>
        <v>107</v>
      </c>
      <c r="P528" s="48">
        <f>SUMIFS(Dez!$J$5:$J$605,Dez!$V$5:$V$605,"Despesa",Dez!$G$5:$G$605,DRE!$D528)</f>
        <v>107</v>
      </c>
      <c r="Q528" s="48">
        <f t="shared" ref="Q528:Q591" si="29">SUM(E528:P528)</f>
        <v>430.45</v>
      </c>
    </row>
    <row r="529" spans="1:17" ht="28.5" customHeight="1" thickTop="1" thickBot="1" x14ac:dyDescent="0.3">
      <c r="A529" s="171"/>
      <c r="B529" s="62">
        <v>526</v>
      </c>
      <c r="C529" s="34" t="str">
        <f>'PC Despesas'!O7</f>
        <v>5.5.3</v>
      </c>
      <c r="D529" s="35" t="str">
        <f>VLOOKUP(C529,'PC Despesas'!$O$5:$P$103,2,FALSE)</f>
        <v>IPVA</v>
      </c>
      <c r="E529" s="48">
        <f>SUMIFS(Jan!$J$5:$J$605,Jan!$V$5:$V$605,"Despesa",Jan!$G$5:$G$605,DRE!$D529)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2.4500000000000002</v>
      </c>
      <c r="M529" s="48">
        <f>SUMIFS(Set!$J$5:$J$605,Set!$V$5:$V$605,"Despesa",Set!$G$5:$G$605,DRE!$D529)</f>
        <v>108.33</v>
      </c>
      <c r="N529" s="48">
        <f>SUMIFS(Out!$J$5:$J$605,Out!$V$5:$V$605,"Despesa",Out!$G$5:$G$605,DRE!$D529)</f>
        <v>108.33</v>
      </c>
      <c r="O529" s="48">
        <f>SUMIFS(Nov!$J$5:$J$605,Nov!$V$5:$V$605,"Despesa",Nov!$G$5:$G$605,DRE!$D529)</f>
        <v>108.33</v>
      </c>
      <c r="P529" s="48">
        <f>SUMIFS(Dez!$J$5:$J$605,Dez!$V$5:$V$605,"Despesa",Dez!$G$5:$G$605,DRE!$D529)</f>
        <v>108.33</v>
      </c>
      <c r="Q529" s="48">
        <f t="shared" si="29"/>
        <v>435.77</v>
      </c>
    </row>
    <row r="530" spans="1:17" ht="28.5" customHeight="1" thickTop="1" thickBot="1" x14ac:dyDescent="0.3">
      <c r="A530" s="171"/>
      <c r="B530" s="62">
        <v>527</v>
      </c>
      <c r="C530" s="34" t="str">
        <f>'PC Despesas'!O8</f>
        <v>5.5.4</v>
      </c>
      <c r="D530" s="35" t="str">
        <f>VLOOKUP(C530,'PC Despesas'!$O$5:$P$103,2,FALSE)</f>
        <v>ENERGIA ELETRICA</v>
      </c>
      <c r="E530" s="48">
        <f>SUMIFS(Jan!$J$5:$J$605,Jan!$V$5:$V$605,"Despesa",Jan!$G$5:$G$605,DRE!$D530)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547</v>
      </c>
      <c r="M530" s="48">
        <f>SUMIFS(Set!$J$5:$J$605,Set!$V$5:$V$605,"Despesa",Set!$G$5:$G$605,DRE!$D530)</f>
        <v>85</v>
      </c>
      <c r="N530" s="48">
        <f>SUMIFS(Out!$J$5:$J$605,Out!$V$5:$V$605,"Despesa",Out!$G$5:$G$605,DRE!$D530)</f>
        <v>85</v>
      </c>
      <c r="O530" s="48">
        <f>SUMIFS(Nov!$J$5:$J$605,Nov!$V$5:$V$605,"Despesa",Nov!$G$5:$G$605,DRE!$D530)</f>
        <v>85</v>
      </c>
      <c r="P530" s="48">
        <f>SUMIFS(Dez!$J$5:$J$605,Dez!$V$5:$V$605,"Despesa",Dez!$G$5:$G$605,DRE!$D530)</f>
        <v>85</v>
      </c>
      <c r="Q530" s="48">
        <f t="shared" si="29"/>
        <v>887</v>
      </c>
    </row>
    <row r="531" spans="1:17" ht="28.5" customHeight="1" thickTop="1" thickBot="1" x14ac:dyDescent="0.3">
      <c r="A531" s="171"/>
      <c r="B531" s="62">
        <v>528</v>
      </c>
      <c r="C531" s="34" t="str">
        <f>'PC Despesas'!O9</f>
        <v>5.5.5</v>
      </c>
      <c r="D531" s="35" t="str">
        <f>VLOOKUP(C531,'PC Despesas'!$O$5:$P$103,2,FALSE)</f>
        <v>HONORARIOS</v>
      </c>
      <c r="E531" s="48">
        <f>SUMIFS(Jan!$J$5:$J$605,Jan!$V$5:$V$605,"Despesa",Jan!$G$5:$G$605,DRE!$D531)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439</v>
      </c>
      <c r="M531" s="48">
        <f>SUMIFS(Set!$J$5:$J$605,Set!$V$5:$V$605,"Despesa",Set!$G$5:$G$605,DRE!$D531)</f>
        <v>350</v>
      </c>
      <c r="N531" s="48">
        <f>SUMIFS(Out!$J$5:$J$605,Out!$V$5:$V$605,"Despesa",Out!$G$5:$G$605,DRE!$D531)</f>
        <v>350</v>
      </c>
      <c r="O531" s="48">
        <f>SUMIFS(Nov!$J$5:$J$605,Nov!$V$5:$V$605,"Despesa",Nov!$G$5:$G$605,DRE!$D531)</f>
        <v>350</v>
      </c>
      <c r="P531" s="48">
        <f>SUMIFS(Dez!$J$5:$J$605,Dez!$V$5:$V$605,"Despesa",Dez!$G$5:$G$605,DRE!$D531)</f>
        <v>350</v>
      </c>
      <c r="Q531" s="48">
        <f t="shared" si="29"/>
        <v>1839</v>
      </c>
    </row>
    <row r="532" spans="1:17" ht="28.5" customHeight="1" thickTop="1" thickBot="1" x14ac:dyDescent="0.3">
      <c r="A532" s="171"/>
      <c r="B532" s="62">
        <v>529</v>
      </c>
      <c r="C532" s="34" t="str">
        <f>'PC Despesas'!O10</f>
        <v>5.5.6</v>
      </c>
      <c r="D532" s="35" t="str">
        <f>VLOOKUP(C532,'PC Despesas'!$O$5:$P$103,2,FALSE)</f>
        <v>PRO-LABORE</v>
      </c>
      <c r="E532" s="48">
        <f>SUMIFS(Jan!$J$5:$J$605,Jan!$V$5:$V$605,"Despesa",Jan!$G$5:$G$605,DRE!$D532)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71"/>
      <c r="B533" s="62">
        <v>530</v>
      </c>
      <c r="C533" s="34" t="str">
        <f>'PC Despesas'!O11</f>
        <v>5.5.7</v>
      </c>
      <c r="D533" s="35" t="str">
        <f>VLOOKUP(C533,'PC Despesas'!$O$5:$P$103,2,FALSE)</f>
        <v>TAXAS</v>
      </c>
      <c r="E533" s="48">
        <f>SUMIFS(Jan!$J$5:$J$605,Jan!$V$5:$V$605,"Despesa",Jan!$G$5:$G$605,DRE!$D533)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71"/>
      <c r="B534" s="62">
        <v>531</v>
      </c>
      <c r="C534" s="34" t="str">
        <f>'PC Despesas'!O12</f>
        <v>5.5.8</v>
      </c>
      <c r="D534" s="35" t="str">
        <f>VLOOKUP(C534,'PC Despesas'!$O$5:$P$103,2,FALSE)</f>
        <v>INFORMATICA</v>
      </c>
      <c r="E534" s="48">
        <f>SUMIFS(Jan!$J$5:$J$605,Jan!$V$5:$V$605,"Despesa",Jan!$G$5:$G$605,DRE!$D534)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123.98</v>
      </c>
      <c r="M534" s="48">
        <f>SUMIFS(Set!$J$5:$J$605,Set!$V$5:$V$605,"Despesa",Set!$G$5:$G$605,DRE!$D534)</f>
        <v>30</v>
      </c>
      <c r="N534" s="48">
        <f>SUMIFS(Out!$J$5:$J$605,Out!$V$5:$V$605,"Despesa",Out!$G$5:$G$605,DRE!$D534)</f>
        <v>30</v>
      </c>
      <c r="O534" s="48">
        <f>SUMIFS(Nov!$J$5:$J$605,Nov!$V$5:$V$605,"Despesa",Nov!$G$5:$G$605,DRE!$D534)</f>
        <v>30</v>
      </c>
      <c r="P534" s="48">
        <f>SUMIFS(Dez!$J$5:$J$605,Dez!$V$5:$V$605,"Despesa",Dez!$G$5:$G$605,DRE!$D534)</f>
        <v>30</v>
      </c>
      <c r="Q534" s="48">
        <f t="shared" si="29"/>
        <v>243.98000000000002</v>
      </c>
    </row>
    <row r="535" spans="1:17" ht="28.5" customHeight="1" thickTop="1" thickBot="1" x14ac:dyDescent="0.3">
      <c r="A535" s="171"/>
      <c r="B535" s="62">
        <v>532</v>
      </c>
      <c r="C535" s="34" t="str">
        <f>'PC Despesas'!O13</f>
        <v>5.5.9</v>
      </c>
      <c r="D535" s="35" t="str">
        <f>VLOOKUP(C535,'PC Despesas'!$O$5:$P$103,2,FALSE)</f>
        <v>MATERIAL DE USO E CONSUMO</v>
      </c>
      <c r="E535" s="48">
        <f>SUMIFS(Jan!$J$5:$J$605,Jan!$V$5:$V$605,"Despesa",Jan!$G$5:$G$605,DRE!$D535)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123</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123</v>
      </c>
    </row>
    <row r="536" spans="1:17" ht="28.5" customHeight="1" thickTop="1" thickBot="1" x14ac:dyDescent="0.3">
      <c r="A536" s="171"/>
      <c r="B536" s="62">
        <v>533</v>
      </c>
      <c r="C536" s="34" t="str">
        <f>'PC Despesas'!O14</f>
        <v>5.5.10</v>
      </c>
      <c r="D536" s="35" t="str">
        <f>VLOOKUP(C536,'PC Despesas'!$O$5:$P$103,2,FALSE)</f>
        <v>DESPESA C/CARTÃO DE CREDITO</v>
      </c>
      <c r="E536" s="48">
        <f>SUMIFS(Jan!$J$5:$J$605,Jan!$V$5:$V$605,"Despesa",Jan!$G$5:$G$605,DRE!$D536)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71"/>
      <c r="B537" s="62">
        <v>534</v>
      </c>
      <c r="C537" s="34" t="str">
        <f>'PC Despesas'!O15</f>
        <v>5.5.11</v>
      </c>
      <c r="D537" s="35" t="str">
        <f>VLOOKUP(C537,'PC Despesas'!$O$5:$P$103,2,FALSE)</f>
        <v>COMBUSTÍVEIS E LUBRIFICANTES</v>
      </c>
      <c r="E537" s="48">
        <f>SUMIFS(Jan!$J$5:$J$605,Jan!$V$5:$V$605,"Despesa",Jan!$G$5:$G$605,DRE!$D537)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1591.35</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1591.35</v>
      </c>
    </row>
    <row r="538" spans="1:17" ht="28.5" customHeight="1" thickTop="1" thickBot="1" x14ac:dyDescent="0.3">
      <c r="A538" s="171"/>
      <c r="B538" s="62">
        <v>535</v>
      </c>
      <c r="C538" s="34" t="str">
        <f>'PC Despesas'!O16</f>
        <v>5.5.12</v>
      </c>
      <c r="D538" s="35" t="str">
        <f>VLOOKUP(C538,'PC Despesas'!$O$5:$P$103,2,FALSE)</f>
        <v>MANUTENÇÃO DE VEICULOS</v>
      </c>
      <c r="E538" s="48">
        <f>SUMIFS(Jan!$J$5:$J$605,Jan!$V$5:$V$605,"Despesa",Jan!$G$5:$G$605,DRE!$D538)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71"/>
      <c r="B539" s="62">
        <v>536</v>
      </c>
      <c r="C539" s="34" t="str">
        <f>'PC Despesas'!O17</f>
        <v>5.5.13</v>
      </c>
      <c r="D539" s="35" t="str">
        <f>VLOOKUP(C539,'PC Despesas'!$O$5:$P$103,2,FALSE)</f>
        <v xml:space="preserve">ESTACIONAMENTO </v>
      </c>
      <c r="E539" s="48">
        <f>SUMIFS(Jan!$J$5:$J$605,Jan!$V$5:$V$605,"Despesa",Jan!$G$5:$G$605,DRE!$D539)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71"/>
      <c r="B540" s="62">
        <v>537</v>
      </c>
      <c r="C540" s="34" t="str">
        <f>'PC Despesas'!O18</f>
        <v>5.5.14</v>
      </c>
      <c r="D540" s="35" t="str">
        <f>VLOOKUP(C540,'PC Despesas'!$O$5:$P$103,2,FALSE)</f>
        <v>SERVIÇOS TOMADOS</v>
      </c>
      <c r="E540" s="48">
        <f>SUMIFS(Jan!$J$5:$J$605,Jan!$V$5:$V$605,"Despesa",Jan!$G$5:$G$605,DRE!$D540)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71"/>
      <c r="B541" s="62">
        <v>538</v>
      </c>
      <c r="C541" s="34" t="str">
        <f>'PC Despesas'!O19</f>
        <v>5.5.15</v>
      </c>
      <c r="D541" s="35" t="str">
        <f>VLOOKUP(C541,'PC Despesas'!$O$5:$P$103,2,FALSE)</f>
        <v>ALUGUEL</v>
      </c>
      <c r="E541" s="48">
        <f>SUMIFS(Jan!$J$5:$J$605,Jan!$V$5:$V$605,"Despesa",Jan!$G$5:$G$605,DRE!$D541)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1232</v>
      </c>
      <c r="M541" s="48">
        <f>SUMIFS(Set!$J$5:$J$605,Set!$V$5:$V$605,"Despesa",Set!$G$5:$G$605,DRE!$D541)</f>
        <v>1500</v>
      </c>
      <c r="N541" s="48">
        <f>SUMIFS(Out!$J$5:$J$605,Out!$V$5:$V$605,"Despesa",Out!$G$5:$G$605,DRE!$D541)</f>
        <v>1500</v>
      </c>
      <c r="O541" s="48">
        <f>SUMIFS(Nov!$J$5:$J$605,Nov!$V$5:$V$605,"Despesa",Nov!$G$5:$G$605,DRE!$D541)</f>
        <v>1500</v>
      </c>
      <c r="P541" s="48">
        <f>SUMIFS(Dez!$J$5:$J$605,Dez!$V$5:$V$605,"Despesa",Dez!$G$5:$G$605,DRE!$D541)</f>
        <v>1500</v>
      </c>
      <c r="Q541" s="48">
        <f t="shared" si="29"/>
        <v>7232</v>
      </c>
    </row>
    <row r="542" spans="1:17" ht="28.5" customHeight="1" thickTop="1" thickBot="1" x14ac:dyDescent="0.3">
      <c r="A542" s="171"/>
      <c r="B542" s="62">
        <v>539</v>
      </c>
      <c r="C542" s="34" t="str">
        <f>'PC Despesas'!O20</f>
        <v>5.5.16</v>
      </c>
      <c r="D542" s="35" t="str">
        <f>VLOOKUP(C542,'PC Despesas'!$O$5:$P$103,2,FALSE)</f>
        <v>IPTU</v>
      </c>
      <c r="E542" s="48">
        <f>SUMIFS(Jan!$J$5:$J$605,Jan!$V$5:$V$605,"Despesa",Jan!$G$5:$G$605,DRE!$D542)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209.35</v>
      </c>
      <c r="M542" s="48">
        <f>SUMIFS(Set!$J$5:$J$605,Set!$V$5:$V$605,"Despesa",Set!$G$5:$G$605,DRE!$D542)</f>
        <v>400</v>
      </c>
      <c r="N542" s="48">
        <f>SUMIFS(Out!$J$5:$J$605,Out!$V$5:$V$605,"Despesa",Out!$G$5:$G$605,DRE!$D542)</f>
        <v>400</v>
      </c>
      <c r="O542" s="48">
        <f>SUMIFS(Nov!$J$5:$J$605,Nov!$V$5:$V$605,"Despesa",Nov!$G$5:$G$605,DRE!$D542)</f>
        <v>400</v>
      </c>
      <c r="P542" s="48">
        <f>SUMIFS(Dez!$J$5:$J$605,Dez!$V$5:$V$605,"Despesa",Dez!$G$5:$G$605,DRE!$D542)</f>
        <v>400</v>
      </c>
      <c r="Q542" s="48">
        <f t="shared" si="29"/>
        <v>1809.35</v>
      </c>
    </row>
    <row r="543" spans="1:17" ht="28.5" customHeight="1" thickTop="1" thickBot="1" x14ac:dyDescent="0.3">
      <c r="A543" s="171"/>
      <c r="B543" s="62">
        <v>540</v>
      </c>
      <c r="C543" s="34" t="str">
        <f>'PC Despesas'!O21</f>
        <v>5.5.17</v>
      </c>
      <c r="D543" s="35">
        <f>VLOOKUP(C543,'PC Despesas'!$O$5:$P$103,2,FALSE)</f>
        <v>0</v>
      </c>
      <c r="E543" s="48">
        <f>SUMIFS(Jan!$J$5:$J$605,Jan!$V$5:$V$605,"Despesa",Jan!$G$5:$G$605,DRE!$D543)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71"/>
      <c r="B544" s="62">
        <v>541</v>
      </c>
      <c r="C544" s="34" t="str">
        <f>'PC Despesas'!O22</f>
        <v>5.5.18</v>
      </c>
      <c r="D544" s="35">
        <f>VLOOKUP(C544,'PC Despesas'!$O$5:$P$103,2,FALSE)</f>
        <v>0</v>
      </c>
      <c r="E544" s="48">
        <f>SUMIFS(Jan!$J$5:$J$605,Jan!$V$5:$V$605,"Despesa",Jan!$G$5:$G$605,DRE!$D544)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71"/>
      <c r="B545" s="62">
        <v>542</v>
      </c>
      <c r="C545" s="34" t="str">
        <f>'PC Despesas'!O23</f>
        <v>5.5.19</v>
      </c>
      <c r="D545" s="35">
        <f>VLOOKUP(C545,'PC Despesas'!$O$5:$P$103,2,FALSE)</f>
        <v>0</v>
      </c>
      <c r="E545" s="48">
        <f>SUMIFS(Jan!$J$5:$J$605,Jan!$V$5:$V$605,"Despesa",Jan!$G$5:$G$605,DRE!$D545)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71"/>
      <c r="B546" s="62">
        <v>543</v>
      </c>
      <c r="C546" s="34" t="str">
        <f>'PC Despesas'!O24</f>
        <v>5.5.20</v>
      </c>
      <c r="D546" s="35">
        <f>VLOOKUP(C546,'PC Despesas'!$O$5:$P$103,2,FALSE)</f>
        <v>0</v>
      </c>
      <c r="E546" s="48">
        <f>SUMIFS(Jan!$J$5:$J$605,Jan!$V$5:$V$605,"Despesa",Jan!$G$5:$G$605,DRE!$D546)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71"/>
      <c r="B547" s="62">
        <v>544</v>
      </c>
      <c r="C547" s="34" t="str">
        <f>'PC Despesas'!O25</f>
        <v>5.5.21</v>
      </c>
      <c r="D547" s="35" t="str">
        <f>VLOOKUP(C547,'PC Despesas'!$O$5:$P$103,2,FALSE)</f>
        <v>-</v>
      </c>
      <c r="E547" s="48">
        <f>SUMIFS(Jan!$J$5:$J$605,Jan!$V$5:$V$605,"Despesa",Jan!$G$5:$G$605,DRE!$D547)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71"/>
      <c r="B548" s="62">
        <v>545</v>
      </c>
      <c r="C548" s="34" t="str">
        <f>'PC Despesas'!O26</f>
        <v>5.5.22</v>
      </c>
      <c r="D548" s="35" t="str">
        <f>VLOOKUP(C548,'PC Despesas'!$O$5:$P$103,2,FALSE)</f>
        <v>-</v>
      </c>
      <c r="E548" s="48">
        <f>SUMIFS(Jan!$J$5:$J$605,Jan!$V$5:$V$605,"Despesa",Jan!$G$5:$G$605,DRE!$D548)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71"/>
      <c r="B549" s="62">
        <v>546</v>
      </c>
      <c r="C549" s="34" t="str">
        <f>'PC Despesas'!O27</f>
        <v>5.5.23</v>
      </c>
      <c r="D549" s="35" t="str">
        <f>VLOOKUP(C549,'PC Despesas'!$O$5:$P$103,2,FALSE)</f>
        <v>-</v>
      </c>
      <c r="E549" s="48">
        <f>SUMIFS(Jan!$J$5:$J$605,Jan!$V$5:$V$605,"Despesa",Jan!$G$5:$G$605,DRE!$D549)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71"/>
      <c r="B550" s="62">
        <v>547</v>
      </c>
      <c r="C550" s="34" t="str">
        <f>'PC Despesas'!O28</f>
        <v>5.5.24</v>
      </c>
      <c r="D550" s="35" t="str">
        <f>VLOOKUP(C550,'PC Despesas'!$O$5:$P$103,2,FALSE)</f>
        <v>-</v>
      </c>
      <c r="E550" s="48">
        <f>SUMIFS(Jan!$J$5:$J$605,Jan!$V$5:$V$605,"Despesa",Jan!$G$5:$G$605,DRE!$D550)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71"/>
      <c r="B551" s="62">
        <v>548</v>
      </c>
      <c r="C551" s="34" t="str">
        <f>'PC Despesas'!O29</f>
        <v>5.5.25</v>
      </c>
      <c r="D551" s="35" t="str">
        <f>VLOOKUP(C551,'PC Despesas'!$O$5:$P$103,2,FALSE)</f>
        <v>-</v>
      </c>
      <c r="E551" s="48">
        <f>SUMIFS(Jan!$J$5:$J$605,Jan!$V$5:$V$605,"Despesa",Jan!$G$5:$G$605,DRE!$D551)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71"/>
      <c r="B552" s="62">
        <v>549</v>
      </c>
      <c r="C552" s="34" t="str">
        <f>'PC Despesas'!O30</f>
        <v>5.5.26</v>
      </c>
      <c r="D552" s="35" t="str">
        <f>VLOOKUP(C552,'PC Despesas'!$O$5:$P$103,2,FALSE)</f>
        <v>-</v>
      </c>
      <c r="E552" s="48">
        <f>SUMIFS(Jan!$J$5:$J$605,Jan!$V$5:$V$605,"Despesa",Jan!$G$5:$G$605,DRE!$D552)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71"/>
      <c r="B553" s="62">
        <v>550</v>
      </c>
      <c r="C553" s="34" t="str">
        <f>'PC Despesas'!O31</f>
        <v>5.5.27</v>
      </c>
      <c r="D553" s="35" t="str">
        <f>VLOOKUP(C553,'PC Despesas'!$O$5:$P$103,2,FALSE)</f>
        <v>-</v>
      </c>
      <c r="E553" s="48">
        <f>SUMIFS(Jan!$J$5:$J$605,Jan!$V$5:$V$605,"Despesa",Jan!$G$5:$G$605,DRE!$D553)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71"/>
      <c r="B554" s="62">
        <v>551</v>
      </c>
      <c r="C554" s="34" t="str">
        <f>'PC Despesas'!O32</f>
        <v>5.5.28</v>
      </c>
      <c r="D554" s="35" t="str">
        <f>VLOOKUP(C554,'PC Despesas'!$O$5:$P$103,2,FALSE)</f>
        <v>-</v>
      </c>
      <c r="E554" s="48">
        <f>SUMIFS(Jan!$J$5:$J$605,Jan!$V$5:$V$605,"Despesa",Jan!$G$5:$G$605,DRE!$D554)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71"/>
      <c r="B555" s="62">
        <v>552</v>
      </c>
      <c r="C555" s="34" t="str">
        <f>'PC Despesas'!O33</f>
        <v>5.5.29</v>
      </c>
      <c r="D555" s="35" t="str">
        <f>VLOOKUP(C555,'PC Despesas'!$O$5:$P$103,2,FALSE)</f>
        <v>-</v>
      </c>
      <c r="E555" s="48">
        <f>SUMIFS(Jan!$J$5:$J$605,Jan!$V$5:$V$605,"Despesa",Jan!$G$5:$G$605,DRE!$D555)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71"/>
      <c r="B556" s="62">
        <v>553</v>
      </c>
      <c r="C556" s="34" t="str">
        <f>'PC Despesas'!O34</f>
        <v>5.5.30</v>
      </c>
      <c r="D556" s="35" t="str">
        <f>VLOOKUP(C556,'PC Despesas'!$O$5:$P$103,2,FALSE)</f>
        <v>-</v>
      </c>
      <c r="E556" s="48">
        <f>SUMIFS(Jan!$J$5:$J$605,Jan!$V$5:$V$605,"Despesa",Jan!$G$5:$G$605,DRE!$D556)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71"/>
      <c r="B557" s="62">
        <v>554</v>
      </c>
      <c r="C557" s="34" t="str">
        <f>'PC Despesas'!O35</f>
        <v>5.5.31</v>
      </c>
      <c r="D557" s="35" t="str">
        <f>VLOOKUP(C557,'PC Despesas'!$O$5:$P$103,2,FALSE)</f>
        <v>-</v>
      </c>
      <c r="E557" s="48">
        <f>SUMIFS(Jan!$J$5:$J$605,Jan!$V$5:$V$605,"Despesa",Jan!$G$5:$G$605,DRE!$D557)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71"/>
      <c r="B558" s="62">
        <v>555</v>
      </c>
      <c r="C558" s="34" t="str">
        <f>'PC Despesas'!O36</f>
        <v>5.5.32</v>
      </c>
      <c r="D558" s="35" t="str">
        <f>VLOOKUP(C558,'PC Despesas'!$O$5:$P$103,2,FALSE)</f>
        <v>-</v>
      </c>
      <c r="E558" s="48">
        <f>SUMIFS(Jan!$J$5:$J$605,Jan!$V$5:$V$605,"Despesa",Jan!$G$5:$G$605,DRE!$D558)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71"/>
      <c r="B559" s="62">
        <v>556</v>
      </c>
      <c r="C559" s="34" t="str">
        <f>'PC Despesas'!O37</f>
        <v>5.5.33</v>
      </c>
      <c r="D559" s="35" t="str">
        <f>VLOOKUP(C559,'PC Despesas'!$O$5:$P$103,2,FALSE)</f>
        <v>-</v>
      </c>
      <c r="E559" s="48">
        <f>SUMIFS(Jan!$J$5:$J$605,Jan!$V$5:$V$605,"Despesa",Jan!$G$5:$G$605,DRE!$D559)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0</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0</v>
      </c>
    </row>
    <row r="560" spans="1:17" ht="28.5" customHeight="1" thickTop="1" thickBot="1" x14ac:dyDescent="0.3">
      <c r="A560" s="171"/>
      <c r="B560" s="62">
        <v>557</v>
      </c>
      <c r="C560" s="34" t="str">
        <f>'PC Despesas'!O38</f>
        <v>5.5.34</v>
      </c>
      <c r="D560" s="35" t="str">
        <f>VLOOKUP(C560,'PC Despesas'!$O$5:$P$103,2,FALSE)</f>
        <v>-</v>
      </c>
      <c r="E560" s="48">
        <f>SUMIFS(Jan!$J$5:$J$605,Jan!$V$5:$V$605,"Despesa",Jan!$G$5:$G$605,DRE!$D560)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71"/>
      <c r="B561" s="62">
        <v>558</v>
      </c>
      <c r="C561" s="34" t="str">
        <f>'PC Despesas'!O39</f>
        <v>5.5.35</v>
      </c>
      <c r="D561" s="35" t="str">
        <f>VLOOKUP(C561,'PC Despesas'!$O$5:$P$103,2,FALSE)</f>
        <v>-</v>
      </c>
      <c r="E561" s="48">
        <f>SUMIFS(Jan!$J$5:$J$605,Jan!$V$5:$V$605,"Despesa",Jan!$G$5:$G$605,DRE!$D561)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71"/>
      <c r="B562" s="62">
        <v>559</v>
      </c>
      <c r="C562" s="34" t="str">
        <f>'PC Despesas'!O40</f>
        <v>5.5.36</v>
      </c>
      <c r="D562" s="35" t="str">
        <f>VLOOKUP(C562,'PC Despesas'!$O$5:$P$103,2,FALSE)</f>
        <v>-</v>
      </c>
      <c r="E562" s="48">
        <f>SUMIFS(Jan!$J$5:$J$605,Jan!$V$5:$V$605,"Despesa",Jan!$G$5:$G$605,DRE!$D562)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71"/>
      <c r="B563" s="62">
        <v>560</v>
      </c>
      <c r="C563" s="34" t="str">
        <f>'PC Despesas'!O41</f>
        <v>5.5.37</v>
      </c>
      <c r="D563" s="35" t="str">
        <f>VLOOKUP(C563,'PC Despesas'!$O$5:$P$103,2,FALSE)</f>
        <v>-</v>
      </c>
      <c r="E563" s="48">
        <f>SUMIFS(Jan!$J$5:$J$605,Jan!$V$5:$V$605,"Despesa",Jan!$G$5:$G$605,DRE!$D563)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71"/>
      <c r="B564" s="62">
        <v>561</v>
      </c>
      <c r="C564" s="34" t="str">
        <f>'PC Despesas'!O42</f>
        <v>5.5.38</v>
      </c>
      <c r="D564" s="35" t="str">
        <f>VLOOKUP(C564,'PC Despesas'!$O$5:$P$103,2,FALSE)</f>
        <v>-</v>
      </c>
      <c r="E564" s="48">
        <f>SUMIFS(Jan!$J$5:$J$605,Jan!$V$5:$V$605,"Despesa",Jan!$G$5:$G$605,DRE!$D564)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71"/>
      <c r="B565" s="62">
        <v>562</v>
      </c>
      <c r="C565" s="34" t="str">
        <f>'PC Despesas'!O43</f>
        <v>5.5.39</v>
      </c>
      <c r="D565" s="35" t="str">
        <f>VLOOKUP(C565,'PC Despesas'!$O$5:$P$103,2,FALSE)</f>
        <v>-</v>
      </c>
      <c r="E565" s="48">
        <f>SUMIFS(Jan!$J$5:$J$605,Jan!$V$5:$V$605,"Despesa",Jan!$G$5:$G$605,DRE!$D565)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71"/>
      <c r="B566" s="62">
        <v>563</v>
      </c>
      <c r="C566" s="34" t="str">
        <f>'PC Despesas'!O44</f>
        <v>5.5.40</v>
      </c>
      <c r="D566" s="35" t="str">
        <f>VLOOKUP(C566,'PC Despesas'!$O$5:$P$103,2,FALSE)</f>
        <v>-</v>
      </c>
      <c r="E566" s="48">
        <f>SUMIFS(Jan!$J$5:$J$605,Jan!$V$5:$V$605,"Despesa",Jan!$G$5:$G$605,DRE!$D566)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71"/>
      <c r="B567" s="62">
        <v>564</v>
      </c>
      <c r="C567" s="34" t="str">
        <f>'PC Despesas'!O45</f>
        <v>5.5.41</v>
      </c>
      <c r="D567" s="35" t="str">
        <f>VLOOKUP(C567,'PC Despesas'!$O$5:$P$103,2,FALSE)</f>
        <v>-</v>
      </c>
      <c r="E567" s="48">
        <f>SUMIFS(Jan!$J$5:$J$605,Jan!$V$5:$V$605,"Despesa",Jan!$G$5:$G$605,DRE!$D567)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71"/>
      <c r="B568" s="62">
        <v>565</v>
      </c>
      <c r="C568" s="34" t="str">
        <f>'PC Despesas'!O46</f>
        <v>5.5.42</v>
      </c>
      <c r="D568" s="35" t="str">
        <f>VLOOKUP(C568,'PC Despesas'!$O$5:$P$103,2,FALSE)</f>
        <v>-</v>
      </c>
      <c r="E568" s="48">
        <f>SUMIFS(Jan!$J$5:$J$605,Jan!$V$5:$V$605,"Despesa",Jan!$G$5:$G$605,DRE!$D568)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71"/>
      <c r="B569" s="62">
        <v>566</v>
      </c>
      <c r="C569" s="34" t="str">
        <f>'PC Despesas'!O47</f>
        <v>5.5.43</v>
      </c>
      <c r="D569" s="35" t="str">
        <f>VLOOKUP(C569,'PC Despesas'!$O$5:$P$103,2,FALSE)</f>
        <v>-</v>
      </c>
      <c r="E569" s="48">
        <f>SUMIFS(Jan!$J$5:$J$605,Jan!$V$5:$V$605,"Despesa",Jan!$G$5:$G$605,DRE!$D569)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71"/>
      <c r="B570" s="62">
        <v>567</v>
      </c>
      <c r="C570" s="34" t="str">
        <f>'PC Despesas'!O48</f>
        <v>5.5.44</v>
      </c>
      <c r="D570" s="35" t="str">
        <f>VLOOKUP(C570,'PC Despesas'!$O$5:$P$103,2,FALSE)</f>
        <v>-</v>
      </c>
      <c r="E570" s="48">
        <f>SUMIFS(Jan!$J$5:$J$605,Jan!$V$5:$V$605,"Despesa",Jan!$G$5:$G$605,DRE!$D570)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71"/>
      <c r="B571" s="62">
        <v>568</v>
      </c>
      <c r="C571" s="34" t="str">
        <f>'PC Despesas'!O49</f>
        <v>5.5.45</v>
      </c>
      <c r="D571" s="35" t="str">
        <f>VLOOKUP(C571,'PC Despesas'!$O$5:$P$103,2,FALSE)</f>
        <v>-</v>
      </c>
      <c r="E571" s="48">
        <f>SUMIFS(Jan!$J$5:$J$605,Jan!$V$5:$V$605,"Despesa",Jan!$G$5:$G$605,DRE!$D571)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71"/>
      <c r="B572" s="62">
        <v>569</v>
      </c>
      <c r="C572" s="34" t="str">
        <f>'PC Despesas'!O50</f>
        <v>5.5.46</v>
      </c>
      <c r="D572" s="35" t="str">
        <f>VLOOKUP(C572,'PC Despesas'!$O$5:$P$103,2,FALSE)</f>
        <v>-</v>
      </c>
      <c r="E572" s="48">
        <f>SUMIFS(Jan!$J$5:$J$605,Jan!$V$5:$V$605,"Despesa",Jan!$G$5:$G$605,DRE!$D572)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71"/>
      <c r="B573" s="62">
        <v>570</v>
      </c>
      <c r="C573" s="34" t="str">
        <f>'PC Despesas'!O51</f>
        <v>5.5.47</v>
      </c>
      <c r="D573" s="35" t="str">
        <f>VLOOKUP(C573,'PC Despesas'!$O$5:$P$103,2,FALSE)</f>
        <v>-</v>
      </c>
      <c r="E573" s="48">
        <f>SUMIFS(Jan!$J$5:$J$605,Jan!$V$5:$V$605,"Despesa",Jan!$G$5:$G$605,DRE!$D573)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71"/>
      <c r="B574" s="62">
        <v>571</v>
      </c>
      <c r="C574" s="34" t="str">
        <f>'PC Despesas'!O52</f>
        <v>5.5.48</v>
      </c>
      <c r="D574" s="35" t="str">
        <f>VLOOKUP(C574,'PC Despesas'!$O$5:$P$103,2,FALSE)</f>
        <v>-</v>
      </c>
      <c r="E574" s="48">
        <f>SUMIFS(Jan!$J$5:$J$605,Jan!$V$5:$V$605,"Despesa",Jan!$G$5:$G$605,DRE!$D574)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71"/>
      <c r="B575" s="62">
        <v>572</v>
      </c>
      <c r="C575" s="34" t="str">
        <f>'PC Despesas'!O53</f>
        <v>5.5.49</v>
      </c>
      <c r="D575" s="35" t="str">
        <f>VLOOKUP(C575,'PC Despesas'!$O$5:$P$103,2,FALSE)</f>
        <v>-</v>
      </c>
      <c r="E575" s="48">
        <f>SUMIFS(Jan!$J$5:$J$605,Jan!$V$5:$V$605,"Despesa",Jan!$G$5:$G$605,DRE!$D575)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71"/>
      <c r="B576" s="62">
        <v>573</v>
      </c>
      <c r="C576" s="34" t="str">
        <f>'PC Despesas'!O54</f>
        <v>5.5.50</v>
      </c>
      <c r="D576" s="35" t="str">
        <f>VLOOKUP(C576,'PC Despesas'!$O$5:$P$103,2,FALSE)</f>
        <v>-</v>
      </c>
      <c r="E576" s="48">
        <f>SUMIFS(Jan!$J$5:$J$605,Jan!$V$5:$V$605,"Despesa",Jan!$G$5:$G$605,DRE!$D576)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71"/>
      <c r="B577" s="62">
        <v>574</v>
      </c>
      <c r="C577" s="34" t="str">
        <f>'PC Despesas'!O55</f>
        <v>5.5.51</v>
      </c>
      <c r="D577" s="35" t="str">
        <f>VLOOKUP(C577,'PC Despesas'!$O$5:$P$103,2,FALSE)</f>
        <v>-</v>
      </c>
      <c r="E577" s="48">
        <f>SUMIFS(Jan!$J$5:$J$605,Jan!$V$5:$V$605,"Despesa",Jan!$G$5:$G$605,DRE!$D577)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71"/>
      <c r="B578" s="62">
        <v>575</v>
      </c>
      <c r="C578" s="34" t="str">
        <f>'PC Despesas'!O56</f>
        <v>5.5.52</v>
      </c>
      <c r="D578" s="35" t="str">
        <f>VLOOKUP(C578,'PC Despesas'!$O$5:$P$103,2,FALSE)</f>
        <v>-</v>
      </c>
      <c r="E578" s="48">
        <f>SUMIFS(Jan!$J$5:$J$605,Jan!$V$5:$V$605,"Despesa",Jan!$G$5:$G$605,DRE!$D578)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71"/>
      <c r="B579" s="62">
        <v>576</v>
      </c>
      <c r="C579" s="34" t="str">
        <f>'PC Despesas'!O57</f>
        <v>5.5.53</v>
      </c>
      <c r="D579" s="35" t="str">
        <f>VLOOKUP(C579,'PC Despesas'!$O$5:$P$103,2,FALSE)</f>
        <v>-</v>
      </c>
      <c r="E579" s="48">
        <f>SUMIFS(Jan!$J$5:$J$605,Jan!$V$5:$V$605,"Despesa",Jan!$G$5:$G$605,DRE!$D579)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71"/>
      <c r="B580" s="62">
        <v>577</v>
      </c>
      <c r="C580" s="34" t="str">
        <f>'PC Despesas'!O58</f>
        <v>5.5.54</v>
      </c>
      <c r="D580" s="35" t="str">
        <f>VLOOKUP(C580,'PC Despesas'!$O$5:$P$103,2,FALSE)</f>
        <v>-</v>
      </c>
      <c r="E580" s="48">
        <f>SUMIFS(Jan!$J$5:$J$605,Jan!$V$5:$V$605,"Despesa",Jan!$G$5:$G$605,DRE!$D580)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71"/>
      <c r="B581" s="62">
        <v>578</v>
      </c>
      <c r="C581" s="34" t="str">
        <f>'PC Despesas'!O59</f>
        <v>5.5.55</v>
      </c>
      <c r="D581" s="35" t="str">
        <f>VLOOKUP(C581,'PC Despesas'!$O$5:$P$103,2,FALSE)</f>
        <v>-</v>
      </c>
      <c r="E581" s="48">
        <f>SUMIFS(Jan!$J$5:$J$605,Jan!$V$5:$V$605,"Despesa",Jan!$G$5:$G$605,DRE!$D581)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71"/>
      <c r="B582" s="62">
        <v>579</v>
      </c>
      <c r="C582" s="34" t="str">
        <f>'PC Despesas'!O60</f>
        <v>5.5.56</v>
      </c>
      <c r="D582" s="35" t="str">
        <f>VLOOKUP(C582,'PC Despesas'!$O$5:$P$103,2,FALSE)</f>
        <v>-</v>
      </c>
      <c r="E582" s="48">
        <f>SUMIFS(Jan!$J$5:$J$605,Jan!$V$5:$V$605,"Despesa",Jan!$G$5:$G$605,DRE!$D582)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71"/>
      <c r="B583" s="62">
        <v>580</v>
      </c>
      <c r="C583" s="34" t="str">
        <f>'PC Despesas'!O61</f>
        <v>5.5.57</v>
      </c>
      <c r="D583" s="35" t="str">
        <f>VLOOKUP(C583,'PC Despesas'!$O$5:$P$103,2,FALSE)</f>
        <v>-</v>
      </c>
      <c r="E583" s="48">
        <f>SUMIFS(Jan!$J$5:$J$605,Jan!$V$5:$V$605,"Despesa",Jan!$G$5:$G$605,DRE!$D583)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71"/>
      <c r="B584" s="62">
        <v>581</v>
      </c>
      <c r="C584" s="34" t="str">
        <f>'PC Despesas'!O62</f>
        <v>5.5.58</v>
      </c>
      <c r="D584" s="35" t="str">
        <f>VLOOKUP(C584,'PC Despesas'!$O$5:$P$103,2,FALSE)</f>
        <v>-</v>
      </c>
      <c r="E584" s="48">
        <f>SUMIFS(Jan!$J$5:$J$605,Jan!$V$5:$V$605,"Despesa",Jan!$G$5:$G$605,DRE!$D584)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71"/>
      <c r="B585" s="62">
        <v>582</v>
      </c>
      <c r="C585" s="34" t="str">
        <f>'PC Despesas'!O63</f>
        <v>5.5.59</v>
      </c>
      <c r="D585" s="35" t="str">
        <f>VLOOKUP(C585,'PC Despesas'!$O$5:$P$103,2,FALSE)</f>
        <v>-</v>
      </c>
      <c r="E585" s="48">
        <f>SUMIFS(Jan!$J$5:$J$605,Jan!$V$5:$V$605,"Despesa",Jan!$G$5:$G$605,DRE!$D585)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71"/>
      <c r="B586" s="62">
        <v>583</v>
      </c>
      <c r="C586" s="34" t="str">
        <f>'PC Despesas'!O64</f>
        <v>5.5.60</v>
      </c>
      <c r="D586" s="35" t="str">
        <f>VLOOKUP(C586,'PC Despesas'!$O$5:$P$103,2,FALSE)</f>
        <v>-</v>
      </c>
      <c r="E586" s="48">
        <f>SUMIFS(Jan!$J$5:$J$605,Jan!$V$5:$V$605,"Despesa",Jan!$G$5:$G$605,DRE!$D586)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71"/>
      <c r="B587" s="62">
        <v>584</v>
      </c>
      <c r="C587" s="34" t="str">
        <f>'PC Despesas'!O65</f>
        <v>5.5.61</v>
      </c>
      <c r="D587" s="35" t="str">
        <f>VLOOKUP(C587,'PC Despesas'!$O$5:$P$103,2,FALSE)</f>
        <v>-</v>
      </c>
      <c r="E587" s="48">
        <f>SUMIFS(Jan!$J$5:$J$605,Jan!$V$5:$V$605,"Despesa",Jan!$G$5:$G$605,DRE!$D587)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71"/>
      <c r="B588" s="62">
        <v>585</v>
      </c>
      <c r="C588" s="34" t="str">
        <f>'PC Despesas'!O66</f>
        <v>5.5.62</v>
      </c>
      <c r="D588" s="35" t="str">
        <f>VLOOKUP(C588,'PC Despesas'!$O$5:$P$103,2,FALSE)</f>
        <v>-</v>
      </c>
      <c r="E588" s="48">
        <f>SUMIFS(Jan!$J$5:$J$605,Jan!$V$5:$V$605,"Despesa",Jan!$G$5:$G$605,DRE!$D588)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71"/>
      <c r="B589" s="62">
        <v>586</v>
      </c>
      <c r="C589" s="34" t="str">
        <f>'PC Despesas'!O67</f>
        <v>5.5.63</v>
      </c>
      <c r="D589" s="35" t="str">
        <f>VLOOKUP(C589,'PC Despesas'!$O$5:$P$103,2,FALSE)</f>
        <v>-</v>
      </c>
      <c r="E589" s="48">
        <f>SUMIFS(Jan!$J$5:$J$605,Jan!$V$5:$V$605,"Despesa",Jan!$G$5:$G$605,DRE!$D589)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71"/>
      <c r="B590" s="62">
        <v>587</v>
      </c>
      <c r="C590" s="34" t="str">
        <f>'PC Despesas'!O68</f>
        <v>5.5.64</v>
      </c>
      <c r="D590" s="35" t="str">
        <f>VLOOKUP(C590,'PC Despesas'!$O$5:$P$103,2,FALSE)</f>
        <v>-</v>
      </c>
      <c r="E590" s="48">
        <f>SUMIFS(Jan!$J$5:$J$605,Jan!$V$5:$V$605,"Despesa",Jan!$G$5:$G$605,DRE!$D590)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71"/>
      <c r="B591" s="62">
        <v>588</v>
      </c>
      <c r="C591" s="34" t="str">
        <f>'PC Despesas'!O69</f>
        <v>5.5.65</v>
      </c>
      <c r="D591" s="35" t="str">
        <f>VLOOKUP(C591,'PC Despesas'!$O$5:$P$103,2,FALSE)</f>
        <v>-</v>
      </c>
      <c r="E591" s="48">
        <f>SUMIFS(Jan!$J$5:$J$605,Jan!$V$5:$V$605,"Despesa",Jan!$G$5:$G$605,DRE!$D591)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71"/>
      <c r="B592" s="62">
        <v>589</v>
      </c>
      <c r="C592" s="34" t="str">
        <f>'PC Despesas'!O70</f>
        <v>5.5.66</v>
      </c>
      <c r="D592" s="35" t="str">
        <f>VLOOKUP(C592,'PC Despesas'!$O$5:$P$103,2,FALSE)</f>
        <v>-</v>
      </c>
      <c r="E592" s="48">
        <f>SUMIFS(Jan!$J$5:$J$605,Jan!$V$5:$V$605,"Despesa",Jan!$G$5:$G$605,DRE!$D592)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71"/>
      <c r="B593" s="62">
        <v>590</v>
      </c>
      <c r="C593" s="34" t="str">
        <f>'PC Despesas'!O71</f>
        <v>5.5.67</v>
      </c>
      <c r="D593" s="35" t="str">
        <f>VLOOKUP(C593,'PC Despesas'!$O$5:$P$103,2,FALSE)</f>
        <v>-</v>
      </c>
      <c r="E593" s="48">
        <f>SUMIFS(Jan!$J$5:$J$605,Jan!$V$5:$V$605,"Despesa",Jan!$G$5:$G$605,DRE!$D593)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71"/>
      <c r="B594" s="62">
        <v>591</v>
      </c>
      <c r="C594" s="34" t="str">
        <f>'PC Despesas'!O72</f>
        <v>5.5.68</v>
      </c>
      <c r="D594" s="35" t="str">
        <f>VLOOKUP(C594,'PC Despesas'!$O$5:$P$103,2,FALSE)</f>
        <v>-</v>
      </c>
      <c r="E594" s="48">
        <f>SUMIFS(Jan!$J$5:$J$605,Jan!$V$5:$V$605,"Despesa",Jan!$G$5:$G$605,DRE!$D594)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71"/>
      <c r="B595" s="62">
        <v>592</v>
      </c>
      <c r="C595" s="34" t="str">
        <f>'PC Despesas'!O73</f>
        <v>5.5.69</v>
      </c>
      <c r="D595" s="35" t="str">
        <f>VLOOKUP(C595,'PC Despesas'!$O$5:$P$103,2,FALSE)</f>
        <v>-</v>
      </c>
      <c r="E595" s="48">
        <f>SUMIFS(Jan!$J$5:$J$605,Jan!$V$5:$V$605,"Despesa",Jan!$G$5:$G$605,DRE!$D595)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71"/>
      <c r="B596" s="62">
        <v>593</v>
      </c>
      <c r="C596" s="34" t="str">
        <f>'PC Despesas'!O74</f>
        <v>5.5.70</v>
      </c>
      <c r="D596" s="35" t="str">
        <f>VLOOKUP(C596,'PC Despesas'!$O$5:$P$103,2,FALSE)</f>
        <v>-</v>
      </c>
      <c r="E596" s="48">
        <f>SUMIFS(Jan!$J$5:$J$605,Jan!$V$5:$V$605,"Despesa",Jan!$G$5:$G$605,DRE!$D596)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71"/>
      <c r="B597" s="62">
        <v>594</v>
      </c>
      <c r="C597" s="34" t="str">
        <f>'PC Despesas'!O75</f>
        <v>5.5.71</v>
      </c>
      <c r="D597" s="35" t="str">
        <f>VLOOKUP(C597,'PC Despesas'!$O$5:$P$103,2,FALSE)</f>
        <v>-</v>
      </c>
      <c r="E597" s="48">
        <f>SUMIFS(Jan!$J$5:$J$605,Jan!$V$5:$V$605,"Despesa",Jan!$G$5:$G$605,DRE!$D597)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71"/>
      <c r="B598" s="62">
        <v>595</v>
      </c>
      <c r="C598" s="34" t="str">
        <f>'PC Despesas'!O76</f>
        <v>5.5.72</v>
      </c>
      <c r="D598" s="35" t="str">
        <f>VLOOKUP(C598,'PC Despesas'!$O$5:$P$103,2,FALSE)</f>
        <v>-</v>
      </c>
      <c r="E598" s="48">
        <f>SUMIFS(Jan!$J$5:$J$605,Jan!$V$5:$V$605,"Despesa",Jan!$G$5:$G$605,DRE!$D598)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71"/>
      <c r="B599" s="62">
        <v>596</v>
      </c>
      <c r="C599" s="34" t="str">
        <f>'PC Despesas'!O77</f>
        <v>5.5.73</v>
      </c>
      <c r="D599" s="35" t="str">
        <f>VLOOKUP(C599,'PC Despesas'!$O$5:$P$103,2,FALSE)</f>
        <v>-</v>
      </c>
      <c r="E599" s="48">
        <f>SUMIFS(Jan!$J$5:$J$605,Jan!$V$5:$V$605,"Despesa",Jan!$G$5:$G$605,DRE!$D599)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71"/>
      <c r="B600" s="62">
        <v>597</v>
      </c>
      <c r="C600" s="34" t="str">
        <f>'PC Despesas'!O78</f>
        <v>5.5.74</v>
      </c>
      <c r="D600" s="35" t="str">
        <f>VLOOKUP(C600,'PC Despesas'!$O$5:$P$103,2,FALSE)</f>
        <v>-</v>
      </c>
      <c r="E600" s="48">
        <f>SUMIFS(Jan!$J$5:$J$605,Jan!$V$5:$V$605,"Despesa",Jan!$G$5:$G$605,DRE!$D600)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71"/>
      <c r="B601" s="62">
        <v>598</v>
      </c>
      <c r="C601" s="34" t="str">
        <f>'PC Despesas'!O79</f>
        <v>5.5.75</v>
      </c>
      <c r="D601" s="35" t="str">
        <f>VLOOKUP(C601,'PC Despesas'!$O$5:$P$103,2,FALSE)</f>
        <v>-</v>
      </c>
      <c r="E601" s="48">
        <f>SUMIFS(Jan!$J$5:$J$605,Jan!$V$5:$V$605,"Despesa",Jan!$G$5:$G$605,DRE!$D601)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71"/>
      <c r="B602" s="62">
        <v>599</v>
      </c>
      <c r="C602" s="34" t="str">
        <f>'PC Despesas'!O80</f>
        <v>5.5.76</v>
      </c>
      <c r="D602" s="35" t="str">
        <f>VLOOKUP(C602,'PC Despesas'!$O$5:$P$103,2,FALSE)</f>
        <v>-</v>
      </c>
      <c r="E602" s="48">
        <f>SUMIFS(Jan!$J$5:$J$605,Jan!$V$5:$V$605,"Despesa",Jan!$G$5:$G$605,DRE!$D602)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71"/>
      <c r="B603" s="62">
        <v>600</v>
      </c>
      <c r="C603" s="34" t="str">
        <f>'PC Despesas'!O81</f>
        <v>5.5.77</v>
      </c>
      <c r="D603" s="35" t="str">
        <f>VLOOKUP(C603,'PC Despesas'!$O$5:$P$103,2,FALSE)</f>
        <v>-</v>
      </c>
      <c r="E603" s="48">
        <f>SUMIFS(Jan!$J$5:$J$605,Jan!$V$5:$V$605,"Despesa",Jan!$G$5:$G$605,DRE!$D603)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71"/>
      <c r="B604" s="62">
        <v>601</v>
      </c>
      <c r="C604" s="34" t="str">
        <f>'PC Despesas'!O82</f>
        <v>5.5.78</v>
      </c>
      <c r="D604" s="35" t="str">
        <f>VLOOKUP(C604,'PC Despesas'!$O$5:$P$103,2,FALSE)</f>
        <v>-</v>
      </c>
      <c r="E604" s="48">
        <f>SUMIFS(Jan!$J$5:$J$605,Jan!$V$5:$V$605,"Despesa",Jan!$G$5:$G$605,DRE!$D604)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71"/>
      <c r="B605" s="62">
        <v>602</v>
      </c>
      <c r="C605" s="34" t="str">
        <f>'PC Despesas'!O83</f>
        <v>5.5.79</v>
      </c>
      <c r="D605" s="35" t="str">
        <f>VLOOKUP(C605,'PC Despesas'!$O$5:$P$103,2,FALSE)</f>
        <v>-</v>
      </c>
      <c r="E605" s="48">
        <f>SUMIFS(Jan!$J$5:$J$605,Jan!$V$5:$V$605,"Despesa",Jan!$G$5:$G$605,DRE!$D605)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71"/>
      <c r="B606" s="62">
        <v>603</v>
      </c>
      <c r="C606" s="34" t="str">
        <f>'PC Despesas'!O84</f>
        <v>5.5.80</v>
      </c>
      <c r="D606" s="35" t="str">
        <f>VLOOKUP(C606,'PC Despesas'!$O$5:$P$103,2,FALSE)</f>
        <v>-</v>
      </c>
      <c r="E606" s="48">
        <f>SUMIFS(Jan!$J$5:$J$605,Jan!$V$5:$V$605,"Despesa",Jan!$G$5:$G$605,DRE!$D606)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71"/>
      <c r="B607" s="62">
        <v>604</v>
      </c>
      <c r="C607" s="34" t="str">
        <f>'PC Despesas'!O85</f>
        <v>5.5.81</v>
      </c>
      <c r="D607" s="35" t="str">
        <f>VLOOKUP(C607,'PC Despesas'!$O$5:$P$103,2,FALSE)</f>
        <v>-</v>
      </c>
      <c r="E607" s="48">
        <f>SUMIFS(Jan!$J$5:$J$605,Jan!$V$5:$V$605,"Despesa",Jan!$G$5:$G$605,DRE!$D607)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71"/>
      <c r="B608" s="62">
        <v>605</v>
      </c>
      <c r="C608" s="34" t="str">
        <f>'PC Despesas'!O86</f>
        <v>5.5.82</v>
      </c>
      <c r="D608" s="35" t="str">
        <f>VLOOKUP(C608,'PC Despesas'!$O$5:$P$103,2,FALSE)</f>
        <v>-</v>
      </c>
      <c r="E608" s="48">
        <f>SUMIFS(Jan!$J$5:$J$605,Jan!$V$5:$V$605,"Despesa",Jan!$G$5:$G$605,DRE!$D608)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71"/>
      <c r="B609" s="62">
        <v>606</v>
      </c>
      <c r="C609" s="34" t="str">
        <f>'PC Despesas'!O87</f>
        <v>5.5.83</v>
      </c>
      <c r="D609" s="35" t="str">
        <f>VLOOKUP(C609,'PC Despesas'!$O$5:$P$103,2,FALSE)</f>
        <v>-</v>
      </c>
      <c r="E609" s="48">
        <f>SUMIFS(Jan!$J$5:$J$605,Jan!$V$5:$V$605,"Despesa",Jan!$G$5:$G$605,DRE!$D609)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71"/>
      <c r="B610" s="62">
        <v>607</v>
      </c>
      <c r="C610" s="34" t="str">
        <f>'PC Despesas'!O88</f>
        <v>5.5.84</v>
      </c>
      <c r="D610" s="35" t="str">
        <f>VLOOKUP(C610,'PC Despesas'!$O$5:$P$103,2,FALSE)</f>
        <v>-</v>
      </c>
      <c r="E610" s="48">
        <f>SUMIFS(Jan!$J$5:$J$605,Jan!$V$5:$V$605,"Despesa",Jan!$G$5:$G$605,DRE!$D610)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71"/>
      <c r="B611" s="62">
        <v>608</v>
      </c>
      <c r="C611" s="34" t="str">
        <f>'PC Despesas'!O89</f>
        <v>5.5.85</v>
      </c>
      <c r="D611" s="35" t="str">
        <f>VLOOKUP(C611,'PC Despesas'!$O$5:$P$103,2,FALSE)</f>
        <v>-</v>
      </c>
      <c r="E611" s="48">
        <f>SUMIFS(Jan!$J$5:$J$605,Jan!$V$5:$V$605,"Despesa",Jan!$G$5:$G$605,DRE!$D611)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71"/>
      <c r="B612" s="62">
        <v>609</v>
      </c>
      <c r="C612" s="34" t="str">
        <f>'PC Despesas'!O90</f>
        <v>5.5.86</v>
      </c>
      <c r="D612" s="35" t="str">
        <f>VLOOKUP(C612,'PC Despesas'!$O$5:$P$103,2,FALSE)</f>
        <v>-</v>
      </c>
      <c r="E612" s="48">
        <f>SUMIFS(Jan!$J$5:$J$605,Jan!$V$5:$V$605,"Despesa",Jan!$G$5:$G$605,DRE!$D612)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71"/>
      <c r="B613" s="62">
        <v>610</v>
      </c>
      <c r="C613" s="34" t="str">
        <f>'PC Despesas'!O91</f>
        <v>5.5.87</v>
      </c>
      <c r="D613" s="35" t="str">
        <f>VLOOKUP(C613,'PC Despesas'!$O$5:$P$103,2,FALSE)</f>
        <v>-</v>
      </c>
      <c r="E613" s="48">
        <f>SUMIFS(Jan!$J$5:$J$605,Jan!$V$5:$V$605,"Despesa",Jan!$G$5:$G$605,DRE!$D613)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71"/>
      <c r="B614" s="62">
        <v>611</v>
      </c>
      <c r="C614" s="34" t="str">
        <f>'PC Despesas'!O92</f>
        <v>5.5.88</v>
      </c>
      <c r="D614" s="35" t="str">
        <f>VLOOKUP(C614,'PC Despesas'!$O$5:$P$103,2,FALSE)</f>
        <v>-</v>
      </c>
      <c r="E614" s="48">
        <f>SUMIFS(Jan!$J$5:$J$605,Jan!$V$5:$V$605,"Despesa",Jan!$G$5:$G$605,DRE!$D614)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71"/>
      <c r="B615" s="62">
        <v>612</v>
      </c>
      <c r="C615" s="34" t="str">
        <f>'PC Despesas'!O93</f>
        <v>5.5.89</v>
      </c>
      <c r="D615" s="35" t="str">
        <f>VLOOKUP(C615,'PC Despesas'!$O$5:$P$103,2,FALSE)</f>
        <v>-</v>
      </c>
      <c r="E615" s="48">
        <f>SUMIFS(Jan!$J$5:$J$605,Jan!$V$5:$V$605,"Despesa",Jan!$G$5:$G$605,DRE!$D615)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71"/>
      <c r="B616" s="62">
        <v>613</v>
      </c>
      <c r="C616" s="34" t="str">
        <f>'PC Despesas'!O94</f>
        <v>5.5.90</v>
      </c>
      <c r="D616" s="35" t="str">
        <f>VLOOKUP(C616,'PC Despesas'!$O$5:$P$103,2,FALSE)</f>
        <v>-</v>
      </c>
      <c r="E616" s="48">
        <f>SUMIFS(Jan!$J$5:$J$605,Jan!$V$5:$V$605,"Despesa",Jan!$G$5:$G$605,DRE!$D616)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71"/>
      <c r="B617" s="62">
        <v>614</v>
      </c>
      <c r="C617" s="34" t="str">
        <f>'PC Despesas'!O95</f>
        <v>5.5.91</v>
      </c>
      <c r="D617" s="35" t="str">
        <f>VLOOKUP(C617,'PC Despesas'!$O$5:$P$103,2,FALSE)</f>
        <v>-</v>
      </c>
      <c r="E617" s="48">
        <f>SUMIFS(Jan!$J$5:$J$605,Jan!$V$5:$V$605,"Despesa",Jan!$G$5:$G$605,DRE!$D617)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71"/>
      <c r="B618" s="62">
        <v>615</v>
      </c>
      <c r="C618" s="34" t="str">
        <f>'PC Despesas'!O96</f>
        <v>5.5.92</v>
      </c>
      <c r="D618" s="35" t="str">
        <f>VLOOKUP(C618,'PC Despesas'!$O$5:$P$103,2,FALSE)</f>
        <v>-</v>
      </c>
      <c r="E618" s="48">
        <f>SUMIFS(Jan!$J$5:$J$605,Jan!$V$5:$V$605,"Despesa",Jan!$G$5:$G$605,DRE!$D618)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71"/>
      <c r="B619" s="62">
        <v>616</v>
      </c>
      <c r="C619" s="34" t="str">
        <f>'PC Despesas'!O97</f>
        <v>5.5.93</v>
      </c>
      <c r="D619" s="35" t="str">
        <f>VLOOKUP(C619,'PC Despesas'!$O$5:$P$103,2,FALSE)</f>
        <v>-</v>
      </c>
      <c r="E619" s="48">
        <f>SUMIFS(Jan!$J$5:$J$605,Jan!$V$5:$V$605,"Despesa",Jan!$G$5:$G$605,DRE!$D619)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71"/>
      <c r="B620" s="62">
        <v>617</v>
      </c>
      <c r="C620" s="34" t="str">
        <f>'PC Despesas'!O98</f>
        <v>5.5.94</v>
      </c>
      <c r="D620" s="35" t="str">
        <f>VLOOKUP(C620,'PC Despesas'!$O$5:$P$103,2,FALSE)</f>
        <v>-</v>
      </c>
      <c r="E620" s="48">
        <f>SUMIFS(Jan!$J$5:$J$605,Jan!$V$5:$V$605,"Despesa",Jan!$G$5:$G$605,DRE!$D620)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71"/>
      <c r="B621" s="62">
        <v>618</v>
      </c>
      <c r="C621" s="34" t="str">
        <f>'PC Despesas'!O99</f>
        <v>5.5.95</v>
      </c>
      <c r="D621" s="35" t="str">
        <f>VLOOKUP(C621,'PC Despesas'!$O$5:$P$103,2,FALSE)</f>
        <v>-</v>
      </c>
      <c r="E621" s="48">
        <f>SUMIFS(Jan!$J$5:$J$605,Jan!$V$5:$V$605,"Despesa",Jan!$G$5:$G$605,DRE!$D621)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71"/>
      <c r="B622" s="62">
        <v>619</v>
      </c>
      <c r="C622" s="34" t="str">
        <f>'PC Despesas'!O100</f>
        <v>5.5.96</v>
      </c>
      <c r="D622" s="35" t="str">
        <f>VLOOKUP(C622,'PC Despesas'!$O$5:$P$103,2,FALSE)</f>
        <v>-</v>
      </c>
      <c r="E622" s="48">
        <f>SUMIFS(Jan!$J$5:$J$605,Jan!$V$5:$V$605,"Despesa",Jan!$G$5:$G$605,DRE!$D622)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71"/>
      <c r="B623" s="62">
        <v>620</v>
      </c>
      <c r="C623" s="34" t="str">
        <f>'PC Despesas'!O101</f>
        <v>5.5.97</v>
      </c>
      <c r="D623" s="35" t="str">
        <f>VLOOKUP(C623,'PC Despesas'!$O$5:$P$103,2,FALSE)</f>
        <v>-</v>
      </c>
      <c r="E623" s="48">
        <f>SUMIFS(Jan!$J$5:$J$605,Jan!$V$5:$V$605,"Despesa",Jan!$G$5:$G$605,DRE!$D623)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71"/>
      <c r="B624" s="62">
        <v>621</v>
      </c>
      <c r="C624" s="34" t="str">
        <f>'PC Despesas'!O102</f>
        <v>5.5.98</v>
      </c>
      <c r="D624" s="35" t="str">
        <f>VLOOKUP(C624,'PC Despesas'!$O$5:$P$103,2,FALSE)</f>
        <v>-</v>
      </c>
      <c r="E624" s="48">
        <f>SUMIFS(Jan!$J$5:$J$605,Jan!$V$5:$V$605,"Despesa",Jan!$G$5:$G$605,DRE!$D624)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71"/>
      <c r="B625" s="62">
        <v>622</v>
      </c>
      <c r="C625" s="34" t="str">
        <f>'PC Despesas'!O103</f>
        <v>5.5.99</v>
      </c>
      <c r="D625" s="35" t="str">
        <f>VLOOKUP(C625,'PC Despesas'!$O$5:$P$103,2,FALSE)</f>
        <v>Outras Despesas Operacionais</v>
      </c>
      <c r="E625" s="48">
        <f>SUMIFS(Jan!$J$5:$J$605,Jan!$V$5:$V$605,"Despesa",Jan!$G$5:$G$605,DRE!$D625)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71"/>
      <c r="B626" s="62">
        <v>623</v>
      </c>
      <c r="C626" s="197" t="s">
        <v>146</v>
      </c>
      <c r="D626" s="198" t="str">
        <f>VLOOKUP(C626,'PC Despesas'!$R$4:$S$103,2,FALSE)</f>
        <v>DESPESAS DE MARKETING</v>
      </c>
      <c r="E626" s="199">
        <f t="shared" ref="E626:Q626" si="31">SUM(E627:E725)</f>
        <v>0</v>
      </c>
      <c r="F626" s="199">
        <f t="shared" si="31"/>
        <v>0</v>
      </c>
      <c r="G626" s="199">
        <f t="shared" si="31"/>
        <v>0</v>
      </c>
      <c r="H626" s="199">
        <f t="shared" si="31"/>
        <v>0</v>
      </c>
      <c r="I626" s="199">
        <f t="shared" si="31"/>
        <v>0</v>
      </c>
      <c r="J626" s="199">
        <f t="shared" si="31"/>
        <v>0</v>
      </c>
      <c r="K626" s="199">
        <f t="shared" si="31"/>
        <v>0</v>
      </c>
      <c r="L626" s="199">
        <f t="shared" si="31"/>
        <v>0</v>
      </c>
      <c r="M626" s="199">
        <f t="shared" si="31"/>
        <v>0</v>
      </c>
      <c r="N626" s="199">
        <f t="shared" si="31"/>
        <v>0</v>
      </c>
      <c r="O626" s="199">
        <f t="shared" si="31"/>
        <v>0</v>
      </c>
      <c r="P626" s="199">
        <f t="shared" si="31"/>
        <v>0</v>
      </c>
      <c r="Q626" s="199">
        <f t="shared" si="31"/>
        <v>0</v>
      </c>
    </row>
    <row r="627" spans="1:17" ht="27.75" customHeight="1" thickTop="1" thickBot="1" x14ac:dyDescent="0.3">
      <c r="A627" s="171"/>
      <c r="B627" s="62">
        <v>624</v>
      </c>
      <c r="C627" s="34" t="str">
        <f>'PC Despesas'!R5</f>
        <v>5.6.1</v>
      </c>
      <c r="D627" s="35" t="str">
        <f>VLOOKUP(C627,'PC Despesas'!$R$5:$S$103,2,FALSE)</f>
        <v>PUBLICIDADE E PROPAGANDA</v>
      </c>
      <c r="E627" s="48">
        <f>SUMIFS(Jan!$J$5:$J$605,Jan!$V$5:$V$605,"Despesa",Jan!$G$5:$G$605,DRE!$D627)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71"/>
      <c r="B628" s="62">
        <v>625</v>
      </c>
      <c r="C628" s="34" t="str">
        <f>'PC Despesas'!R6</f>
        <v>5.6.2</v>
      </c>
      <c r="D628" s="35" t="str">
        <f>VLOOKUP(C628,'PC Despesas'!$R$5:$S$103,2,FALSE)</f>
        <v>-</v>
      </c>
      <c r="E628" s="48">
        <f>SUMIFS(Jan!$J$5:$J$605,Jan!$V$5:$V$605,"Despesa",Jan!$G$5:$G$605,DRE!$D628)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71"/>
      <c r="B629" s="62">
        <v>626</v>
      </c>
      <c r="C629" s="34" t="str">
        <f>'PC Despesas'!R7</f>
        <v>5.6.3</v>
      </c>
      <c r="D629" s="35" t="str">
        <f>VLOOKUP(C629,'PC Despesas'!$R$5:$S$103,2,FALSE)</f>
        <v>-</v>
      </c>
      <c r="E629" s="48">
        <f>SUMIFS(Jan!$J$5:$J$605,Jan!$V$5:$V$605,"Despesa",Jan!$G$5:$G$605,DRE!$D629)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71"/>
      <c r="B630" s="62">
        <v>627</v>
      </c>
      <c r="C630" s="34" t="str">
        <f>'PC Despesas'!R8</f>
        <v>5.6.4</v>
      </c>
      <c r="D630" s="35" t="str">
        <f>VLOOKUP(C630,'PC Despesas'!$R$5:$S$103,2,FALSE)</f>
        <v>-</v>
      </c>
      <c r="E630" s="48">
        <f>SUMIFS(Jan!$J$5:$J$605,Jan!$V$5:$V$605,"Despesa",Jan!$G$5:$G$605,DRE!$D630)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71"/>
      <c r="B631" s="62">
        <v>628</v>
      </c>
      <c r="C631" s="34" t="str">
        <f>'PC Despesas'!R9</f>
        <v>5.6.5</v>
      </c>
      <c r="D631" s="35" t="str">
        <f>VLOOKUP(C631,'PC Despesas'!$R$5:$S$103,2,FALSE)</f>
        <v>-</v>
      </c>
      <c r="E631" s="48">
        <f>SUMIFS(Jan!$J$5:$J$605,Jan!$V$5:$V$605,"Despesa",Jan!$G$5:$G$605,DRE!$D631)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71"/>
      <c r="B632" s="62">
        <v>629</v>
      </c>
      <c r="C632" s="34" t="str">
        <f>'PC Despesas'!R10</f>
        <v>5.6.6</v>
      </c>
      <c r="D632" s="35" t="str">
        <f>VLOOKUP(C632,'PC Despesas'!$R$5:$S$103,2,FALSE)</f>
        <v>-</v>
      </c>
      <c r="E632" s="48">
        <f>SUMIFS(Jan!$J$5:$J$605,Jan!$V$5:$V$605,"Despesa",Jan!$G$5:$G$605,DRE!$D632)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71"/>
      <c r="B633" s="62">
        <v>630</v>
      </c>
      <c r="C633" s="34" t="str">
        <f>'PC Despesas'!R11</f>
        <v>5.6.7</v>
      </c>
      <c r="D633" s="35" t="str">
        <f>VLOOKUP(C633,'PC Despesas'!$R$5:$S$103,2,FALSE)</f>
        <v>-</v>
      </c>
      <c r="E633" s="48">
        <f>SUMIFS(Jan!$J$5:$J$605,Jan!$V$5:$V$605,"Despesa",Jan!$G$5:$G$605,DRE!$D633)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71"/>
      <c r="B634" s="62">
        <v>631</v>
      </c>
      <c r="C634" s="34" t="str">
        <f>'PC Despesas'!R12</f>
        <v>5.6.8</v>
      </c>
      <c r="D634" s="35" t="str">
        <f>VLOOKUP(C634,'PC Despesas'!$R$5:$S$103,2,FALSE)</f>
        <v>-</v>
      </c>
      <c r="E634" s="48">
        <f>SUMIFS(Jan!$J$5:$J$605,Jan!$V$5:$V$605,"Despesa",Jan!$G$5:$G$605,DRE!$D634)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71"/>
      <c r="B635" s="62">
        <v>632</v>
      </c>
      <c r="C635" s="34" t="str">
        <f>'PC Despesas'!R13</f>
        <v>5.6.9</v>
      </c>
      <c r="D635" s="35" t="str">
        <f>VLOOKUP(C635,'PC Despesas'!$R$5:$S$103,2,FALSE)</f>
        <v>-</v>
      </c>
      <c r="E635" s="48">
        <f>SUMIFS(Jan!$J$5:$J$605,Jan!$V$5:$V$605,"Despesa",Jan!$G$5:$G$605,DRE!$D635)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71"/>
      <c r="B636" s="62">
        <v>633</v>
      </c>
      <c r="C636" s="34" t="str">
        <f>'PC Despesas'!R14</f>
        <v>5.6.10</v>
      </c>
      <c r="D636" s="35" t="str">
        <f>VLOOKUP(C636,'PC Despesas'!$R$5:$S$103,2,FALSE)</f>
        <v>-</v>
      </c>
      <c r="E636" s="48">
        <f>SUMIFS(Jan!$J$5:$J$605,Jan!$V$5:$V$605,"Despesa",Jan!$G$5:$G$605,DRE!$D636)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71"/>
      <c r="B637" s="62">
        <v>634</v>
      </c>
      <c r="C637" s="34" t="str">
        <f>'PC Despesas'!R15</f>
        <v>5.6.11</v>
      </c>
      <c r="D637" s="35" t="str">
        <f>VLOOKUP(C637,'PC Despesas'!$R$5:$S$103,2,FALSE)</f>
        <v>-</v>
      </c>
      <c r="E637" s="48">
        <f>SUMIFS(Jan!$J$5:$J$605,Jan!$V$5:$V$605,"Despesa",Jan!$G$5:$G$605,DRE!$D637)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71"/>
      <c r="B638" s="62">
        <v>635</v>
      </c>
      <c r="C638" s="34" t="str">
        <f>'PC Despesas'!R16</f>
        <v>5.6.12</v>
      </c>
      <c r="D638" s="35" t="str">
        <f>VLOOKUP(C638,'PC Despesas'!$R$5:$S$103,2,FALSE)</f>
        <v>-</v>
      </c>
      <c r="E638" s="48">
        <f>SUMIFS(Jan!$J$5:$J$605,Jan!$V$5:$V$605,"Despesa",Jan!$G$5:$G$605,DRE!$D638)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71"/>
      <c r="B639" s="62">
        <v>636</v>
      </c>
      <c r="C639" s="34" t="str">
        <f>'PC Despesas'!R17</f>
        <v>5.6.13</v>
      </c>
      <c r="D639" s="35" t="str">
        <f>VLOOKUP(C639,'PC Despesas'!$R$5:$S$103,2,FALSE)</f>
        <v>-</v>
      </c>
      <c r="E639" s="48">
        <f>SUMIFS(Jan!$J$5:$J$605,Jan!$V$5:$V$605,"Despesa",Jan!$G$5:$G$605,DRE!$D639)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71"/>
      <c r="B640" s="62">
        <v>637</v>
      </c>
      <c r="C640" s="34" t="str">
        <f>'PC Despesas'!R18</f>
        <v>5.6.14</v>
      </c>
      <c r="D640" s="35" t="str">
        <f>VLOOKUP(C640,'PC Despesas'!$R$5:$S$103,2,FALSE)</f>
        <v>-</v>
      </c>
      <c r="E640" s="48">
        <f>SUMIFS(Jan!$J$5:$J$605,Jan!$V$5:$V$605,"Despesa",Jan!$G$5:$G$605,DRE!$D640)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71"/>
      <c r="B641" s="62">
        <v>638</v>
      </c>
      <c r="C641" s="34" t="str">
        <f>'PC Despesas'!R19</f>
        <v>5.6.15</v>
      </c>
      <c r="D641" s="35" t="str">
        <f>VLOOKUP(C641,'PC Despesas'!$R$5:$S$103,2,FALSE)</f>
        <v>-</v>
      </c>
      <c r="E641" s="48">
        <f>SUMIFS(Jan!$J$5:$J$605,Jan!$V$5:$V$605,"Despesa",Jan!$G$5:$G$605,DRE!$D641)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71"/>
      <c r="B642" s="62">
        <v>639</v>
      </c>
      <c r="C642" s="34" t="str">
        <f>'PC Despesas'!R20</f>
        <v>5.6.16</v>
      </c>
      <c r="D642" s="35" t="str">
        <f>VLOOKUP(C642,'PC Despesas'!$R$5:$S$103,2,FALSE)</f>
        <v>-</v>
      </c>
      <c r="E642" s="48">
        <f>SUMIFS(Jan!$J$5:$J$605,Jan!$V$5:$V$605,"Despesa",Jan!$G$5:$G$605,DRE!$D642)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71"/>
      <c r="B643" s="62">
        <v>640</v>
      </c>
      <c r="C643" s="34" t="str">
        <f>'PC Despesas'!R21</f>
        <v>5.6.17</v>
      </c>
      <c r="D643" s="35" t="str">
        <f>VLOOKUP(C643,'PC Despesas'!$R$5:$S$103,2,FALSE)</f>
        <v>-</v>
      </c>
      <c r="E643" s="48">
        <f>SUMIFS(Jan!$J$5:$J$605,Jan!$V$5:$V$605,"Despesa",Jan!$G$5:$G$605,DRE!$D643)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71"/>
      <c r="B644" s="62">
        <v>641</v>
      </c>
      <c r="C644" s="34" t="str">
        <f>'PC Despesas'!R22</f>
        <v>5.6.18</v>
      </c>
      <c r="D644" s="35" t="str">
        <f>VLOOKUP(C644,'PC Despesas'!$R$5:$S$103,2,FALSE)</f>
        <v>-</v>
      </c>
      <c r="E644" s="48">
        <f>SUMIFS(Jan!$J$5:$J$605,Jan!$V$5:$V$605,"Despesa",Jan!$G$5:$G$605,DRE!$D644)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71"/>
      <c r="B645" s="62">
        <v>642</v>
      </c>
      <c r="C645" s="34" t="str">
        <f>'PC Despesas'!R23</f>
        <v>5.6.19</v>
      </c>
      <c r="D645" s="35" t="str">
        <f>VLOOKUP(C645,'PC Despesas'!$R$5:$S$103,2,FALSE)</f>
        <v>-</v>
      </c>
      <c r="E645" s="48">
        <f>SUMIFS(Jan!$J$5:$J$605,Jan!$V$5:$V$605,"Despesa",Jan!$G$5:$G$605,DRE!$D645)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71"/>
      <c r="B646" s="62">
        <v>643</v>
      </c>
      <c r="C646" s="34" t="str">
        <f>'PC Despesas'!R24</f>
        <v>5.6.20</v>
      </c>
      <c r="D646" s="35" t="str">
        <f>VLOOKUP(C646,'PC Despesas'!$R$5:$S$103,2,FALSE)</f>
        <v>-</v>
      </c>
      <c r="E646" s="48">
        <f>SUMIFS(Jan!$J$5:$J$605,Jan!$V$5:$V$605,"Despesa",Jan!$G$5:$G$605,DRE!$D646)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71"/>
      <c r="B647" s="62">
        <v>644</v>
      </c>
      <c r="C647" s="34" t="str">
        <f>'PC Despesas'!R25</f>
        <v>5.6.21</v>
      </c>
      <c r="D647" s="35" t="str">
        <f>VLOOKUP(C647,'PC Despesas'!$R$5:$S$103,2,FALSE)</f>
        <v>-</v>
      </c>
      <c r="E647" s="48">
        <f>SUMIFS(Jan!$J$5:$J$605,Jan!$V$5:$V$605,"Despesa",Jan!$G$5:$G$605,DRE!$D647)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71"/>
      <c r="B648" s="62">
        <v>645</v>
      </c>
      <c r="C648" s="34" t="str">
        <f>'PC Despesas'!R26</f>
        <v>5.6.22</v>
      </c>
      <c r="D648" s="35" t="str">
        <f>VLOOKUP(C648,'PC Despesas'!$R$5:$S$103,2,FALSE)</f>
        <v>-</v>
      </c>
      <c r="E648" s="48">
        <f>SUMIFS(Jan!$J$5:$J$605,Jan!$V$5:$V$605,"Despesa",Jan!$G$5:$G$605,DRE!$D648)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71"/>
      <c r="B649" s="62">
        <v>646</v>
      </c>
      <c r="C649" s="34" t="str">
        <f>'PC Despesas'!R27</f>
        <v>5.6.23</v>
      </c>
      <c r="D649" s="35" t="str">
        <f>VLOOKUP(C649,'PC Despesas'!$R$5:$S$103,2,FALSE)</f>
        <v>-</v>
      </c>
      <c r="E649" s="48">
        <f>SUMIFS(Jan!$J$5:$J$605,Jan!$V$5:$V$605,"Despesa",Jan!$G$5:$G$605,DRE!$D649)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71"/>
      <c r="B650" s="62">
        <v>647</v>
      </c>
      <c r="C650" s="34" t="str">
        <f>'PC Despesas'!R28</f>
        <v>5.6.24</v>
      </c>
      <c r="D650" s="35" t="str">
        <f>VLOOKUP(C650,'PC Despesas'!$R$5:$S$103,2,FALSE)</f>
        <v>-</v>
      </c>
      <c r="E650" s="48">
        <f>SUMIFS(Jan!$J$5:$J$605,Jan!$V$5:$V$605,"Despesa",Jan!$G$5:$G$605,DRE!$D650)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71"/>
      <c r="B651" s="62">
        <v>648</v>
      </c>
      <c r="C651" s="34" t="str">
        <f>'PC Despesas'!R29</f>
        <v>5.6.25</v>
      </c>
      <c r="D651" s="35" t="str">
        <f>VLOOKUP(C651,'PC Despesas'!$R$5:$S$103,2,FALSE)</f>
        <v>-</v>
      </c>
      <c r="E651" s="48">
        <f>SUMIFS(Jan!$J$5:$J$605,Jan!$V$5:$V$605,"Despesa",Jan!$G$5:$G$605,DRE!$D651)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71"/>
      <c r="B652" s="62">
        <v>649</v>
      </c>
      <c r="C652" s="34" t="str">
        <f>'PC Despesas'!R30</f>
        <v>5.6.26</v>
      </c>
      <c r="D652" s="35" t="str">
        <f>VLOOKUP(C652,'PC Despesas'!$R$5:$S$103,2,FALSE)</f>
        <v>-</v>
      </c>
      <c r="E652" s="48">
        <f>SUMIFS(Jan!$J$5:$J$605,Jan!$V$5:$V$605,"Despesa",Jan!$G$5:$G$605,DRE!$D652)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71"/>
      <c r="B653" s="62">
        <v>650</v>
      </c>
      <c r="C653" s="34" t="str">
        <f>'PC Despesas'!R31</f>
        <v>5.6.27</v>
      </c>
      <c r="D653" s="35" t="str">
        <f>VLOOKUP(C653,'PC Despesas'!$R$5:$S$103,2,FALSE)</f>
        <v>-</v>
      </c>
      <c r="E653" s="48">
        <f>SUMIFS(Jan!$J$5:$J$605,Jan!$V$5:$V$605,"Despesa",Jan!$G$5:$G$605,DRE!$D653)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71"/>
      <c r="B654" s="62">
        <v>651</v>
      </c>
      <c r="C654" s="34" t="str">
        <f>'PC Despesas'!R32</f>
        <v>5.6.28</v>
      </c>
      <c r="D654" s="35" t="str">
        <f>VLOOKUP(C654,'PC Despesas'!$R$5:$S$103,2,FALSE)</f>
        <v>-</v>
      </c>
      <c r="E654" s="48">
        <f>SUMIFS(Jan!$J$5:$J$605,Jan!$V$5:$V$605,"Despesa",Jan!$G$5:$G$605,DRE!$D654)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71"/>
      <c r="B655" s="62">
        <v>652</v>
      </c>
      <c r="C655" s="34" t="str">
        <f>'PC Despesas'!R33</f>
        <v>5.6.29</v>
      </c>
      <c r="D655" s="35" t="str">
        <f>VLOOKUP(C655,'PC Despesas'!$R$5:$S$103,2,FALSE)</f>
        <v>-</v>
      </c>
      <c r="E655" s="48">
        <f>SUMIFS(Jan!$J$5:$J$605,Jan!$V$5:$V$605,"Despesa",Jan!$G$5:$G$605,DRE!$D655)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71"/>
      <c r="B656" s="62">
        <v>653</v>
      </c>
      <c r="C656" s="34" t="str">
        <f>'PC Despesas'!R34</f>
        <v>5.6.30</v>
      </c>
      <c r="D656" s="35" t="str">
        <f>VLOOKUP(C656,'PC Despesas'!$R$5:$S$103,2,FALSE)</f>
        <v>-</v>
      </c>
      <c r="E656" s="48">
        <f>SUMIFS(Jan!$J$5:$J$605,Jan!$V$5:$V$605,"Despesa",Jan!$G$5:$G$605,DRE!$D656)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71"/>
      <c r="B657" s="62">
        <v>654</v>
      </c>
      <c r="C657" s="34" t="str">
        <f>'PC Despesas'!R35</f>
        <v>5.6.31</v>
      </c>
      <c r="D657" s="35" t="str">
        <f>VLOOKUP(C657,'PC Despesas'!$R$5:$S$103,2,FALSE)</f>
        <v>-</v>
      </c>
      <c r="E657" s="48">
        <f>SUMIFS(Jan!$J$5:$J$605,Jan!$V$5:$V$605,"Despesa",Jan!$G$5:$G$605,DRE!$D657)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71"/>
      <c r="B658" s="62">
        <v>655</v>
      </c>
      <c r="C658" s="34" t="str">
        <f>'PC Despesas'!R36</f>
        <v>5.6.32</v>
      </c>
      <c r="D658" s="35" t="str">
        <f>VLOOKUP(C658,'PC Despesas'!$R$5:$S$103,2,FALSE)</f>
        <v>-</v>
      </c>
      <c r="E658" s="48">
        <f>SUMIFS(Jan!$J$5:$J$605,Jan!$V$5:$V$605,"Despesa",Jan!$G$5:$G$605,DRE!$D658)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71"/>
      <c r="B659" s="62">
        <v>656</v>
      </c>
      <c r="C659" s="34" t="str">
        <f>'PC Despesas'!R37</f>
        <v>5.6.33</v>
      </c>
      <c r="D659" s="35" t="str">
        <f>VLOOKUP(C659,'PC Despesas'!$R$5:$S$103,2,FALSE)</f>
        <v>-</v>
      </c>
      <c r="E659" s="48">
        <f>SUMIFS(Jan!$J$5:$J$605,Jan!$V$5:$V$605,"Despesa",Jan!$G$5:$G$605,DRE!$D659)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71"/>
      <c r="B660" s="62">
        <v>657</v>
      </c>
      <c r="C660" s="34" t="str">
        <f>'PC Despesas'!R38</f>
        <v>5.6.34</v>
      </c>
      <c r="D660" s="35" t="str">
        <f>VLOOKUP(C660,'PC Despesas'!$R$5:$S$103,2,FALSE)</f>
        <v>-</v>
      </c>
      <c r="E660" s="48">
        <f>SUMIFS(Jan!$J$5:$J$605,Jan!$V$5:$V$605,"Despesa",Jan!$G$5:$G$605,DRE!$D660)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71"/>
      <c r="B661" s="62">
        <v>658</v>
      </c>
      <c r="C661" s="34" t="str">
        <f>'PC Despesas'!R39</f>
        <v>5.6.35</v>
      </c>
      <c r="D661" s="35" t="str">
        <f>VLOOKUP(C661,'PC Despesas'!$R$5:$S$103,2,FALSE)</f>
        <v>-</v>
      </c>
      <c r="E661" s="48">
        <f>SUMIFS(Jan!$J$5:$J$605,Jan!$V$5:$V$605,"Despesa",Jan!$G$5:$G$605,DRE!$D661)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71"/>
      <c r="B662" s="62">
        <v>659</v>
      </c>
      <c r="C662" s="34" t="str">
        <f>'PC Despesas'!R40</f>
        <v>5.6.36</v>
      </c>
      <c r="D662" s="35" t="str">
        <f>VLOOKUP(C662,'PC Despesas'!$R$5:$S$103,2,FALSE)</f>
        <v>-</v>
      </c>
      <c r="E662" s="48">
        <f>SUMIFS(Jan!$J$5:$J$605,Jan!$V$5:$V$605,"Despesa",Jan!$G$5:$G$605,DRE!$D662)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71"/>
      <c r="B663" s="62">
        <v>660</v>
      </c>
      <c r="C663" s="34" t="str">
        <f>'PC Despesas'!R41</f>
        <v>5.6.37</v>
      </c>
      <c r="D663" s="35" t="str">
        <f>VLOOKUP(C663,'PC Despesas'!$R$5:$S$103,2,FALSE)</f>
        <v>-</v>
      </c>
      <c r="E663" s="48">
        <f>SUMIFS(Jan!$J$5:$J$605,Jan!$V$5:$V$605,"Despesa",Jan!$G$5:$G$605,DRE!$D663)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71"/>
      <c r="B664" s="62">
        <v>661</v>
      </c>
      <c r="C664" s="34" t="str">
        <f>'PC Despesas'!R42</f>
        <v>5.6.38</v>
      </c>
      <c r="D664" s="35" t="str">
        <f>VLOOKUP(C664,'PC Despesas'!$R$5:$S$103,2,FALSE)</f>
        <v>-</v>
      </c>
      <c r="E664" s="48">
        <f>SUMIFS(Jan!$J$5:$J$605,Jan!$V$5:$V$605,"Despesa",Jan!$G$5:$G$605,DRE!$D664)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71"/>
      <c r="B665" s="62">
        <v>662</v>
      </c>
      <c r="C665" s="34" t="str">
        <f>'PC Despesas'!R43</f>
        <v>5.6.39</v>
      </c>
      <c r="D665" s="35" t="str">
        <f>VLOOKUP(C665,'PC Despesas'!$R$5:$S$103,2,FALSE)</f>
        <v>-</v>
      </c>
      <c r="E665" s="48">
        <f>SUMIFS(Jan!$J$5:$J$605,Jan!$V$5:$V$605,"Despesa",Jan!$G$5:$G$605,DRE!$D665)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71"/>
      <c r="B666" s="62">
        <v>663</v>
      </c>
      <c r="C666" s="34" t="str">
        <f>'PC Despesas'!R44</f>
        <v>5.6.40</v>
      </c>
      <c r="D666" s="35" t="str">
        <f>VLOOKUP(C666,'PC Despesas'!$R$5:$S$103,2,FALSE)</f>
        <v>-</v>
      </c>
      <c r="E666" s="48">
        <f>SUMIFS(Jan!$J$5:$J$605,Jan!$V$5:$V$605,"Despesa",Jan!$G$5:$G$605,DRE!$D666)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71"/>
      <c r="B667" s="62">
        <v>664</v>
      </c>
      <c r="C667" s="34" t="str">
        <f>'PC Despesas'!R45</f>
        <v>5.6.41</v>
      </c>
      <c r="D667" s="35" t="str">
        <f>VLOOKUP(C667,'PC Despesas'!$R$5:$S$103,2,FALSE)</f>
        <v>-</v>
      </c>
      <c r="E667" s="48">
        <f>SUMIFS(Jan!$J$5:$J$605,Jan!$V$5:$V$605,"Despesa",Jan!$G$5:$G$605,DRE!$D667)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71"/>
      <c r="B668" s="62">
        <v>665</v>
      </c>
      <c r="C668" s="34" t="str">
        <f>'PC Despesas'!R46</f>
        <v>5.6.42</v>
      </c>
      <c r="D668" s="35" t="str">
        <f>VLOOKUP(C668,'PC Despesas'!$R$5:$S$103,2,FALSE)</f>
        <v>-</v>
      </c>
      <c r="E668" s="48">
        <f>SUMIFS(Jan!$J$5:$J$605,Jan!$V$5:$V$605,"Despesa",Jan!$G$5:$G$605,DRE!$D668)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71"/>
      <c r="B669" s="62">
        <v>666</v>
      </c>
      <c r="C669" s="34" t="str">
        <f>'PC Despesas'!R47</f>
        <v>5.6.43</v>
      </c>
      <c r="D669" s="35" t="str">
        <f>VLOOKUP(C669,'PC Despesas'!$R$5:$S$103,2,FALSE)</f>
        <v>-</v>
      </c>
      <c r="E669" s="48">
        <f>SUMIFS(Jan!$J$5:$J$605,Jan!$V$5:$V$605,"Despesa",Jan!$G$5:$G$605,DRE!$D669)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71"/>
      <c r="B670" s="62">
        <v>667</v>
      </c>
      <c r="C670" s="34" t="str">
        <f>'PC Despesas'!R48</f>
        <v>5.6.44</v>
      </c>
      <c r="D670" s="35" t="str">
        <f>VLOOKUP(C670,'PC Despesas'!$R$5:$S$103,2,FALSE)</f>
        <v>-</v>
      </c>
      <c r="E670" s="48">
        <f>SUMIFS(Jan!$J$5:$J$605,Jan!$V$5:$V$605,"Despesa",Jan!$G$5:$G$605,DRE!$D670)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71"/>
      <c r="B671" s="62">
        <v>668</v>
      </c>
      <c r="C671" s="34" t="str">
        <f>'PC Despesas'!R49</f>
        <v>5.6.45</v>
      </c>
      <c r="D671" s="35" t="str">
        <f>VLOOKUP(C671,'PC Despesas'!$R$5:$S$103,2,FALSE)</f>
        <v>-</v>
      </c>
      <c r="E671" s="48">
        <f>SUMIFS(Jan!$J$5:$J$605,Jan!$V$5:$V$605,"Despesa",Jan!$G$5:$G$605,DRE!$D671)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71"/>
      <c r="B672" s="62">
        <v>669</v>
      </c>
      <c r="C672" s="34" t="str">
        <f>'PC Despesas'!R50</f>
        <v>5.6.46</v>
      </c>
      <c r="D672" s="35" t="str">
        <f>VLOOKUP(C672,'PC Despesas'!$R$5:$S$103,2,FALSE)</f>
        <v>-</v>
      </c>
      <c r="E672" s="48">
        <f>SUMIFS(Jan!$J$5:$J$605,Jan!$V$5:$V$605,"Despesa",Jan!$G$5:$G$605,DRE!$D672)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71"/>
      <c r="B673" s="62">
        <v>670</v>
      </c>
      <c r="C673" s="34" t="str">
        <f>'PC Despesas'!R51</f>
        <v>5.6.47</v>
      </c>
      <c r="D673" s="35" t="str">
        <f>VLOOKUP(C673,'PC Despesas'!$R$5:$S$103,2,FALSE)</f>
        <v>-</v>
      </c>
      <c r="E673" s="48">
        <f>SUMIFS(Jan!$J$5:$J$605,Jan!$V$5:$V$605,"Despesa",Jan!$G$5:$G$605,DRE!$D673)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71"/>
      <c r="B674" s="62">
        <v>671</v>
      </c>
      <c r="C674" s="34" t="str">
        <f>'PC Despesas'!R52</f>
        <v>5.6.48</v>
      </c>
      <c r="D674" s="35" t="str">
        <f>VLOOKUP(C674,'PC Despesas'!$R$5:$S$103,2,FALSE)</f>
        <v>-</v>
      </c>
      <c r="E674" s="48">
        <f>SUMIFS(Jan!$J$5:$J$605,Jan!$V$5:$V$605,"Despesa",Jan!$G$5:$G$605,DRE!$D674)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71"/>
      <c r="B675" s="62">
        <v>672</v>
      </c>
      <c r="C675" s="34" t="str">
        <f>'PC Despesas'!R53</f>
        <v>5.6.49</v>
      </c>
      <c r="D675" s="35" t="str">
        <f>VLOOKUP(C675,'PC Despesas'!$R$5:$S$103,2,FALSE)</f>
        <v>-</v>
      </c>
      <c r="E675" s="48">
        <f>SUMIFS(Jan!$J$5:$J$605,Jan!$V$5:$V$605,"Despesa",Jan!$G$5:$G$605,DRE!$D675)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71"/>
      <c r="B676" s="62">
        <v>673</v>
      </c>
      <c r="C676" s="34" t="str">
        <f>'PC Despesas'!R54</f>
        <v>5.6.50</v>
      </c>
      <c r="D676" s="35" t="str">
        <f>VLOOKUP(C676,'PC Despesas'!$R$5:$S$103,2,FALSE)</f>
        <v>-</v>
      </c>
      <c r="E676" s="48">
        <f>SUMIFS(Jan!$J$5:$J$605,Jan!$V$5:$V$605,"Despesa",Jan!$G$5:$G$605,DRE!$D676)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71"/>
      <c r="B677" s="62">
        <v>674</v>
      </c>
      <c r="C677" s="34" t="str">
        <f>'PC Despesas'!R55</f>
        <v>5.6.51</v>
      </c>
      <c r="D677" s="35" t="str">
        <f>VLOOKUP(C677,'PC Despesas'!$R$5:$S$103,2,FALSE)</f>
        <v>-</v>
      </c>
      <c r="E677" s="48">
        <f>SUMIFS(Jan!$J$5:$J$605,Jan!$V$5:$V$605,"Despesa",Jan!$G$5:$G$605,DRE!$D677)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71"/>
      <c r="B678" s="62">
        <v>675</v>
      </c>
      <c r="C678" s="34" t="str">
        <f>'PC Despesas'!R56</f>
        <v>5.6.52</v>
      </c>
      <c r="D678" s="35" t="str">
        <f>VLOOKUP(C678,'PC Despesas'!$R$5:$S$103,2,FALSE)</f>
        <v>-</v>
      </c>
      <c r="E678" s="48">
        <f>SUMIFS(Jan!$J$5:$J$605,Jan!$V$5:$V$605,"Despesa",Jan!$G$5:$G$605,DRE!$D678)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71"/>
      <c r="B679" s="62">
        <v>676</v>
      </c>
      <c r="C679" s="34" t="str">
        <f>'PC Despesas'!R57</f>
        <v>5.6.53</v>
      </c>
      <c r="D679" s="35" t="str">
        <f>VLOOKUP(C679,'PC Despesas'!$R$5:$S$103,2,FALSE)</f>
        <v>-</v>
      </c>
      <c r="E679" s="48">
        <f>SUMIFS(Jan!$J$5:$J$605,Jan!$V$5:$V$605,"Despesa",Jan!$G$5:$G$605,DRE!$D679)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71"/>
      <c r="B680" s="62">
        <v>677</v>
      </c>
      <c r="C680" s="34" t="str">
        <f>'PC Despesas'!R58</f>
        <v>5.6.54</v>
      </c>
      <c r="D680" s="35" t="str">
        <f>VLOOKUP(C680,'PC Despesas'!$R$5:$S$103,2,FALSE)</f>
        <v>-</v>
      </c>
      <c r="E680" s="48">
        <f>SUMIFS(Jan!$J$5:$J$605,Jan!$V$5:$V$605,"Despesa",Jan!$G$5:$G$605,DRE!$D680)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71"/>
      <c r="B681" s="62">
        <v>678</v>
      </c>
      <c r="C681" s="34" t="str">
        <f>'PC Despesas'!R59</f>
        <v>5.6.55</v>
      </c>
      <c r="D681" s="35" t="str">
        <f>VLOOKUP(C681,'PC Despesas'!$R$5:$S$103,2,FALSE)</f>
        <v>-</v>
      </c>
      <c r="E681" s="48">
        <f>SUMIFS(Jan!$J$5:$J$605,Jan!$V$5:$V$605,"Despesa",Jan!$G$5:$G$605,DRE!$D681)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71"/>
      <c r="B682" s="62">
        <v>679</v>
      </c>
      <c r="C682" s="34" t="str">
        <f>'PC Despesas'!R60</f>
        <v>5.6.56</v>
      </c>
      <c r="D682" s="35" t="str">
        <f>VLOOKUP(C682,'PC Despesas'!$R$5:$S$103,2,FALSE)</f>
        <v>-</v>
      </c>
      <c r="E682" s="48">
        <f>SUMIFS(Jan!$J$5:$J$605,Jan!$V$5:$V$605,"Despesa",Jan!$G$5:$G$605,DRE!$D682)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71"/>
      <c r="B683" s="62">
        <v>680</v>
      </c>
      <c r="C683" s="34" t="str">
        <f>'PC Despesas'!R61</f>
        <v>5.6.57</v>
      </c>
      <c r="D683" s="35" t="str">
        <f>VLOOKUP(C683,'PC Despesas'!$R$5:$S$103,2,FALSE)</f>
        <v>-</v>
      </c>
      <c r="E683" s="48">
        <f>SUMIFS(Jan!$J$5:$J$605,Jan!$V$5:$V$605,"Despesa",Jan!$G$5:$G$605,DRE!$D683)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71"/>
      <c r="B684" s="62">
        <v>681</v>
      </c>
      <c r="C684" s="34" t="str">
        <f>'PC Despesas'!R62</f>
        <v>5.6.58</v>
      </c>
      <c r="D684" s="35" t="str">
        <f>VLOOKUP(C684,'PC Despesas'!$R$5:$S$103,2,FALSE)</f>
        <v>-</v>
      </c>
      <c r="E684" s="48">
        <f>SUMIFS(Jan!$J$5:$J$605,Jan!$V$5:$V$605,"Despesa",Jan!$G$5:$G$605,DRE!$D684)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71"/>
      <c r="B685" s="62">
        <v>682</v>
      </c>
      <c r="C685" s="34" t="str">
        <f>'PC Despesas'!R63</f>
        <v>5.6.59</v>
      </c>
      <c r="D685" s="35" t="str">
        <f>VLOOKUP(C685,'PC Despesas'!$R$5:$S$103,2,FALSE)</f>
        <v>-</v>
      </c>
      <c r="E685" s="48">
        <f>SUMIFS(Jan!$J$5:$J$605,Jan!$V$5:$V$605,"Despesa",Jan!$G$5:$G$605,DRE!$D685)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71"/>
      <c r="B686" s="62">
        <v>683</v>
      </c>
      <c r="C686" s="34" t="str">
        <f>'PC Despesas'!R64</f>
        <v>5.6.60</v>
      </c>
      <c r="D686" s="35" t="str">
        <f>VLOOKUP(C686,'PC Despesas'!$R$5:$S$103,2,FALSE)</f>
        <v>-</v>
      </c>
      <c r="E686" s="48">
        <f>SUMIFS(Jan!$J$5:$J$605,Jan!$V$5:$V$605,"Despesa",Jan!$G$5:$G$605,DRE!$D686)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71"/>
      <c r="B687" s="62">
        <v>684</v>
      </c>
      <c r="C687" s="34" t="str">
        <f>'PC Despesas'!R65</f>
        <v>5.6.61</v>
      </c>
      <c r="D687" s="35" t="str">
        <f>VLOOKUP(C687,'PC Despesas'!$R$5:$S$103,2,FALSE)</f>
        <v>-</v>
      </c>
      <c r="E687" s="48">
        <f>SUMIFS(Jan!$J$5:$J$605,Jan!$V$5:$V$605,"Despesa",Jan!$G$5:$G$605,DRE!$D687)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71"/>
      <c r="B688" s="62">
        <v>685</v>
      </c>
      <c r="C688" s="34" t="str">
        <f>'PC Despesas'!R66</f>
        <v>5.6.62</v>
      </c>
      <c r="D688" s="35" t="str">
        <f>VLOOKUP(C688,'PC Despesas'!$R$5:$S$103,2,FALSE)</f>
        <v>-</v>
      </c>
      <c r="E688" s="48">
        <f>SUMIFS(Jan!$J$5:$J$605,Jan!$V$5:$V$605,"Despesa",Jan!$G$5:$G$605,DRE!$D688)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71"/>
      <c r="B689" s="62">
        <v>686</v>
      </c>
      <c r="C689" s="34" t="str">
        <f>'PC Despesas'!R67</f>
        <v>5.6.63</v>
      </c>
      <c r="D689" s="35" t="str">
        <f>VLOOKUP(C689,'PC Despesas'!$R$5:$S$103,2,FALSE)</f>
        <v>-</v>
      </c>
      <c r="E689" s="48">
        <f>SUMIFS(Jan!$J$5:$J$605,Jan!$V$5:$V$605,"Despesa",Jan!$G$5:$G$605,DRE!$D689)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71"/>
      <c r="B690" s="62">
        <v>687</v>
      </c>
      <c r="C690" s="34" t="str">
        <f>'PC Despesas'!R68</f>
        <v>5.6.64</v>
      </c>
      <c r="D690" s="35" t="str">
        <f>VLOOKUP(C690,'PC Despesas'!$R$5:$S$103,2,FALSE)</f>
        <v>-</v>
      </c>
      <c r="E690" s="48">
        <f>SUMIFS(Jan!$J$5:$J$605,Jan!$V$5:$V$605,"Despesa",Jan!$G$5:$G$605,DRE!$D690)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71"/>
      <c r="B691" s="62">
        <v>688</v>
      </c>
      <c r="C691" s="34" t="str">
        <f>'PC Despesas'!R69</f>
        <v>5.6.65</v>
      </c>
      <c r="D691" s="35" t="str">
        <f>VLOOKUP(C691,'PC Despesas'!$R$5:$S$103,2,FALSE)</f>
        <v>-</v>
      </c>
      <c r="E691" s="48">
        <f>SUMIFS(Jan!$J$5:$J$605,Jan!$V$5:$V$605,"Despesa",Jan!$G$5:$G$605,DRE!$D691)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71"/>
      <c r="B692" s="62">
        <v>689</v>
      </c>
      <c r="C692" s="34" t="str">
        <f>'PC Despesas'!R70</f>
        <v>5.6.66</v>
      </c>
      <c r="D692" s="35" t="str">
        <f>VLOOKUP(C692,'PC Despesas'!$R$5:$S$103,2,FALSE)</f>
        <v>-</v>
      </c>
      <c r="E692" s="48">
        <f>SUMIFS(Jan!$J$5:$J$605,Jan!$V$5:$V$605,"Despesa",Jan!$G$5:$G$605,DRE!$D692)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71"/>
      <c r="B693" s="62">
        <v>690</v>
      </c>
      <c r="C693" s="34" t="str">
        <f>'PC Despesas'!R71</f>
        <v>5.6.67</v>
      </c>
      <c r="D693" s="35" t="str">
        <f>VLOOKUP(C693,'PC Despesas'!$R$5:$S$103,2,FALSE)</f>
        <v>-</v>
      </c>
      <c r="E693" s="48">
        <f>SUMIFS(Jan!$J$5:$J$605,Jan!$V$5:$V$605,"Despesa",Jan!$G$5:$G$605,DRE!$D693)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71"/>
      <c r="B694" s="62">
        <v>691</v>
      </c>
      <c r="C694" s="34" t="str">
        <f>'PC Despesas'!R72</f>
        <v>5.6.68</v>
      </c>
      <c r="D694" s="35" t="str">
        <f>VLOOKUP(C694,'PC Despesas'!$R$5:$S$103,2,FALSE)</f>
        <v>-</v>
      </c>
      <c r="E694" s="48">
        <f>SUMIFS(Jan!$J$5:$J$605,Jan!$V$5:$V$605,"Despesa",Jan!$G$5:$G$605,DRE!$D694)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71"/>
      <c r="B695" s="62">
        <v>692</v>
      </c>
      <c r="C695" s="34" t="str">
        <f>'PC Despesas'!R73</f>
        <v>5.6.69</v>
      </c>
      <c r="D695" s="35" t="str">
        <f>VLOOKUP(C695,'PC Despesas'!$R$5:$S$103,2,FALSE)</f>
        <v>-</v>
      </c>
      <c r="E695" s="48">
        <f>SUMIFS(Jan!$J$5:$J$605,Jan!$V$5:$V$605,"Despesa",Jan!$G$5:$G$605,DRE!$D695)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71"/>
      <c r="B696" s="62">
        <v>693</v>
      </c>
      <c r="C696" s="34" t="str">
        <f>'PC Despesas'!R74</f>
        <v>5.6.70</v>
      </c>
      <c r="D696" s="35" t="str">
        <f>VLOOKUP(C696,'PC Despesas'!$R$5:$S$103,2,FALSE)</f>
        <v>-</v>
      </c>
      <c r="E696" s="48">
        <f>SUMIFS(Jan!$J$5:$J$605,Jan!$V$5:$V$605,"Despesa",Jan!$G$5:$G$605,DRE!$D696)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71"/>
      <c r="B697" s="62">
        <v>694</v>
      </c>
      <c r="C697" s="34" t="str">
        <f>'PC Despesas'!R75</f>
        <v>5.6.71</v>
      </c>
      <c r="D697" s="35" t="str">
        <f>VLOOKUP(C697,'PC Despesas'!$R$5:$S$103,2,FALSE)</f>
        <v>-</v>
      </c>
      <c r="E697" s="48">
        <f>SUMIFS(Jan!$J$5:$J$605,Jan!$V$5:$V$605,"Despesa",Jan!$G$5:$G$605,DRE!$D697)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71"/>
      <c r="B698" s="62">
        <v>695</v>
      </c>
      <c r="C698" s="34" t="str">
        <f>'PC Despesas'!R76</f>
        <v>5.6.72</v>
      </c>
      <c r="D698" s="35" t="str">
        <f>VLOOKUP(C698,'PC Despesas'!$R$5:$S$103,2,FALSE)</f>
        <v>-</v>
      </c>
      <c r="E698" s="48">
        <f>SUMIFS(Jan!$J$5:$J$605,Jan!$V$5:$V$605,"Despesa",Jan!$G$5:$G$605,DRE!$D698)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71"/>
      <c r="B699" s="62">
        <v>696</v>
      </c>
      <c r="C699" s="34" t="str">
        <f>'PC Despesas'!R77</f>
        <v>5.6.73</v>
      </c>
      <c r="D699" s="35" t="str">
        <f>VLOOKUP(C699,'PC Despesas'!$R$5:$S$103,2,FALSE)</f>
        <v>-</v>
      </c>
      <c r="E699" s="48">
        <f>SUMIFS(Jan!$J$5:$J$605,Jan!$V$5:$V$605,"Despesa",Jan!$G$5:$G$605,DRE!$D699)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71"/>
      <c r="B700" s="62">
        <v>697</v>
      </c>
      <c r="C700" s="34" t="str">
        <f>'PC Despesas'!R78</f>
        <v>5.6.74</v>
      </c>
      <c r="D700" s="35" t="str">
        <f>VLOOKUP(C700,'PC Despesas'!$R$5:$S$103,2,FALSE)</f>
        <v>-</v>
      </c>
      <c r="E700" s="48">
        <f>SUMIFS(Jan!$J$5:$J$605,Jan!$V$5:$V$605,"Despesa",Jan!$G$5:$G$605,DRE!$D700)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71"/>
      <c r="B701" s="62">
        <v>698</v>
      </c>
      <c r="C701" s="34" t="str">
        <f>'PC Despesas'!R79</f>
        <v>5.6.75</v>
      </c>
      <c r="D701" s="35" t="str">
        <f>VLOOKUP(C701,'PC Despesas'!$R$5:$S$103,2,FALSE)</f>
        <v>-</v>
      </c>
      <c r="E701" s="48">
        <f>SUMIFS(Jan!$J$5:$J$605,Jan!$V$5:$V$605,"Despesa",Jan!$G$5:$G$605,DRE!$D701)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71"/>
      <c r="B702" s="62">
        <v>699</v>
      </c>
      <c r="C702" s="34" t="str">
        <f>'PC Despesas'!R80</f>
        <v>5.6.76</v>
      </c>
      <c r="D702" s="35" t="str">
        <f>VLOOKUP(C702,'PC Despesas'!$R$5:$S$103,2,FALSE)</f>
        <v>-</v>
      </c>
      <c r="E702" s="48">
        <f>SUMIFS(Jan!$J$5:$J$605,Jan!$V$5:$V$605,"Despesa",Jan!$G$5:$G$605,DRE!$D702)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71"/>
      <c r="B703" s="62">
        <v>700</v>
      </c>
      <c r="C703" s="34" t="str">
        <f>'PC Despesas'!R81</f>
        <v>5.6.77</v>
      </c>
      <c r="D703" s="35" t="str">
        <f>VLOOKUP(C703,'PC Despesas'!$R$5:$S$103,2,FALSE)</f>
        <v>-</v>
      </c>
      <c r="E703" s="48">
        <f>SUMIFS(Jan!$J$5:$J$605,Jan!$V$5:$V$605,"Despesa",Jan!$G$5:$G$605,DRE!$D703)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71"/>
      <c r="B704" s="62">
        <v>701</v>
      </c>
      <c r="C704" s="34" t="str">
        <f>'PC Despesas'!R82</f>
        <v>5.6.78</v>
      </c>
      <c r="D704" s="35" t="str">
        <f>VLOOKUP(C704,'PC Despesas'!$R$5:$S$103,2,FALSE)</f>
        <v>-</v>
      </c>
      <c r="E704" s="48">
        <f>SUMIFS(Jan!$J$5:$J$605,Jan!$V$5:$V$605,"Despesa",Jan!$G$5:$G$605,DRE!$D704)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71"/>
      <c r="B705" s="62">
        <v>702</v>
      </c>
      <c r="C705" s="34" t="str">
        <f>'PC Despesas'!R83</f>
        <v>5.6.79</v>
      </c>
      <c r="D705" s="35" t="str">
        <f>VLOOKUP(C705,'PC Despesas'!$R$5:$S$103,2,FALSE)</f>
        <v>-</v>
      </c>
      <c r="E705" s="48">
        <f>SUMIFS(Jan!$J$5:$J$605,Jan!$V$5:$V$605,"Despesa",Jan!$G$5:$G$605,DRE!$D705)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71"/>
      <c r="B706" s="62">
        <v>703</v>
      </c>
      <c r="C706" s="34" t="str">
        <f>'PC Despesas'!R84</f>
        <v>5.6.80</v>
      </c>
      <c r="D706" s="35" t="str">
        <f>VLOOKUP(C706,'PC Despesas'!$R$5:$S$103,2,FALSE)</f>
        <v>-</v>
      </c>
      <c r="E706" s="48">
        <f>SUMIFS(Jan!$J$5:$J$605,Jan!$V$5:$V$605,"Despesa",Jan!$G$5:$G$605,DRE!$D706)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71"/>
      <c r="B707" s="62">
        <v>704</v>
      </c>
      <c r="C707" s="34" t="str">
        <f>'PC Despesas'!R85</f>
        <v>5.6.81</v>
      </c>
      <c r="D707" s="35" t="str">
        <f>VLOOKUP(C707,'PC Despesas'!$R$5:$S$103,2,FALSE)</f>
        <v>-</v>
      </c>
      <c r="E707" s="48">
        <f>SUMIFS(Jan!$J$5:$J$605,Jan!$V$5:$V$605,"Despesa",Jan!$G$5:$G$605,DRE!$D707)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71"/>
      <c r="B708" s="62">
        <v>705</v>
      </c>
      <c r="C708" s="34" t="str">
        <f>'PC Despesas'!R86</f>
        <v>5.6.82</v>
      </c>
      <c r="D708" s="35" t="str">
        <f>VLOOKUP(C708,'PC Despesas'!$R$5:$S$103,2,FALSE)</f>
        <v>-</v>
      </c>
      <c r="E708" s="48">
        <f>SUMIFS(Jan!$J$5:$J$605,Jan!$V$5:$V$605,"Despesa",Jan!$G$5:$G$605,DRE!$D708)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71"/>
      <c r="B709" s="62">
        <v>706</v>
      </c>
      <c r="C709" s="34" t="str">
        <f>'PC Despesas'!R87</f>
        <v>5.6.83</v>
      </c>
      <c r="D709" s="35" t="str">
        <f>VLOOKUP(C709,'PC Despesas'!$R$5:$S$103,2,FALSE)</f>
        <v>-</v>
      </c>
      <c r="E709" s="48">
        <f>SUMIFS(Jan!$J$5:$J$605,Jan!$V$5:$V$605,"Despesa",Jan!$G$5:$G$605,DRE!$D709)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71"/>
      <c r="B710" s="62">
        <v>707</v>
      </c>
      <c r="C710" s="34" t="str">
        <f>'PC Despesas'!R88</f>
        <v>5.6.84</v>
      </c>
      <c r="D710" s="35" t="str">
        <f>VLOOKUP(C710,'PC Despesas'!$R$5:$S$103,2,FALSE)</f>
        <v>-</v>
      </c>
      <c r="E710" s="48">
        <f>SUMIFS(Jan!$J$5:$J$605,Jan!$V$5:$V$605,"Despesa",Jan!$G$5:$G$605,DRE!$D710)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71"/>
      <c r="B711" s="62">
        <v>708</v>
      </c>
      <c r="C711" s="34" t="str">
        <f>'PC Despesas'!R89</f>
        <v>5.6.85</v>
      </c>
      <c r="D711" s="35" t="str">
        <f>VLOOKUP(C711,'PC Despesas'!$R$5:$S$103,2,FALSE)</f>
        <v>-</v>
      </c>
      <c r="E711" s="48">
        <f>SUMIFS(Jan!$J$5:$J$605,Jan!$V$5:$V$605,"Despesa",Jan!$G$5:$G$605,DRE!$D711)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71"/>
      <c r="B712" s="62">
        <v>709</v>
      </c>
      <c r="C712" s="34" t="str">
        <f>'PC Despesas'!R90</f>
        <v>5.6.86</v>
      </c>
      <c r="D712" s="35" t="str">
        <f>VLOOKUP(C712,'PC Despesas'!$R$5:$S$103,2,FALSE)</f>
        <v>-</v>
      </c>
      <c r="E712" s="48">
        <f>SUMIFS(Jan!$J$5:$J$605,Jan!$V$5:$V$605,"Despesa",Jan!$G$5:$G$605,DRE!$D712)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71"/>
      <c r="B713" s="62">
        <v>710</v>
      </c>
      <c r="C713" s="34" t="str">
        <f>'PC Despesas'!R91</f>
        <v>5.6.87</v>
      </c>
      <c r="D713" s="35" t="str">
        <f>VLOOKUP(C713,'PC Despesas'!$R$5:$S$103,2,FALSE)</f>
        <v>-</v>
      </c>
      <c r="E713" s="48">
        <f>SUMIFS(Jan!$J$5:$J$605,Jan!$V$5:$V$605,"Despesa",Jan!$G$5:$G$605,DRE!$D713)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71"/>
      <c r="B714" s="62">
        <v>711</v>
      </c>
      <c r="C714" s="34" t="str">
        <f>'PC Despesas'!R92</f>
        <v>5.6.88</v>
      </c>
      <c r="D714" s="35" t="str">
        <f>VLOOKUP(C714,'PC Despesas'!$R$5:$S$103,2,FALSE)</f>
        <v>-</v>
      </c>
      <c r="E714" s="48">
        <f>SUMIFS(Jan!$J$5:$J$605,Jan!$V$5:$V$605,"Despesa",Jan!$G$5:$G$605,DRE!$D714)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71"/>
      <c r="B715" s="62">
        <v>712</v>
      </c>
      <c r="C715" s="34" t="str">
        <f>'PC Despesas'!R93</f>
        <v>5.6.89</v>
      </c>
      <c r="D715" s="35" t="str">
        <f>VLOOKUP(C715,'PC Despesas'!$R$5:$S$103,2,FALSE)</f>
        <v>-</v>
      </c>
      <c r="E715" s="48">
        <f>SUMIFS(Jan!$J$5:$J$605,Jan!$V$5:$V$605,"Despesa",Jan!$G$5:$G$605,DRE!$D715)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71"/>
      <c r="B716" s="62">
        <v>713</v>
      </c>
      <c r="C716" s="34" t="str">
        <f>'PC Despesas'!R94</f>
        <v>5.6.90</v>
      </c>
      <c r="D716" s="35" t="str">
        <f>VLOOKUP(C716,'PC Despesas'!$R$5:$S$103,2,FALSE)</f>
        <v>-</v>
      </c>
      <c r="E716" s="48">
        <f>SUMIFS(Jan!$J$5:$J$605,Jan!$V$5:$V$605,"Despesa",Jan!$G$5:$G$605,DRE!$D716)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71"/>
      <c r="B717" s="62">
        <v>714</v>
      </c>
      <c r="C717" s="34" t="str">
        <f>'PC Despesas'!R95</f>
        <v>5.6.91</v>
      </c>
      <c r="D717" s="35" t="str">
        <f>VLOOKUP(C717,'PC Despesas'!$R$5:$S$103,2,FALSE)</f>
        <v>-</v>
      </c>
      <c r="E717" s="48">
        <f>SUMIFS(Jan!$J$5:$J$605,Jan!$V$5:$V$605,"Despesa",Jan!$G$5:$G$605,DRE!$D717)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71"/>
      <c r="B718" s="62">
        <v>715</v>
      </c>
      <c r="C718" s="34" t="str">
        <f>'PC Despesas'!R96</f>
        <v>5.6.92</v>
      </c>
      <c r="D718" s="35" t="str">
        <f>VLOOKUP(C718,'PC Despesas'!$R$5:$S$103,2,FALSE)</f>
        <v>-</v>
      </c>
      <c r="E718" s="48">
        <f>SUMIFS(Jan!$J$5:$J$605,Jan!$V$5:$V$605,"Despesa",Jan!$G$5:$G$605,DRE!$D718)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71"/>
      <c r="B719" s="62">
        <v>716</v>
      </c>
      <c r="C719" s="34" t="str">
        <f>'PC Despesas'!R97</f>
        <v>5.6.93</v>
      </c>
      <c r="D719" s="35" t="str">
        <f>VLOOKUP(C719,'PC Despesas'!$R$5:$S$103,2,FALSE)</f>
        <v>-</v>
      </c>
      <c r="E719" s="48">
        <f>SUMIFS(Jan!$J$5:$J$605,Jan!$V$5:$V$605,"Despesa",Jan!$G$5:$G$605,DRE!$D719)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71"/>
      <c r="B720" s="62">
        <v>717</v>
      </c>
      <c r="C720" s="34" t="str">
        <f>'PC Despesas'!R98</f>
        <v>5.6.94</v>
      </c>
      <c r="D720" s="35" t="str">
        <f>VLOOKUP(C720,'PC Despesas'!$R$5:$S$103,2,FALSE)</f>
        <v>-</v>
      </c>
      <c r="E720" s="48">
        <f>SUMIFS(Jan!$J$5:$J$605,Jan!$V$5:$V$605,"Despesa",Jan!$G$5:$G$605,DRE!$D720)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71"/>
      <c r="B721" s="62">
        <v>718</v>
      </c>
      <c r="C721" s="34" t="str">
        <f>'PC Despesas'!R99</f>
        <v>5.6.95</v>
      </c>
      <c r="D721" s="35" t="str">
        <f>VLOOKUP(C721,'PC Despesas'!$R$5:$S$103,2,FALSE)</f>
        <v>-</v>
      </c>
      <c r="E721" s="48">
        <f>SUMIFS(Jan!$J$5:$J$605,Jan!$V$5:$V$605,"Despesa",Jan!$G$5:$G$605,DRE!$D721)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71"/>
      <c r="B722" s="62">
        <v>719</v>
      </c>
      <c r="C722" s="34" t="str">
        <f>'PC Despesas'!R100</f>
        <v>5.6.96</v>
      </c>
      <c r="D722" s="35" t="str">
        <f>VLOOKUP(C722,'PC Despesas'!$R$5:$S$103,2,FALSE)</f>
        <v>-</v>
      </c>
      <c r="E722" s="48">
        <f>SUMIFS(Jan!$J$5:$J$605,Jan!$V$5:$V$605,"Despesa",Jan!$G$5:$G$605,DRE!$D722)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71"/>
      <c r="B723" s="62">
        <v>720</v>
      </c>
      <c r="C723" s="34" t="str">
        <f>'PC Despesas'!R101</f>
        <v>5.6.97</v>
      </c>
      <c r="D723" s="35" t="str">
        <f>VLOOKUP(C723,'PC Despesas'!$R$5:$S$103,2,FALSE)</f>
        <v>-</v>
      </c>
      <c r="E723" s="48">
        <f>SUMIFS(Jan!$J$5:$J$605,Jan!$V$5:$V$605,"Despesa",Jan!$G$5:$G$605,DRE!$D723)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71"/>
      <c r="B724" s="62">
        <v>721</v>
      </c>
      <c r="C724" s="34" t="str">
        <f>'PC Despesas'!R102</f>
        <v>5.6.98</v>
      </c>
      <c r="D724" s="35" t="str">
        <f>VLOOKUP(C724,'PC Despesas'!$R$5:$S$103,2,FALSE)</f>
        <v>-</v>
      </c>
      <c r="E724" s="48">
        <f>SUMIFS(Jan!$J$5:$J$605,Jan!$V$5:$V$605,"Despesa",Jan!$G$5:$G$605,DRE!$D724)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71"/>
      <c r="B725" s="62">
        <v>722</v>
      </c>
      <c r="C725" s="34" t="str">
        <f>'PC Despesas'!R103</f>
        <v>5.6.99</v>
      </c>
      <c r="D725" s="35" t="str">
        <f>VLOOKUP(C725,'PC Despesas'!$R$5:$S$103,2,FALSE)</f>
        <v>Outras Despesas de Marketing</v>
      </c>
      <c r="E725" s="48">
        <f>SUMIFS(Jan!$J$5:$J$605,Jan!$V$5:$V$605,"Despesa",Jan!$G$5:$G$605,DRE!$D725)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71"/>
      <c r="B726" s="62">
        <v>723</v>
      </c>
      <c r="E726" s="72"/>
      <c r="F726" s="72"/>
      <c r="G726" s="72"/>
      <c r="H726" s="72"/>
      <c r="I726" s="72"/>
      <c r="J726" s="72"/>
      <c r="K726" s="72"/>
      <c r="L726" s="72"/>
      <c r="M726" s="72"/>
      <c r="N726" s="72"/>
      <c r="O726" s="72"/>
      <c r="P726" s="72"/>
      <c r="Q726" s="72"/>
    </row>
    <row r="727" spans="1:17" ht="33.75" customHeight="1" thickTop="1" thickBot="1" x14ac:dyDescent="0.3">
      <c r="A727" s="171"/>
      <c r="B727" s="62">
        <v>724</v>
      </c>
      <c r="C727" s="246" t="s">
        <v>91</v>
      </c>
      <c r="D727" s="247"/>
      <c r="E727" s="196">
        <f>E729-E829</f>
        <v>0</v>
      </c>
      <c r="F727" s="196">
        <f t="shared" ref="F727:Q727" si="34">F729-F829</f>
        <v>0</v>
      </c>
      <c r="G727" s="196">
        <f t="shared" si="34"/>
        <v>0</v>
      </c>
      <c r="H727" s="196">
        <f t="shared" si="34"/>
        <v>0</v>
      </c>
      <c r="I727" s="196">
        <f t="shared" si="34"/>
        <v>0</v>
      </c>
      <c r="J727" s="196">
        <f t="shared" si="34"/>
        <v>0</v>
      </c>
      <c r="K727" s="196">
        <f t="shared" si="34"/>
        <v>0</v>
      </c>
      <c r="L727" s="196">
        <f t="shared" si="34"/>
        <v>-1577</v>
      </c>
      <c r="M727" s="196">
        <f t="shared" si="34"/>
        <v>0</v>
      </c>
      <c r="N727" s="196">
        <f t="shared" si="34"/>
        <v>0</v>
      </c>
      <c r="O727" s="196">
        <f t="shared" si="34"/>
        <v>0</v>
      </c>
      <c r="P727" s="196">
        <f t="shared" si="34"/>
        <v>0</v>
      </c>
      <c r="Q727" s="196">
        <f t="shared" si="34"/>
        <v>-1577</v>
      </c>
    </row>
    <row r="728" spans="1:17" ht="12.75" customHeight="1" thickTop="1" thickBot="1" x14ac:dyDescent="0.3">
      <c r="A728" s="171"/>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71"/>
      <c r="B729" s="62">
        <v>726</v>
      </c>
      <c r="C729" s="200" t="str">
        <f>'PC Receitas'!J$4</f>
        <v>4.3</v>
      </c>
      <c r="D729" s="202" t="str">
        <f>VLOOKUP(C729,'PC Receitas'!$J$4:$K$19,2,FALSE)</f>
        <v>RECEITAS NÃO OPERACIONAIS</v>
      </c>
      <c r="E729" s="199">
        <f t="shared" ref="E729:Q729" si="35">SUM(E730:E828)</f>
        <v>0</v>
      </c>
      <c r="F729" s="199">
        <f t="shared" si="35"/>
        <v>0</v>
      </c>
      <c r="G729" s="199">
        <f t="shared" si="35"/>
        <v>0</v>
      </c>
      <c r="H729" s="199">
        <f t="shared" si="35"/>
        <v>0</v>
      </c>
      <c r="I729" s="199">
        <f t="shared" si="35"/>
        <v>0</v>
      </c>
      <c r="J729" s="199">
        <f t="shared" si="35"/>
        <v>0</v>
      </c>
      <c r="K729" s="199">
        <f t="shared" si="35"/>
        <v>0</v>
      </c>
      <c r="L729" s="199">
        <f t="shared" si="35"/>
        <v>0</v>
      </c>
      <c r="M729" s="199">
        <f t="shared" si="35"/>
        <v>0</v>
      </c>
      <c r="N729" s="199">
        <f t="shared" si="35"/>
        <v>0</v>
      </c>
      <c r="O729" s="199">
        <f t="shared" si="35"/>
        <v>0</v>
      </c>
      <c r="P729" s="199">
        <f t="shared" si="35"/>
        <v>0</v>
      </c>
      <c r="Q729" s="199">
        <f t="shared" si="35"/>
        <v>0</v>
      </c>
    </row>
    <row r="730" spans="1:17" ht="27.75" customHeight="1" thickTop="1" thickBot="1" x14ac:dyDescent="0.3">
      <c r="A730" s="171"/>
      <c r="B730" s="62">
        <v>727</v>
      </c>
      <c r="C730" s="34" t="str">
        <f>'PC Receitas'!J5</f>
        <v>4.3.1</v>
      </c>
      <c r="D730" s="35" t="str">
        <f>VLOOKUP(C730,'PC Receitas'!$J$4:$K$103,2,FALSE)</f>
        <v>-</v>
      </c>
      <c r="E730" s="48">
        <f>SUMIFS(Jan!$J$5:$J$605,Jan!$V$5:$V$605,"Receita",Jan!$G$5:$G$605,DRE!$D730)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71"/>
      <c r="B731" s="62">
        <v>728</v>
      </c>
      <c r="C731" s="34" t="str">
        <f>'PC Receitas'!J6</f>
        <v>4.3.2</v>
      </c>
      <c r="D731" s="35" t="str">
        <f>VLOOKUP(C731,'PC Receitas'!$J$4:$K$103,2,FALSE)</f>
        <v>-</v>
      </c>
      <c r="E731" s="48">
        <f>SUMIFS(Jan!$J$5:$J$605,Jan!$V$5:$V$605,"Receita",Jan!$G$5:$G$605,DRE!$D731)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71"/>
      <c r="B732" s="62">
        <v>729</v>
      </c>
      <c r="C732" s="34" t="str">
        <f>'PC Receitas'!J7</f>
        <v>4.3.3</v>
      </c>
      <c r="D732" s="35" t="str">
        <f>VLOOKUP(C732,'PC Receitas'!$J$4:$K$103,2,FALSE)</f>
        <v>-</v>
      </c>
      <c r="E732" s="48">
        <f>SUMIFS(Jan!$J$5:$J$605,Jan!$V$5:$V$605,"Receita",Jan!$G$5:$G$605,DRE!$D732)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71"/>
      <c r="B733" s="62">
        <v>730</v>
      </c>
      <c r="C733" s="34" t="str">
        <f>'PC Receitas'!J8</f>
        <v>4.3.4</v>
      </c>
      <c r="D733" s="35" t="str">
        <f>VLOOKUP(C733,'PC Receitas'!$J$4:$K$103,2,FALSE)</f>
        <v>-</v>
      </c>
      <c r="E733" s="48">
        <f>SUMIFS(Jan!$J$5:$J$605,Jan!$V$5:$V$605,"Receita",Jan!$G$5:$G$605,DRE!$D733)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71"/>
      <c r="B734" s="62">
        <v>731</v>
      </c>
      <c r="C734" s="34" t="str">
        <f>'PC Receitas'!J9</f>
        <v>4.3.5</v>
      </c>
      <c r="D734" s="35" t="str">
        <f>VLOOKUP(C734,'PC Receitas'!$J$4:$K$103,2,FALSE)</f>
        <v>-</v>
      </c>
      <c r="E734" s="48">
        <f>SUMIFS(Jan!$J$5:$J$605,Jan!$V$5:$V$605,"Receita",Jan!$G$5:$G$605,DRE!$D734)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71"/>
      <c r="B735" s="62">
        <v>732</v>
      </c>
      <c r="C735" s="34" t="str">
        <f>'PC Receitas'!J10</f>
        <v>4.3.6</v>
      </c>
      <c r="D735" s="35" t="str">
        <f>VLOOKUP(C735,'PC Receitas'!$J$4:$K$103,2,FALSE)</f>
        <v>-</v>
      </c>
      <c r="E735" s="48">
        <f>SUMIFS(Jan!$J$5:$J$605,Jan!$V$5:$V$605,"Receita",Jan!$G$5:$G$605,DRE!$D735)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71"/>
      <c r="B736" s="62">
        <v>733</v>
      </c>
      <c r="C736" s="34" t="str">
        <f>'PC Receitas'!J11</f>
        <v>4.3.7</v>
      </c>
      <c r="D736" s="35" t="str">
        <f>VLOOKUP(C736,'PC Receitas'!$J$4:$K$103,2,FALSE)</f>
        <v>-</v>
      </c>
      <c r="E736" s="48">
        <f>SUMIFS(Jan!$J$5:$J$605,Jan!$V$5:$V$605,"Receita",Jan!$G$5:$G$605,DRE!$D736)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71"/>
      <c r="B737" s="62">
        <v>734</v>
      </c>
      <c r="C737" s="34" t="str">
        <f>'PC Receitas'!J12</f>
        <v>4.3.8</v>
      </c>
      <c r="D737" s="35" t="str">
        <f>VLOOKUP(C737,'PC Receitas'!$J$4:$K$103,2,FALSE)</f>
        <v>-</v>
      </c>
      <c r="E737" s="48">
        <f>SUMIFS(Jan!$J$5:$J$605,Jan!$V$5:$V$605,"Receita",Jan!$G$5:$G$605,DRE!$D737)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71"/>
      <c r="B738" s="62">
        <v>735</v>
      </c>
      <c r="C738" s="34" t="str">
        <f>'PC Receitas'!J13</f>
        <v>4.3.9</v>
      </c>
      <c r="D738" s="35" t="str">
        <f>VLOOKUP(C738,'PC Receitas'!$J$4:$K$103,2,FALSE)</f>
        <v>-</v>
      </c>
      <c r="E738" s="48">
        <f>SUMIFS(Jan!$J$5:$J$605,Jan!$V$5:$V$605,"Receita",Jan!$G$5:$G$605,DRE!$D738)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71"/>
      <c r="B739" s="62">
        <v>736</v>
      </c>
      <c r="C739" s="34" t="str">
        <f>'PC Receitas'!J14</f>
        <v>4.3.10</v>
      </c>
      <c r="D739" s="35" t="str">
        <f>VLOOKUP(C739,'PC Receitas'!$J$4:$K$103,2,FALSE)</f>
        <v>-</v>
      </c>
      <c r="E739" s="48">
        <f>SUMIFS(Jan!$J$5:$J$605,Jan!$V$5:$V$605,"Receita",Jan!$G$5:$G$605,DRE!$D739)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71"/>
      <c r="B740" s="62">
        <v>737</v>
      </c>
      <c r="C740" s="34" t="str">
        <f>'PC Receitas'!J15</f>
        <v>4.3.11</v>
      </c>
      <c r="D740" s="35" t="str">
        <f>VLOOKUP(C740,'PC Receitas'!$J$4:$K$103,2,FALSE)</f>
        <v>-</v>
      </c>
      <c r="E740" s="48">
        <f>SUMIFS(Jan!$J$5:$J$605,Jan!$V$5:$V$605,"Receita",Jan!$G$5:$G$605,DRE!$D740)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71"/>
      <c r="B741" s="62">
        <v>738</v>
      </c>
      <c r="C741" s="34" t="str">
        <f>'PC Receitas'!J16</f>
        <v>4.3.12</v>
      </c>
      <c r="D741" s="35" t="str">
        <f>VLOOKUP(C741,'PC Receitas'!$J$4:$K$103,2,FALSE)</f>
        <v>-</v>
      </c>
      <c r="E741" s="48">
        <f>SUMIFS(Jan!$J$5:$J$605,Jan!$V$5:$V$605,"Receita",Jan!$G$5:$G$605,DRE!$D741)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71"/>
      <c r="B742" s="62">
        <v>739</v>
      </c>
      <c r="C742" s="34" t="str">
        <f>'PC Receitas'!J17</f>
        <v>4.3.13</v>
      </c>
      <c r="D742" s="35" t="str">
        <f>VLOOKUP(C742,'PC Receitas'!$J$4:$K$103,2,FALSE)</f>
        <v>-</v>
      </c>
      <c r="E742" s="48">
        <f>SUMIFS(Jan!$J$5:$J$605,Jan!$V$5:$V$605,"Receita",Jan!$G$5:$G$605,DRE!$D742)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71"/>
      <c r="B743" s="62">
        <v>740</v>
      </c>
      <c r="C743" s="34" t="str">
        <f>'PC Receitas'!J18</f>
        <v>4.3.14</v>
      </c>
      <c r="D743" s="35" t="str">
        <f>VLOOKUP(C743,'PC Receitas'!$J$4:$K$103,2,FALSE)</f>
        <v>-</v>
      </c>
      <c r="E743" s="48">
        <f>SUMIFS(Jan!$J$5:$J$605,Jan!$V$5:$V$605,"Receita",Jan!$G$5:$G$605,DRE!$D743)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71"/>
      <c r="B744" s="62">
        <v>741</v>
      </c>
      <c r="C744" s="34" t="str">
        <f>'PC Receitas'!J19</f>
        <v>4.3.15</v>
      </c>
      <c r="D744" s="35" t="str">
        <f>VLOOKUP(C744,'PC Receitas'!$J$4:$K$103,2,FALSE)</f>
        <v>-</v>
      </c>
      <c r="E744" s="48">
        <f>SUMIFS(Jan!$J$5:$J$605,Jan!$V$5:$V$605,"Receita",Jan!$G$5:$G$605,DRE!$D744)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71"/>
      <c r="B745" s="62">
        <v>742</v>
      </c>
      <c r="C745" s="34" t="str">
        <f>'PC Receitas'!J20</f>
        <v>4.3.16</v>
      </c>
      <c r="D745" s="35" t="str">
        <f>VLOOKUP(C745,'PC Receitas'!$J$4:$K$103,2,FALSE)</f>
        <v>-</v>
      </c>
      <c r="E745" s="48">
        <f>SUMIFS(Jan!$J$5:$J$605,Jan!$V$5:$V$605,"Receita",Jan!$G$5:$G$605,DRE!$D745)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71"/>
      <c r="B746" s="62">
        <v>743</v>
      </c>
      <c r="C746" s="34" t="str">
        <f>'PC Receitas'!J21</f>
        <v>4.3.17</v>
      </c>
      <c r="D746" s="35" t="str">
        <f>VLOOKUP(C746,'PC Receitas'!$J$4:$K$103,2,FALSE)</f>
        <v>-</v>
      </c>
      <c r="E746" s="48">
        <f>SUMIFS(Jan!$J$5:$J$605,Jan!$V$5:$V$605,"Receita",Jan!$G$5:$G$605,DRE!$D746)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71"/>
      <c r="B747" s="62">
        <v>744</v>
      </c>
      <c r="C747" s="34" t="str">
        <f>'PC Receitas'!J22</f>
        <v>4.3.18</v>
      </c>
      <c r="D747" s="35" t="str">
        <f>VLOOKUP(C747,'PC Receitas'!$J$4:$K$103,2,FALSE)</f>
        <v>-</v>
      </c>
      <c r="E747" s="48">
        <f>SUMIFS(Jan!$J$5:$J$605,Jan!$V$5:$V$605,"Receita",Jan!$G$5:$G$605,DRE!$D747)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71"/>
      <c r="B748" s="62">
        <v>745</v>
      </c>
      <c r="C748" s="34" t="str">
        <f>'PC Receitas'!J23</f>
        <v>4.3.19</v>
      </c>
      <c r="D748" s="35" t="str">
        <f>VLOOKUP(C748,'PC Receitas'!$J$4:$K$103,2,FALSE)</f>
        <v>-</v>
      </c>
      <c r="E748" s="48">
        <f>SUMIFS(Jan!$J$5:$J$605,Jan!$V$5:$V$605,"Receita",Jan!$G$5:$G$605,DRE!$D748)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71"/>
      <c r="B749" s="62">
        <v>746</v>
      </c>
      <c r="C749" s="34" t="str">
        <f>'PC Receitas'!J24</f>
        <v>4.3.20</v>
      </c>
      <c r="D749" s="35" t="str">
        <f>VLOOKUP(C749,'PC Receitas'!$J$4:$K$103,2,FALSE)</f>
        <v>-</v>
      </c>
      <c r="E749" s="48">
        <f>SUMIFS(Jan!$J$5:$J$605,Jan!$V$5:$V$605,"Receita",Jan!$G$5:$G$605,DRE!$D749)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71"/>
      <c r="B750" s="62">
        <v>747</v>
      </c>
      <c r="C750" s="34" t="str">
        <f>'PC Receitas'!J25</f>
        <v>4.3.21</v>
      </c>
      <c r="D750" s="35" t="str">
        <f>VLOOKUP(C750,'PC Receitas'!$J$4:$K$103,2,FALSE)</f>
        <v>-</v>
      </c>
      <c r="E750" s="48">
        <f>SUMIFS(Jan!$J$5:$J$605,Jan!$V$5:$V$605,"Receita",Jan!$G$5:$G$605,DRE!$D750)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71"/>
      <c r="B751" s="62">
        <v>748</v>
      </c>
      <c r="C751" s="34" t="str">
        <f>'PC Receitas'!J26</f>
        <v>4.3.22</v>
      </c>
      <c r="D751" s="35" t="str">
        <f>VLOOKUP(C751,'PC Receitas'!$J$4:$K$103,2,FALSE)</f>
        <v>-</v>
      </c>
      <c r="E751" s="48">
        <f>SUMIFS(Jan!$J$5:$J$605,Jan!$V$5:$V$605,"Receita",Jan!$G$5:$G$605,DRE!$D751)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71"/>
      <c r="B752" s="62">
        <v>749</v>
      </c>
      <c r="C752" s="34" t="str">
        <f>'PC Receitas'!J27</f>
        <v>4.3.23</v>
      </c>
      <c r="D752" s="35" t="str">
        <f>VLOOKUP(C752,'PC Receitas'!$J$4:$K$103,2,FALSE)</f>
        <v>-</v>
      </c>
      <c r="E752" s="48">
        <f>SUMIFS(Jan!$J$5:$J$605,Jan!$V$5:$V$605,"Receita",Jan!$G$5:$G$605,DRE!$D752)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71"/>
      <c r="B753" s="62">
        <v>750</v>
      </c>
      <c r="C753" s="34" t="str">
        <f>'PC Receitas'!J28</f>
        <v>4.3.24</v>
      </c>
      <c r="D753" s="35" t="str">
        <f>VLOOKUP(C753,'PC Receitas'!$J$4:$K$103,2,FALSE)</f>
        <v>-</v>
      </c>
      <c r="E753" s="48">
        <f>SUMIFS(Jan!$J$5:$J$605,Jan!$V$5:$V$605,"Receita",Jan!$G$5:$G$605,DRE!$D753)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71"/>
      <c r="B754" s="62">
        <v>751</v>
      </c>
      <c r="C754" s="34" t="str">
        <f>'PC Receitas'!J29</f>
        <v>4.3.25</v>
      </c>
      <c r="D754" s="35" t="str">
        <f>VLOOKUP(C754,'PC Receitas'!$J$4:$K$103,2,FALSE)</f>
        <v>-</v>
      </c>
      <c r="E754" s="48">
        <f>SUMIFS(Jan!$J$5:$J$605,Jan!$V$5:$V$605,"Receita",Jan!$G$5:$G$605,DRE!$D754)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71"/>
      <c r="B755" s="62">
        <v>752</v>
      </c>
      <c r="C755" s="34" t="str">
        <f>'PC Receitas'!J30</f>
        <v>4.3.26</v>
      </c>
      <c r="D755" s="35" t="str">
        <f>VLOOKUP(C755,'PC Receitas'!$J$4:$K$103,2,FALSE)</f>
        <v>-</v>
      </c>
      <c r="E755" s="48">
        <f>SUMIFS(Jan!$J$5:$J$605,Jan!$V$5:$V$605,"Receita",Jan!$G$5:$G$605,DRE!$D755)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71"/>
      <c r="B756" s="62">
        <v>753</v>
      </c>
      <c r="C756" s="34" t="str">
        <f>'PC Receitas'!J31</f>
        <v>4.3.27</v>
      </c>
      <c r="D756" s="35" t="str">
        <f>VLOOKUP(C756,'PC Receitas'!$J$4:$K$103,2,FALSE)</f>
        <v>-</v>
      </c>
      <c r="E756" s="48">
        <f>SUMIFS(Jan!$J$5:$J$605,Jan!$V$5:$V$605,"Receita",Jan!$G$5:$G$605,DRE!$D756)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71"/>
      <c r="B757" s="62">
        <v>754</v>
      </c>
      <c r="C757" s="34" t="str">
        <f>'PC Receitas'!J32</f>
        <v>4.3.28</v>
      </c>
      <c r="D757" s="35" t="str">
        <f>VLOOKUP(C757,'PC Receitas'!$J$4:$K$103,2,FALSE)</f>
        <v>-</v>
      </c>
      <c r="E757" s="48">
        <f>SUMIFS(Jan!$J$5:$J$605,Jan!$V$5:$V$605,"Receita",Jan!$G$5:$G$605,DRE!$D757)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71"/>
      <c r="B758" s="62">
        <v>755</v>
      </c>
      <c r="C758" s="34" t="str">
        <f>'PC Receitas'!J33</f>
        <v>4.3.29</v>
      </c>
      <c r="D758" s="35" t="str">
        <f>VLOOKUP(C758,'PC Receitas'!$J$4:$K$103,2,FALSE)</f>
        <v>-</v>
      </c>
      <c r="E758" s="48">
        <f>SUMIFS(Jan!$J$5:$J$605,Jan!$V$5:$V$605,"Receita",Jan!$G$5:$G$605,DRE!$D758)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71"/>
      <c r="B759" s="62">
        <v>756</v>
      </c>
      <c r="C759" s="34" t="str">
        <f>'PC Receitas'!J34</f>
        <v>4.3.30</v>
      </c>
      <c r="D759" s="35" t="str">
        <f>VLOOKUP(C759,'PC Receitas'!$J$4:$K$103,2,FALSE)</f>
        <v>-</v>
      </c>
      <c r="E759" s="48">
        <f>SUMIFS(Jan!$J$5:$J$605,Jan!$V$5:$V$605,"Receita",Jan!$G$5:$G$605,DRE!$D759)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71"/>
      <c r="B760" s="62">
        <v>757</v>
      </c>
      <c r="C760" s="34" t="str">
        <f>'PC Receitas'!J35</f>
        <v>4.3.31</v>
      </c>
      <c r="D760" s="35" t="str">
        <f>VLOOKUP(C760,'PC Receitas'!$J$4:$K$103,2,FALSE)</f>
        <v>-</v>
      </c>
      <c r="E760" s="48">
        <f>SUMIFS(Jan!$J$5:$J$605,Jan!$V$5:$V$605,"Receita",Jan!$G$5:$G$605,DRE!$D760)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71"/>
      <c r="B761" s="62">
        <v>758</v>
      </c>
      <c r="C761" s="34" t="str">
        <f>'PC Receitas'!J36</f>
        <v>4.3.32</v>
      </c>
      <c r="D761" s="35" t="str">
        <f>VLOOKUP(C761,'PC Receitas'!$J$4:$K$103,2,FALSE)</f>
        <v>-</v>
      </c>
      <c r="E761" s="48">
        <f>SUMIFS(Jan!$J$5:$J$605,Jan!$V$5:$V$605,"Receita",Jan!$G$5:$G$605,DRE!$D761)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71"/>
      <c r="B762" s="62">
        <v>759</v>
      </c>
      <c r="C762" s="34" t="str">
        <f>'PC Receitas'!J37</f>
        <v>4.3.33</v>
      </c>
      <c r="D762" s="35" t="str">
        <f>VLOOKUP(C762,'PC Receitas'!$J$4:$K$103,2,FALSE)</f>
        <v>-</v>
      </c>
      <c r="E762" s="48">
        <f>SUMIFS(Jan!$J$5:$J$605,Jan!$V$5:$V$605,"Receita",Jan!$G$5:$G$605,DRE!$D762)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71"/>
      <c r="B763" s="62">
        <v>760</v>
      </c>
      <c r="C763" s="34" t="str">
        <f>'PC Receitas'!J38</f>
        <v>4.3.34</v>
      </c>
      <c r="D763" s="35" t="str">
        <f>VLOOKUP(C763,'PC Receitas'!$J$4:$K$103,2,FALSE)</f>
        <v>-</v>
      </c>
      <c r="E763" s="48">
        <f>SUMIFS(Jan!$J$5:$J$605,Jan!$V$5:$V$605,"Receita",Jan!$G$5:$G$605,DRE!$D763)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71"/>
      <c r="B764" s="62">
        <v>761</v>
      </c>
      <c r="C764" s="34" t="str">
        <f>'PC Receitas'!J39</f>
        <v>4.3.35</v>
      </c>
      <c r="D764" s="35" t="str">
        <f>VLOOKUP(C764,'PC Receitas'!$J$4:$K$103,2,FALSE)</f>
        <v>-</v>
      </c>
      <c r="E764" s="48">
        <f>SUMIFS(Jan!$J$5:$J$605,Jan!$V$5:$V$605,"Receita",Jan!$G$5:$G$605,DRE!$D764)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71"/>
      <c r="B765" s="62">
        <v>762</v>
      </c>
      <c r="C765" s="34" t="str">
        <f>'PC Receitas'!J40</f>
        <v>4.3.36</v>
      </c>
      <c r="D765" s="35" t="str">
        <f>VLOOKUP(C765,'PC Receitas'!$J$4:$K$103,2,FALSE)</f>
        <v>-</v>
      </c>
      <c r="E765" s="48">
        <f>SUMIFS(Jan!$J$5:$J$605,Jan!$V$5:$V$605,"Receita",Jan!$G$5:$G$605,DRE!$D765)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71"/>
      <c r="B766" s="62">
        <v>763</v>
      </c>
      <c r="C766" s="34" t="str">
        <f>'PC Receitas'!J41</f>
        <v>4.3.37</v>
      </c>
      <c r="D766" s="35" t="str">
        <f>VLOOKUP(C766,'PC Receitas'!$J$4:$K$103,2,FALSE)</f>
        <v>-</v>
      </c>
      <c r="E766" s="48">
        <f>SUMIFS(Jan!$J$5:$J$605,Jan!$V$5:$V$605,"Receita",Jan!$G$5:$G$605,DRE!$D766)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71"/>
      <c r="B767" s="62">
        <v>764</v>
      </c>
      <c r="C767" s="34" t="str">
        <f>'PC Receitas'!J42</f>
        <v>4.3.38</v>
      </c>
      <c r="D767" s="35" t="str">
        <f>VLOOKUP(C767,'PC Receitas'!$J$4:$K$103,2,FALSE)</f>
        <v>-</v>
      </c>
      <c r="E767" s="48">
        <f>SUMIFS(Jan!$J$5:$J$605,Jan!$V$5:$V$605,"Receita",Jan!$G$5:$G$605,DRE!$D767)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71"/>
      <c r="B768" s="62">
        <v>765</v>
      </c>
      <c r="C768" s="34" t="str">
        <f>'PC Receitas'!J43</f>
        <v>4.3.39</v>
      </c>
      <c r="D768" s="35" t="str">
        <f>VLOOKUP(C768,'PC Receitas'!$J$4:$K$103,2,FALSE)</f>
        <v>-</v>
      </c>
      <c r="E768" s="48">
        <f>SUMIFS(Jan!$J$5:$J$605,Jan!$V$5:$V$605,"Receita",Jan!$G$5:$G$605,DRE!$D768)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71"/>
      <c r="B769" s="62">
        <v>766</v>
      </c>
      <c r="C769" s="34" t="str">
        <f>'PC Receitas'!J44</f>
        <v>4.3.40</v>
      </c>
      <c r="D769" s="35" t="str">
        <f>VLOOKUP(C769,'PC Receitas'!$J$4:$K$103,2,FALSE)</f>
        <v>-</v>
      </c>
      <c r="E769" s="48">
        <f>SUMIFS(Jan!$J$5:$J$605,Jan!$V$5:$V$605,"Receita",Jan!$G$5:$G$605,DRE!$D769)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71"/>
      <c r="B770" s="62">
        <v>767</v>
      </c>
      <c r="C770" s="34" t="str">
        <f>'PC Receitas'!J45</f>
        <v>4.3.41</v>
      </c>
      <c r="D770" s="35" t="str">
        <f>VLOOKUP(C770,'PC Receitas'!$J$4:$K$103,2,FALSE)</f>
        <v>-</v>
      </c>
      <c r="E770" s="48">
        <f>SUMIFS(Jan!$J$5:$J$605,Jan!$V$5:$V$605,"Receita",Jan!$G$5:$G$605,DRE!$D770)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71"/>
      <c r="B771" s="62">
        <v>768</v>
      </c>
      <c r="C771" s="34" t="str">
        <f>'PC Receitas'!J46</f>
        <v>4.3.42</v>
      </c>
      <c r="D771" s="35" t="str">
        <f>VLOOKUP(C771,'PC Receitas'!$J$4:$K$103,2,FALSE)</f>
        <v>-</v>
      </c>
      <c r="E771" s="48">
        <f>SUMIFS(Jan!$J$5:$J$605,Jan!$V$5:$V$605,"Receita",Jan!$G$5:$G$605,DRE!$D771)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71"/>
      <c r="B772" s="62">
        <v>769</v>
      </c>
      <c r="C772" s="34" t="str">
        <f>'PC Receitas'!J47</f>
        <v>4.3.43</v>
      </c>
      <c r="D772" s="35" t="str">
        <f>VLOOKUP(C772,'PC Receitas'!$J$4:$K$103,2,FALSE)</f>
        <v>-</v>
      </c>
      <c r="E772" s="48">
        <f>SUMIFS(Jan!$J$5:$J$605,Jan!$V$5:$V$605,"Receita",Jan!$G$5:$G$605,DRE!$D772)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71"/>
      <c r="B773" s="62">
        <v>770</v>
      </c>
      <c r="C773" s="34" t="str">
        <f>'PC Receitas'!J48</f>
        <v>4.3.44</v>
      </c>
      <c r="D773" s="35" t="str">
        <f>VLOOKUP(C773,'PC Receitas'!$J$4:$K$103,2,FALSE)</f>
        <v>-</v>
      </c>
      <c r="E773" s="48">
        <f>SUMIFS(Jan!$J$5:$J$605,Jan!$V$5:$V$605,"Receita",Jan!$G$5:$G$605,DRE!$D773)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71"/>
      <c r="B774" s="62">
        <v>771</v>
      </c>
      <c r="C774" s="34" t="str">
        <f>'PC Receitas'!J49</f>
        <v>4.3.45</v>
      </c>
      <c r="D774" s="35" t="str">
        <f>VLOOKUP(C774,'PC Receitas'!$J$4:$K$103,2,FALSE)</f>
        <v>-</v>
      </c>
      <c r="E774" s="48">
        <f>SUMIFS(Jan!$J$5:$J$605,Jan!$V$5:$V$605,"Receita",Jan!$G$5:$G$605,DRE!$D774)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71"/>
      <c r="B775" s="62">
        <v>772</v>
      </c>
      <c r="C775" s="34" t="str">
        <f>'PC Receitas'!J50</f>
        <v>4.3.46</v>
      </c>
      <c r="D775" s="35" t="str">
        <f>VLOOKUP(C775,'PC Receitas'!$J$4:$K$103,2,FALSE)</f>
        <v>-</v>
      </c>
      <c r="E775" s="48">
        <f>SUMIFS(Jan!$J$5:$J$605,Jan!$V$5:$V$605,"Receita",Jan!$G$5:$G$605,DRE!$D775)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71"/>
      <c r="B776" s="62">
        <v>773</v>
      </c>
      <c r="C776" s="34" t="str">
        <f>'PC Receitas'!J51</f>
        <v>4.3.47</v>
      </c>
      <c r="D776" s="35" t="str">
        <f>VLOOKUP(C776,'PC Receitas'!$J$4:$K$103,2,FALSE)</f>
        <v>-</v>
      </c>
      <c r="E776" s="48">
        <f>SUMIFS(Jan!$J$5:$J$605,Jan!$V$5:$V$605,"Receita",Jan!$G$5:$G$605,DRE!$D776)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71"/>
      <c r="B777" s="62">
        <v>774</v>
      </c>
      <c r="C777" s="34" t="str">
        <f>'PC Receitas'!J52</f>
        <v>4.3.48</v>
      </c>
      <c r="D777" s="35" t="str">
        <f>VLOOKUP(C777,'PC Receitas'!$J$4:$K$103,2,FALSE)</f>
        <v>-</v>
      </c>
      <c r="E777" s="48">
        <f>SUMIFS(Jan!$J$5:$J$605,Jan!$V$5:$V$605,"Receita",Jan!$G$5:$G$605,DRE!$D777)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71"/>
      <c r="B778" s="62">
        <v>775</v>
      </c>
      <c r="C778" s="34" t="str">
        <f>'PC Receitas'!J53</f>
        <v>4.3.49</v>
      </c>
      <c r="D778" s="35" t="str">
        <f>VLOOKUP(C778,'PC Receitas'!$J$4:$K$103,2,FALSE)</f>
        <v>-</v>
      </c>
      <c r="E778" s="48">
        <f>SUMIFS(Jan!$J$5:$J$605,Jan!$V$5:$V$605,"Receita",Jan!$G$5:$G$605,DRE!$D778)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71"/>
      <c r="B779" s="62">
        <v>776</v>
      </c>
      <c r="C779" s="34" t="str">
        <f>'PC Receitas'!J54</f>
        <v>4.3.50</v>
      </c>
      <c r="D779" s="35" t="str">
        <f>VLOOKUP(C779,'PC Receitas'!$J$4:$K$103,2,FALSE)</f>
        <v>-</v>
      </c>
      <c r="E779" s="48">
        <f>SUMIFS(Jan!$J$5:$J$605,Jan!$V$5:$V$605,"Receita",Jan!$G$5:$G$605,DRE!$D779)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71"/>
      <c r="B780" s="62">
        <v>777</v>
      </c>
      <c r="C780" s="34" t="str">
        <f>'PC Receitas'!J55</f>
        <v>4.3.51</v>
      </c>
      <c r="D780" s="35" t="str">
        <f>VLOOKUP(C780,'PC Receitas'!$J$4:$K$103,2,FALSE)</f>
        <v>-</v>
      </c>
      <c r="E780" s="48">
        <f>SUMIFS(Jan!$J$5:$J$605,Jan!$V$5:$V$605,"Receita",Jan!$G$5:$G$605,DRE!$D780)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71"/>
      <c r="B781" s="62">
        <v>778</v>
      </c>
      <c r="C781" s="34" t="str">
        <f>'PC Receitas'!J56</f>
        <v>4.3.52</v>
      </c>
      <c r="D781" s="35" t="str">
        <f>VLOOKUP(C781,'PC Receitas'!$J$4:$K$103,2,FALSE)</f>
        <v>-</v>
      </c>
      <c r="E781" s="48">
        <f>SUMIFS(Jan!$J$5:$J$605,Jan!$V$5:$V$605,"Receita",Jan!$G$5:$G$605,DRE!$D781)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71"/>
      <c r="B782" s="62">
        <v>779</v>
      </c>
      <c r="C782" s="34" t="str">
        <f>'PC Receitas'!J57</f>
        <v>4.3.53</v>
      </c>
      <c r="D782" s="35" t="str">
        <f>VLOOKUP(C782,'PC Receitas'!$J$4:$K$103,2,FALSE)</f>
        <v>-</v>
      </c>
      <c r="E782" s="48">
        <f>SUMIFS(Jan!$J$5:$J$605,Jan!$V$5:$V$605,"Receita",Jan!$G$5:$G$605,DRE!$D782)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71"/>
      <c r="B783" s="62">
        <v>780</v>
      </c>
      <c r="C783" s="34" t="str">
        <f>'PC Receitas'!J58</f>
        <v>4.3.54</v>
      </c>
      <c r="D783" s="35" t="str">
        <f>VLOOKUP(C783,'PC Receitas'!$J$4:$K$103,2,FALSE)</f>
        <v>-</v>
      </c>
      <c r="E783" s="48">
        <f>SUMIFS(Jan!$J$5:$J$605,Jan!$V$5:$V$605,"Receita",Jan!$G$5:$G$605,DRE!$D783)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71"/>
      <c r="B784" s="62">
        <v>781</v>
      </c>
      <c r="C784" s="34" t="str">
        <f>'PC Receitas'!J59</f>
        <v>4.3.55</v>
      </c>
      <c r="D784" s="35" t="str">
        <f>VLOOKUP(C784,'PC Receitas'!$J$4:$K$103,2,FALSE)</f>
        <v>-</v>
      </c>
      <c r="E784" s="48">
        <f>SUMIFS(Jan!$J$5:$J$605,Jan!$V$5:$V$605,"Receita",Jan!$G$5:$G$605,DRE!$D784)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71"/>
      <c r="B785" s="62">
        <v>782</v>
      </c>
      <c r="C785" s="34" t="str">
        <f>'PC Receitas'!J60</f>
        <v>4.3.56</v>
      </c>
      <c r="D785" s="35" t="str">
        <f>VLOOKUP(C785,'PC Receitas'!$J$4:$K$103,2,FALSE)</f>
        <v>-</v>
      </c>
      <c r="E785" s="48">
        <f>SUMIFS(Jan!$J$5:$J$605,Jan!$V$5:$V$605,"Receita",Jan!$G$5:$G$605,DRE!$D785)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71"/>
      <c r="B786" s="62">
        <v>783</v>
      </c>
      <c r="C786" s="34" t="str">
        <f>'PC Receitas'!J61</f>
        <v>4.3.57</v>
      </c>
      <c r="D786" s="35" t="str">
        <f>VLOOKUP(C786,'PC Receitas'!$J$4:$K$103,2,FALSE)</f>
        <v>-</v>
      </c>
      <c r="E786" s="48">
        <f>SUMIFS(Jan!$J$5:$J$605,Jan!$V$5:$V$605,"Receita",Jan!$G$5:$G$605,DRE!$D786)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71"/>
      <c r="B787" s="62">
        <v>784</v>
      </c>
      <c r="C787" s="34" t="str">
        <f>'PC Receitas'!J62</f>
        <v>4.3.58</v>
      </c>
      <c r="D787" s="35" t="str">
        <f>VLOOKUP(C787,'PC Receitas'!$J$4:$K$103,2,FALSE)</f>
        <v>-</v>
      </c>
      <c r="E787" s="48">
        <f>SUMIFS(Jan!$J$5:$J$605,Jan!$V$5:$V$605,"Receita",Jan!$G$5:$G$605,DRE!$D787)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71"/>
      <c r="B788" s="62">
        <v>785</v>
      </c>
      <c r="C788" s="34" t="str">
        <f>'PC Receitas'!J63</f>
        <v>4.3.59</v>
      </c>
      <c r="D788" s="35" t="str">
        <f>VLOOKUP(C788,'PC Receitas'!$J$4:$K$103,2,FALSE)</f>
        <v>-</v>
      </c>
      <c r="E788" s="48">
        <f>SUMIFS(Jan!$J$5:$J$605,Jan!$V$5:$V$605,"Receita",Jan!$G$5:$G$605,DRE!$D788)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71"/>
      <c r="B789" s="62">
        <v>786</v>
      </c>
      <c r="C789" s="34" t="str">
        <f>'PC Receitas'!J64</f>
        <v>4.3.60</v>
      </c>
      <c r="D789" s="35" t="str">
        <f>VLOOKUP(C789,'PC Receitas'!$J$4:$K$103,2,FALSE)</f>
        <v>-</v>
      </c>
      <c r="E789" s="48">
        <f>SUMIFS(Jan!$J$5:$J$605,Jan!$V$5:$V$605,"Receita",Jan!$G$5:$G$605,DRE!$D789)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71"/>
      <c r="B790" s="62">
        <v>787</v>
      </c>
      <c r="C790" s="34" t="str">
        <f>'PC Receitas'!J65</f>
        <v>4.3.61</v>
      </c>
      <c r="D790" s="35" t="str">
        <f>VLOOKUP(C790,'PC Receitas'!$J$4:$K$103,2,FALSE)</f>
        <v>-</v>
      </c>
      <c r="E790" s="48">
        <f>SUMIFS(Jan!$J$5:$J$605,Jan!$V$5:$V$605,"Receita",Jan!$G$5:$G$605,DRE!$D790)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71"/>
      <c r="B791" s="62">
        <v>788</v>
      </c>
      <c r="C791" s="34" t="str">
        <f>'PC Receitas'!J66</f>
        <v>4.3.62</v>
      </c>
      <c r="D791" s="35" t="str">
        <f>VLOOKUP(C791,'PC Receitas'!$J$4:$K$103,2,FALSE)</f>
        <v>-</v>
      </c>
      <c r="E791" s="48">
        <f>SUMIFS(Jan!$J$5:$J$605,Jan!$V$5:$V$605,"Receita",Jan!$G$5:$G$605,DRE!$D791)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71"/>
      <c r="B792" s="62">
        <v>789</v>
      </c>
      <c r="C792" s="34" t="str">
        <f>'PC Receitas'!J67</f>
        <v>4.3.63</v>
      </c>
      <c r="D792" s="35" t="str">
        <f>VLOOKUP(C792,'PC Receitas'!$J$4:$K$103,2,FALSE)</f>
        <v>-</v>
      </c>
      <c r="E792" s="48">
        <f>SUMIFS(Jan!$J$5:$J$605,Jan!$V$5:$V$605,"Receita",Jan!$G$5:$G$605,DRE!$D792)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71"/>
      <c r="B793" s="62">
        <v>790</v>
      </c>
      <c r="C793" s="34" t="str">
        <f>'PC Receitas'!J68</f>
        <v>4.3.64</v>
      </c>
      <c r="D793" s="35" t="str">
        <f>VLOOKUP(C793,'PC Receitas'!$J$4:$K$103,2,FALSE)</f>
        <v>-</v>
      </c>
      <c r="E793" s="48">
        <f>SUMIFS(Jan!$J$5:$J$605,Jan!$V$5:$V$605,"Receita",Jan!$G$5:$G$605,DRE!$D793)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71"/>
      <c r="B794" s="62">
        <v>791</v>
      </c>
      <c r="C794" s="34" t="str">
        <f>'PC Receitas'!J69</f>
        <v>4.3.65</v>
      </c>
      <c r="D794" s="35" t="str">
        <f>VLOOKUP(C794,'PC Receitas'!$J$4:$K$103,2,FALSE)</f>
        <v>-</v>
      </c>
      <c r="E794" s="48">
        <f>SUMIFS(Jan!$J$5:$J$605,Jan!$V$5:$V$605,"Receita",Jan!$G$5:$G$605,DRE!$D794)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71"/>
      <c r="B795" s="62">
        <v>792</v>
      </c>
      <c r="C795" s="34" t="str">
        <f>'PC Receitas'!J70</f>
        <v>4.3.66</v>
      </c>
      <c r="D795" s="35" t="str">
        <f>VLOOKUP(C795,'PC Receitas'!$J$4:$K$103,2,FALSE)</f>
        <v>-</v>
      </c>
      <c r="E795" s="48">
        <f>SUMIFS(Jan!$J$5:$J$605,Jan!$V$5:$V$605,"Receita",Jan!$G$5:$G$605,DRE!$D795)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71"/>
      <c r="B796" s="62">
        <v>793</v>
      </c>
      <c r="C796" s="34" t="str">
        <f>'PC Receitas'!J71</f>
        <v>4.3.67</v>
      </c>
      <c r="D796" s="35" t="str">
        <f>VLOOKUP(C796,'PC Receitas'!$J$4:$K$103,2,FALSE)</f>
        <v>-</v>
      </c>
      <c r="E796" s="48">
        <f>SUMIFS(Jan!$J$5:$J$605,Jan!$V$5:$V$605,"Receita",Jan!$G$5:$G$605,DRE!$D796)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71"/>
      <c r="B797" s="62">
        <v>794</v>
      </c>
      <c r="C797" s="34" t="str">
        <f>'PC Receitas'!J72</f>
        <v>4.3.68</v>
      </c>
      <c r="D797" s="35" t="str">
        <f>VLOOKUP(C797,'PC Receitas'!$J$4:$K$103,2,FALSE)</f>
        <v>-</v>
      </c>
      <c r="E797" s="48">
        <f>SUMIFS(Jan!$J$5:$J$605,Jan!$V$5:$V$605,"Receita",Jan!$G$5:$G$605,DRE!$D797)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71"/>
      <c r="B798" s="62">
        <v>795</v>
      </c>
      <c r="C798" s="34" t="str">
        <f>'PC Receitas'!J73</f>
        <v>4.3.69</v>
      </c>
      <c r="D798" s="35" t="str">
        <f>VLOOKUP(C798,'PC Receitas'!$J$4:$K$103,2,FALSE)</f>
        <v>-</v>
      </c>
      <c r="E798" s="48">
        <f>SUMIFS(Jan!$J$5:$J$605,Jan!$V$5:$V$605,"Receita",Jan!$G$5:$G$605,DRE!$D798)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71"/>
      <c r="B799" s="62">
        <v>796</v>
      </c>
      <c r="C799" s="34" t="str">
        <f>'PC Receitas'!J74</f>
        <v>4.3.70</v>
      </c>
      <c r="D799" s="35" t="str">
        <f>VLOOKUP(C799,'PC Receitas'!$J$4:$K$103,2,FALSE)</f>
        <v>-</v>
      </c>
      <c r="E799" s="48">
        <f>SUMIFS(Jan!$J$5:$J$605,Jan!$V$5:$V$605,"Receita",Jan!$G$5:$G$605,DRE!$D799)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71"/>
      <c r="B800" s="62">
        <v>797</v>
      </c>
      <c r="C800" s="34" t="str">
        <f>'PC Receitas'!J75</f>
        <v>4.3.71</v>
      </c>
      <c r="D800" s="35" t="str">
        <f>VLOOKUP(C800,'PC Receitas'!$J$4:$K$103,2,FALSE)</f>
        <v>-</v>
      </c>
      <c r="E800" s="48">
        <f>SUMIFS(Jan!$J$5:$J$605,Jan!$V$5:$V$605,"Receita",Jan!$G$5:$G$605,DRE!$D800)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71"/>
      <c r="B801" s="62">
        <v>798</v>
      </c>
      <c r="C801" s="34" t="str">
        <f>'PC Receitas'!J76</f>
        <v>4.3.72</v>
      </c>
      <c r="D801" s="35" t="str">
        <f>VLOOKUP(C801,'PC Receitas'!$J$4:$K$103,2,FALSE)</f>
        <v>-</v>
      </c>
      <c r="E801" s="48">
        <f>SUMIFS(Jan!$J$5:$J$605,Jan!$V$5:$V$605,"Receita",Jan!$G$5:$G$605,DRE!$D801)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71"/>
      <c r="B802" s="62">
        <v>799</v>
      </c>
      <c r="C802" s="34" t="str">
        <f>'PC Receitas'!J77</f>
        <v>4.3.73</v>
      </c>
      <c r="D802" s="35" t="str">
        <f>VLOOKUP(C802,'PC Receitas'!$J$4:$K$103,2,FALSE)</f>
        <v>-</v>
      </c>
      <c r="E802" s="48">
        <f>SUMIFS(Jan!$J$5:$J$605,Jan!$V$5:$V$605,"Receita",Jan!$G$5:$G$605,DRE!$D802)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71"/>
      <c r="B803" s="62">
        <v>800</v>
      </c>
      <c r="C803" s="34" t="str">
        <f>'PC Receitas'!J78</f>
        <v>4.3.74</v>
      </c>
      <c r="D803" s="35" t="str">
        <f>VLOOKUP(C803,'PC Receitas'!$J$4:$K$103,2,FALSE)</f>
        <v>-</v>
      </c>
      <c r="E803" s="48">
        <f>SUMIFS(Jan!$J$5:$J$605,Jan!$V$5:$V$605,"Receita",Jan!$G$5:$G$605,DRE!$D803)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71"/>
      <c r="B804" s="62">
        <v>801</v>
      </c>
      <c r="C804" s="34" t="str">
        <f>'PC Receitas'!J79</f>
        <v>4.3.75</v>
      </c>
      <c r="D804" s="35" t="str">
        <f>VLOOKUP(C804,'PC Receitas'!$J$4:$K$103,2,FALSE)</f>
        <v>-</v>
      </c>
      <c r="E804" s="48">
        <f>SUMIFS(Jan!$J$5:$J$605,Jan!$V$5:$V$605,"Receita",Jan!$G$5:$G$605,DRE!$D804)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71"/>
      <c r="B805" s="62">
        <v>802</v>
      </c>
      <c r="C805" s="34" t="str">
        <f>'PC Receitas'!J80</f>
        <v>4.3.76</v>
      </c>
      <c r="D805" s="35" t="str">
        <f>VLOOKUP(C805,'PC Receitas'!$J$4:$K$103,2,FALSE)</f>
        <v>-</v>
      </c>
      <c r="E805" s="48">
        <f>SUMIFS(Jan!$J$5:$J$605,Jan!$V$5:$V$605,"Receita",Jan!$G$5:$G$605,DRE!$D805)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71"/>
      <c r="B806" s="62">
        <v>803</v>
      </c>
      <c r="C806" s="34" t="str">
        <f>'PC Receitas'!J81</f>
        <v>4.3.77</v>
      </c>
      <c r="D806" s="35" t="str">
        <f>VLOOKUP(C806,'PC Receitas'!$J$4:$K$103,2,FALSE)</f>
        <v>-</v>
      </c>
      <c r="E806" s="48">
        <f>SUMIFS(Jan!$J$5:$J$605,Jan!$V$5:$V$605,"Receita",Jan!$G$5:$G$605,DRE!$D806)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71"/>
      <c r="B807" s="62">
        <v>804</v>
      </c>
      <c r="C807" s="34" t="str">
        <f>'PC Receitas'!J82</f>
        <v>4.3.78</v>
      </c>
      <c r="D807" s="35" t="str">
        <f>VLOOKUP(C807,'PC Receitas'!$J$4:$K$103,2,FALSE)</f>
        <v>-</v>
      </c>
      <c r="E807" s="48">
        <f>SUMIFS(Jan!$J$5:$J$605,Jan!$V$5:$V$605,"Receita",Jan!$G$5:$G$605,DRE!$D807)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71"/>
      <c r="B808" s="62">
        <v>805</v>
      </c>
      <c r="C808" s="34" t="str">
        <f>'PC Receitas'!J83</f>
        <v>4.3.79</v>
      </c>
      <c r="D808" s="35" t="str">
        <f>VLOOKUP(C808,'PC Receitas'!$J$4:$K$103,2,FALSE)</f>
        <v>-</v>
      </c>
      <c r="E808" s="48">
        <f>SUMIFS(Jan!$J$5:$J$605,Jan!$V$5:$V$605,"Receita",Jan!$G$5:$G$605,DRE!$D808)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71"/>
      <c r="B809" s="62">
        <v>806</v>
      </c>
      <c r="C809" s="34" t="str">
        <f>'PC Receitas'!J84</f>
        <v>4.3.80</v>
      </c>
      <c r="D809" s="35" t="str">
        <f>VLOOKUP(C809,'PC Receitas'!$J$4:$K$103,2,FALSE)</f>
        <v>-</v>
      </c>
      <c r="E809" s="48">
        <f>SUMIFS(Jan!$J$5:$J$605,Jan!$V$5:$V$605,"Receita",Jan!$G$5:$G$605,DRE!$D809)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71"/>
      <c r="B810" s="62">
        <v>807</v>
      </c>
      <c r="C810" s="34" t="str">
        <f>'PC Receitas'!J85</f>
        <v>4.3.81</v>
      </c>
      <c r="D810" s="35" t="str">
        <f>VLOOKUP(C810,'PC Receitas'!$J$4:$K$103,2,FALSE)</f>
        <v>-</v>
      </c>
      <c r="E810" s="48">
        <f>SUMIFS(Jan!$J$5:$J$605,Jan!$V$5:$V$605,"Receita",Jan!$G$5:$G$605,DRE!$D810)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71"/>
      <c r="B811" s="62">
        <v>808</v>
      </c>
      <c r="C811" s="34" t="str">
        <f>'PC Receitas'!J86</f>
        <v>4.3.82</v>
      </c>
      <c r="D811" s="35" t="str">
        <f>VLOOKUP(C811,'PC Receitas'!$J$4:$K$103,2,FALSE)</f>
        <v>-</v>
      </c>
      <c r="E811" s="48">
        <f>SUMIFS(Jan!$J$5:$J$605,Jan!$V$5:$V$605,"Receita",Jan!$G$5:$G$605,DRE!$D811)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71"/>
      <c r="B812" s="62">
        <v>809</v>
      </c>
      <c r="C812" s="34" t="str">
        <f>'PC Receitas'!J87</f>
        <v>4.3.83</v>
      </c>
      <c r="D812" s="35" t="str">
        <f>VLOOKUP(C812,'PC Receitas'!$J$4:$K$103,2,FALSE)</f>
        <v>-</v>
      </c>
      <c r="E812" s="48">
        <f>SUMIFS(Jan!$J$5:$J$605,Jan!$V$5:$V$605,"Receita",Jan!$G$5:$G$605,DRE!$D812)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71"/>
      <c r="B813" s="62">
        <v>810</v>
      </c>
      <c r="C813" s="34" t="str">
        <f>'PC Receitas'!J88</f>
        <v>4.3.84</v>
      </c>
      <c r="D813" s="35" t="str">
        <f>VLOOKUP(C813,'PC Receitas'!$J$4:$K$103,2,FALSE)</f>
        <v>-</v>
      </c>
      <c r="E813" s="48">
        <f>SUMIFS(Jan!$J$5:$J$605,Jan!$V$5:$V$605,"Receita",Jan!$G$5:$G$605,DRE!$D813)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71"/>
      <c r="B814" s="62">
        <v>811</v>
      </c>
      <c r="C814" s="34" t="str">
        <f>'PC Receitas'!J89</f>
        <v>4.3.85</v>
      </c>
      <c r="D814" s="35" t="str">
        <f>VLOOKUP(C814,'PC Receitas'!$J$4:$K$103,2,FALSE)</f>
        <v>-</v>
      </c>
      <c r="E814" s="48">
        <f>SUMIFS(Jan!$J$5:$J$605,Jan!$V$5:$V$605,"Receita",Jan!$G$5:$G$605,DRE!$D814)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71"/>
      <c r="B815" s="62">
        <v>812</v>
      </c>
      <c r="C815" s="34" t="str">
        <f>'PC Receitas'!J90</f>
        <v>4.3.86</v>
      </c>
      <c r="D815" s="35" t="str">
        <f>VLOOKUP(C815,'PC Receitas'!$J$4:$K$103,2,FALSE)</f>
        <v>-</v>
      </c>
      <c r="E815" s="48">
        <f>SUMIFS(Jan!$J$5:$J$605,Jan!$V$5:$V$605,"Receita",Jan!$G$5:$G$605,DRE!$D815)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71"/>
      <c r="B816" s="62">
        <v>813</v>
      </c>
      <c r="C816" s="34" t="str">
        <f>'PC Receitas'!J91</f>
        <v>4.3.87</v>
      </c>
      <c r="D816" s="35" t="str">
        <f>VLOOKUP(C816,'PC Receitas'!$J$4:$K$103,2,FALSE)</f>
        <v>-</v>
      </c>
      <c r="E816" s="48">
        <f>SUMIFS(Jan!$J$5:$J$605,Jan!$V$5:$V$605,"Receita",Jan!$G$5:$G$605,DRE!$D816)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71"/>
      <c r="B817" s="62">
        <v>814</v>
      </c>
      <c r="C817" s="34" t="str">
        <f>'PC Receitas'!J92</f>
        <v>4.3.88</v>
      </c>
      <c r="D817" s="35" t="str">
        <f>VLOOKUP(C817,'PC Receitas'!$J$4:$K$103,2,FALSE)</f>
        <v>-</v>
      </c>
      <c r="E817" s="48">
        <f>SUMIFS(Jan!$J$5:$J$605,Jan!$V$5:$V$605,"Receita",Jan!$G$5:$G$605,DRE!$D817)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71"/>
      <c r="B818" s="62">
        <v>815</v>
      </c>
      <c r="C818" s="34" t="str">
        <f>'PC Receitas'!J93</f>
        <v>4.3.89</v>
      </c>
      <c r="D818" s="35" t="str">
        <f>VLOOKUP(C818,'PC Receitas'!$J$4:$K$103,2,FALSE)</f>
        <v>-</v>
      </c>
      <c r="E818" s="48">
        <f>SUMIFS(Jan!$J$5:$J$605,Jan!$V$5:$V$605,"Receita",Jan!$G$5:$G$605,DRE!$D818)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71"/>
      <c r="B819" s="62">
        <v>816</v>
      </c>
      <c r="C819" s="34" t="str">
        <f>'PC Receitas'!J94</f>
        <v>4.3.90</v>
      </c>
      <c r="D819" s="35" t="str">
        <f>VLOOKUP(C819,'PC Receitas'!$J$4:$K$103,2,FALSE)</f>
        <v>-</v>
      </c>
      <c r="E819" s="48">
        <f>SUMIFS(Jan!$J$5:$J$605,Jan!$V$5:$V$605,"Receita",Jan!$G$5:$G$605,DRE!$D819)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71"/>
      <c r="B820" s="62">
        <v>817</v>
      </c>
      <c r="C820" s="34" t="str">
        <f>'PC Receitas'!J95</f>
        <v>4.3.91</v>
      </c>
      <c r="D820" s="35" t="str">
        <f>VLOOKUP(C820,'PC Receitas'!$J$4:$K$103,2,FALSE)</f>
        <v>-</v>
      </c>
      <c r="E820" s="48">
        <f>SUMIFS(Jan!$J$5:$J$605,Jan!$V$5:$V$605,"Receita",Jan!$G$5:$G$605,DRE!$D820)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71"/>
      <c r="B821" s="62">
        <v>818</v>
      </c>
      <c r="C821" s="34" t="str">
        <f>'PC Receitas'!J96</f>
        <v>4.3.92</v>
      </c>
      <c r="D821" s="35" t="str">
        <f>VLOOKUP(C821,'PC Receitas'!$J$4:$K$103,2,FALSE)</f>
        <v>-</v>
      </c>
      <c r="E821" s="48">
        <f>SUMIFS(Jan!$J$5:$J$605,Jan!$V$5:$V$605,"Receita",Jan!$G$5:$G$605,DRE!$D821)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71"/>
      <c r="B822" s="62">
        <v>819</v>
      </c>
      <c r="C822" s="34" t="str">
        <f>'PC Receitas'!J97</f>
        <v>4.3.93</v>
      </c>
      <c r="D822" s="35" t="str">
        <f>VLOOKUP(C822,'PC Receitas'!$J$4:$K$103,2,FALSE)</f>
        <v>-</v>
      </c>
      <c r="E822" s="48">
        <f>SUMIFS(Jan!$J$5:$J$605,Jan!$V$5:$V$605,"Receita",Jan!$G$5:$G$605,DRE!$D822)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71"/>
      <c r="B823" s="62">
        <v>820</v>
      </c>
      <c r="C823" s="34" t="str">
        <f>'PC Receitas'!J98</f>
        <v>4.3.94</v>
      </c>
      <c r="D823" s="35" t="str">
        <f>VLOOKUP(C823,'PC Receitas'!$J$4:$K$103,2,FALSE)</f>
        <v>-</v>
      </c>
      <c r="E823" s="48">
        <f>SUMIFS(Jan!$J$5:$J$605,Jan!$V$5:$V$605,"Receita",Jan!$G$5:$G$605,DRE!$D823)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71"/>
      <c r="B824" s="62">
        <v>821</v>
      </c>
      <c r="C824" s="34" t="str">
        <f>'PC Receitas'!J99</f>
        <v>4.3.95</v>
      </c>
      <c r="D824" s="35" t="str">
        <f>VLOOKUP(C824,'PC Receitas'!$J$4:$K$103,2,FALSE)</f>
        <v>-</v>
      </c>
      <c r="E824" s="48">
        <f>SUMIFS(Jan!$J$5:$J$605,Jan!$V$5:$V$605,"Receita",Jan!$G$5:$G$605,DRE!$D824)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71"/>
      <c r="B825" s="62">
        <v>822</v>
      </c>
      <c r="C825" s="34" t="str">
        <f>'PC Receitas'!J100</f>
        <v>4.3.96</v>
      </c>
      <c r="D825" s="35" t="str">
        <f>VLOOKUP(C825,'PC Receitas'!$J$4:$K$103,2,FALSE)</f>
        <v>-</v>
      </c>
      <c r="E825" s="48">
        <f>SUMIFS(Jan!$J$5:$J$605,Jan!$V$5:$V$605,"Receita",Jan!$G$5:$G$605,DRE!$D825)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71"/>
      <c r="B826" s="62">
        <v>823</v>
      </c>
      <c r="C826" s="34" t="str">
        <f>'PC Receitas'!J101</f>
        <v>4.3.97</v>
      </c>
      <c r="D826" s="35" t="str">
        <f>VLOOKUP(C826,'PC Receitas'!$J$4:$K$103,2,FALSE)</f>
        <v>-</v>
      </c>
      <c r="E826" s="48">
        <f>SUMIFS(Jan!$J$5:$J$605,Jan!$V$5:$V$605,"Receita",Jan!$G$5:$G$605,DRE!$D826)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71"/>
      <c r="B827" s="62">
        <v>824</v>
      </c>
      <c r="C827" s="34" t="str">
        <f>'PC Receitas'!J102</f>
        <v>4.3.98</v>
      </c>
      <c r="D827" s="35" t="str">
        <f>VLOOKUP(C827,'PC Receitas'!$J$4:$K$103,2,FALSE)</f>
        <v>-</v>
      </c>
      <c r="E827" s="48">
        <f>SUMIFS(Jan!$J$5:$J$605,Jan!$V$5:$V$605,"Receita",Jan!$G$5:$G$605,DRE!$D827)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71"/>
      <c r="B828" s="62">
        <v>825</v>
      </c>
      <c r="C828" s="34" t="str">
        <f>'PC Receitas'!J103</f>
        <v>4.3.99</v>
      </c>
      <c r="D828" s="35" t="str">
        <f>VLOOKUP(C828,'PC Receitas'!$J$4:$K$103,2,FALSE)</f>
        <v>Outras Receitas Não Operacionais</v>
      </c>
      <c r="E828" s="48">
        <f>SUMIFS(Jan!$J$5:$J$605,Jan!$V$5:$V$605,"Receita",Jan!$G$5:$G$605,DRE!$D828)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71"/>
      <c r="B829" s="62">
        <v>826</v>
      </c>
      <c r="C829" s="197" t="str">
        <f>'PC Despesas'!I4</f>
        <v>5.3</v>
      </c>
      <c r="D829" s="198" t="str">
        <f>VLOOKUP(C829,'PC Despesas'!$I$4:$J$103,2,FALSE)</f>
        <v>DESPESAS NÃO OPERACIONAIS</v>
      </c>
      <c r="E829" s="199">
        <f t="shared" ref="E829:Q829" si="38">SUM(E830:E928)</f>
        <v>0</v>
      </c>
      <c r="F829" s="199">
        <f t="shared" si="38"/>
        <v>0</v>
      </c>
      <c r="G829" s="199">
        <f t="shared" si="38"/>
        <v>0</v>
      </c>
      <c r="H829" s="199">
        <f t="shared" si="38"/>
        <v>0</v>
      </c>
      <c r="I829" s="199">
        <f t="shared" si="38"/>
        <v>0</v>
      </c>
      <c r="J829" s="199">
        <f t="shared" si="38"/>
        <v>0</v>
      </c>
      <c r="K829" s="199">
        <f t="shared" si="38"/>
        <v>0</v>
      </c>
      <c r="L829" s="199">
        <f t="shared" si="38"/>
        <v>1577</v>
      </c>
      <c r="M829" s="199">
        <f t="shared" si="38"/>
        <v>0</v>
      </c>
      <c r="N829" s="199">
        <f t="shared" si="38"/>
        <v>0</v>
      </c>
      <c r="O829" s="199">
        <f t="shared" si="38"/>
        <v>0</v>
      </c>
      <c r="P829" s="199">
        <f t="shared" si="38"/>
        <v>0</v>
      </c>
      <c r="Q829" s="199">
        <f t="shared" si="38"/>
        <v>1577</v>
      </c>
    </row>
    <row r="830" spans="1:17" ht="27.75" customHeight="1" thickTop="1" thickBot="1" x14ac:dyDescent="0.3">
      <c r="A830" s="171"/>
      <c r="B830" s="62">
        <v>827</v>
      </c>
      <c r="C830" s="34" t="str">
        <f>'PC Despesas'!I5</f>
        <v>5.3.1</v>
      </c>
      <c r="D830" s="35" t="str">
        <f>VLOOKUP(C830,'PC Despesas'!$I$4:$J$103,2,FALSE)</f>
        <v>DISTRIBUIÇÃO DE LUCROS</v>
      </c>
      <c r="E830" s="48">
        <f>SUMIFS(Jan!$J$5:$J$605,Jan!$V$5:$V$605,"Despesa",Jan!$G$5:$G$605,DRE!$D830)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1577</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1577</v>
      </c>
    </row>
    <row r="831" spans="1:17" ht="28.5" customHeight="1" thickTop="1" thickBot="1" x14ac:dyDescent="0.3">
      <c r="A831" s="171"/>
      <c r="B831" s="62">
        <v>828</v>
      </c>
      <c r="C831" s="34" t="str">
        <f>'PC Despesas'!I6</f>
        <v>5.3.2</v>
      </c>
      <c r="D831" s="35" t="str">
        <f>VLOOKUP(C831,'PC Despesas'!$I$4:$J$103,2,FALSE)</f>
        <v>-</v>
      </c>
      <c r="E831" s="48">
        <f>SUMIFS(Jan!$J$5:$J$605,Jan!$V$5:$V$605,"Despesa",Jan!$G$5:$G$605,DRE!$D831)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71"/>
      <c r="B832" s="62">
        <v>829</v>
      </c>
      <c r="C832" s="34" t="str">
        <f>'PC Despesas'!I7</f>
        <v>5.3.3</v>
      </c>
      <c r="D832" s="35" t="str">
        <f>VLOOKUP(C832,'PC Despesas'!$I$4:$J$103,2,FALSE)</f>
        <v>-</v>
      </c>
      <c r="E832" s="48">
        <f>SUMIFS(Jan!$J$5:$J$605,Jan!$V$5:$V$605,"Despesa",Jan!$G$5:$G$605,DRE!$D832)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71"/>
      <c r="B833" s="62">
        <v>830</v>
      </c>
      <c r="C833" s="34" t="str">
        <f>'PC Despesas'!I8</f>
        <v>5.3.4</v>
      </c>
      <c r="D833" s="35" t="str">
        <f>VLOOKUP(C833,'PC Despesas'!$I$4:$J$103,2,FALSE)</f>
        <v>-</v>
      </c>
      <c r="E833" s="48">
        <f>SUMIFS(Jan!$J$5:$J$605,Jan!$V$5:$V$605,"Despesa",Jan!$G$5:$G$605,DRE!$D833)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71"/>
      <c r="B834" s="62">
        <v>831</v>
      </c>
      <c r="C834" s="34" t="str">
        <f>'PC Despesas'!I9</f>
        <v>5.3.5</v>
      </c>
      <c r="D834" s="35" t="str">
        <f>VLOOKUP(C834,'PC Despesas'!$I$4:$J$103,2,FALSE)</f>
        <v>-</v>
      </c>
      <c r="E834" s="48">
        <f>SUMIFS(Jan!$J$5:$J$605,Jan!$V$5:$V$605,"Despesa",Jan!$G$5:$G$605,DRE!$D834)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71"/>
      <c r="B835" s="62">
        <v>832</v>
      </c>
      <c r="C835" s="34" t="str">
        <f>'PC Despesas'!I10</f>
        <v>5.3.6</v>
      </c>
      <c r="D835" s="35" t="str">
        <f>VLOOKUP(C835,'PC Despesas'!$I$4:$J$103,2,FALSE)</f>
        <v>-</v>
      </c>
      <c r="E835" s="48">
        <f>SUMIFS(Jan!$J$5:$J$605,Jan!$V$5:$V$605,"Despesa",Jan!$G$5:$G$605,DRE!$D835)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71"/>
      <c r="B836" s="62">
        <v>833</v>
      </c>
      <c r="C836" s="34" t="str">
        <f>'PC Despesas'!I11</f>
        <v>5.3.7</v>
      </c>
      <c r="D836" s="35" t="str">
        <f>VLOOKUP(C836,'PC Despesas'!$I$4:$J$103,2,FALSE)</f>
        <v>-</v>
      </c>
      <c r="E836" s="48">
        <f>SUMIFS(Jan!$J$5:$J$605,Jan!$V$5:$V$605,"Despesa",Jan!$G$5:$G$605,DRE!$D836)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71"/>
      <c r="B837" s="62">
        <v>834</v>
      </c>
      <c r="C837" s="34" t="str">
        <f>'PC Despesas'!I12</f>
        <v>5.3.8</v>
      </c>
      <c r="D837" s="35" t="str">
        <f>VLOOKUP(C837,'PC Despesas'!$I$4:$J$103,2,FALSE)</f>
        <v>-</v>
      </c>
      <c r="E837" s="48">
        <f>SUMIFS(Jan!$J$5:$J$605,Jan!$V$5:$V$605,"Despesa",Jan!$G$5:$G$605,DRE!$D837)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71"/>
      <c r="B838" s="62">
        <v>835</v>
      </c>
      <c r="C838" s="34" t="str">
        <f>'PC Despesas'!I13</f>
        <v>5.3.9</v>
      </c>
      <c r="D838" s="35" t="str">
        <f>VLOOKUP(C838,'PC Despesas'!$I$4:$J$103,2,FALSE)</f>
        <v>-</v>
      </c>
      <c r="E838" s="48">
        <f>SUMIFS(Jan!$J$5:$J$605,Jan!$V$5:$V$605,"Despesa",Jan!$G$5:$G$605,DRE!$D838)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71"/>
      <c r="B839" s="62">
        <v>836</v>
      </c>
      <c r="C839" s="34" t="str">
        <f>'PC Despesas'!I14</f>
        <v>5.3.10</v>
      </c>
      <c r="D839" s="35" t="str">
        <f>VLOOKUP(C839,'PC Despesas'!$I$4:$J$103,2,FALSE)</f>
        <v>-</v>
      </c>
      <c r="E839" s="48">
        <f>SUMIFS(Jan!$J$5:$J$605,Jan!$V$5:$V$605,"Despesa",Jan!$G$5:$G$605,DRE!$D839)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71"/>
      <c r="B840" s="62">
        <v>837</v>
      </c>
      <c r="C840" s="34" t="str">
        <f>'PC Despesas'!I15</f>
        <v>5.3.11</v>
      </c>
      <c r="D840" s="35" t="str">
        <f>VLOOKUP(C840,'PC Despesas'!$I$4:$J$103,2,FALSE)</f>
        <v>-</v>
      </c>
      <c r="E840" s="48">
        <f>SUMIFS(Jan!$J$5:$J$605,Jan!$V$5:$V$605,"Despesa",Jan!$G$5:$G$605,DRE!$D840)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71"/>
      <c r="B841" s="62">
        <v>838</v>
      </c>
      <c r="C841" s="34" t="str">
        <f>'PC Despesas'!I16</f>
        <v>5.3.12</v>
      </c>
      <c r="D841" s="35" t="str">
        <f>VLOOKUP(C841,'PC Despesas'!$I$4:$J$103,2,FALSE)</f>
        <v>-</v>
      </c>
      <c r="E841" s="48">
        <f>SUMIFS(Jan!$J$5:$J$605,Jan!$V$5:$V$605,"Despesa",Jan!$G$5:$G$605,DRE!$D841)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71"/>
      <c r="B842" s="62">
        <v>839</v>
      </c>
      <c r="C842" s="34" t="str">
        <f>'PC Despesas'!I17</f>
        <v>5.3.13</v>
      </c>
      <c r="D842" s="35" t="str">
        <f>VLOOKUP(C842,'PC Despesas'!$I$4:$J$103,2,FALSE)</f>
        <v>-</v>
      </c>
      <c r="E842" s="48">
        <f>SUMIFS(Jan!$J$5:$J$605,Jan!$V$5:$V$605,"Despesa",Jan!$G$5:$G$605,DRE!$D842)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71"/>
      <c r="B843" s="62">
        <v>840</v>
      </c>
      <c r="C843" s="34" t="str">
        <f>'PC Despesas'!I18</f>
        <v>5.3.14</v>
      </c>
      <c r="D843" s="35" t="str">
        <f>VLOOKUP(C843,'PC Despesas'!$I$4:$J$103,2,FALSE)</f>
        <v>-</v>
      </c>
      <c r="E843" s="48">
        <f>SUMIFS(Jan!$J$5:$J$605,Jan!$V$5:$V$605,"Despesa",Jan!$G$5:$G$605,DRE!$D843)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71"/>
      <c r="B844" s="62">
        <v>841</v>
      </c>
      <c r="C844" s="34" t="str">
        <f>'PC Despesas'!I19</f>
        <v>5.3.15</v>
      </c>
      <c r="D844" s="35" t="str">
        <f>VLOOKUP(C844,'PC Despesas'!$I$4:$J$103,2,FALSE)</f>
        <v>-</v>
      </c>
      <c r="E844" s="48">
        <f>SUMIFS(Jan!$J$5:$J$605,Jan!$V$5:$V$605,"Despesa",Jan!$G$5:$G$605,DRE!$D844)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71"/>
      <c r="B845" s="62">
        <v>842</v>
      </c>
      <c r="C845" s="34" t="str">
        <f>'PC Despesas'!I20</f>
        <v>5.3.16</v>
      </c>
      <c r="D845" s="35" t="str">
        <f>VLOOKUP(C845,'PC Despesas'!$I$4:$J$103,2,FALSE)</f>
        <v>-</v>
      </c>
      <c r="E845" s="48">
        <f>SUMIFS(Jan!$J$5:$J$605,Jan!$V$5:$V$605,"Despesa",Jan!$G$5:$G$605,DRE!$D845)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71"/>
      <c r="B846" s="62">
        <v>843</v>
      </c>
      <c r="C846" s="34" t="str">
        <f>'PC Despesas'!I21</f>
        <v>5.3.17</v>
      </c>
      <c r="D846" s="35" t="str">
        <f>VLOOKUP(C846,'PC Despesas'!$I$4:$J$103,2,FALSE)</f>
        <v>-</v>
      </c>
      <c r="E846" s="48">
        <f>SUMIFS(Jan!$J$5:$J$605,Jan!$V$5:$V$605,"Despesa",Jan!$G$5:$G$605,DRE!$D846)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71"/>
      <c r="B847" s="62">
        <v>844</v>
      </c>
      <c r="C847" s="34" t="str">
        <f>'PC Despesas'!I22</f>
        <v>5.3.18</v>
      </c>
      <c r="D847" s="35" t="str">
        <f>VLOOKUP(C847,'PC Despesas'!$I$4:$J$103,2,FALSE)</f>
        <v>-</v>
      </c>
      <c r="E847" s="48">
        <f>SUMIFS(Jan!$J$5:$J$605,Jan!$V$5:$V$605,"Despesa",Jan!$G$5:$G$605,DRE!$D847)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71"/>
      <c r="B848" s="62">
        <v>845</v>
      </c>
      <c r="C848" s="34" t="str">
        <f>'PC Despesas'!I23</f>
        <v>5.3.19</v>
      </c>
      <c r="D848" s="35" t="str">
        <f>VLOOKUP(C848,'PC Despesas'!$I$4:$J$103,2,FALSE)</f>
        <v>-</v>
      </c>
      <c r="E848" s="48">
        <f>SUMIFS(Jan!$J$5:$J$605,Jan!$V$5:$V$605,"Despesa",Jan!$G$5:$G$605,DRE!$D848)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71"/>
      <c r="B849" s="62">
        <v>846</v>
      </c>
      <c r="C849" s="34" t="str">
        <f>'PC Despesas'!I24</f>
        <v>5.3.20</v>
      </c>
      <c r="D849" s="35" t="str">
        <f>VLOOKUP(C849,'PC Despesas'!$I$4:$J$103,2,FALSE)</f>
        <v>-</v>
      </c>
      <c r="E849" s="48">
        <f>SUMIFS(Jan!$J$5:$J$605,Jan!$V$5:$V$605,"Despesa",Jan!$G$5:$G$605,DRE!$D849)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71"/>
      <c r="B850" s="62">
        <v>847</v>
      </c>
      <c r="C850" s="34" t="str">
        <f>'PC Despesas'!I25</f>
        <v>5.3.21</v>
      </c>
      <c r="D850" s="35" t="str">
        <f>VLOOKUP(C850,'PC Despesas'!$I$4:$J$103,2,FALSE)</f>
        <v>-</v>
      </c>
      <c r="E850" s="48">
        <f>SUMIFS(Jan!$J$5:$J$605,Jan!$V$5:$V$605,"Despesa",Jan!$G$5:$G$605,DRE!$D850)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71"/>
      <c r="B851" s="62">
        <v>848</v>
      </c>
      <c r="C851" s="34" t="str">
        <f>'PC Despesas'!I26</f>
        <v>5.3.22</v>
      </c>
      <c r="D851" s="35" t="str">
        <f>VLOOKUP(C851,'PC Despesas'!$I$4:$J$103,2,FALSE)</f>
        <v>-</v>
      </c>
      <c r="E851" s="48">
        <f>SUMIFS(Jan!$J$5:$J$605,Jan!$V$5:$V$605,"Despesa",Jan!$G$5:$G$605,DRE!$D851)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71"/>
      <c r="B852" s="62">
        <v>849</v>
      </c>
      <c r="C852" s="34" t="str">
        <f>'PC Despesas'!I27</f>
        <v>5.3.23</v>
      </c>
      <c r="D852" s="35" t="str">
        <f>VLOOKUP(C852,'PC Despesas'!$I$4:$J$103,2,FALSE)</f>
        <v>-</v>
      </c>
      <c r="E852" s="48">
        <f>SUMIFS(Jan!$J$5:$J$605,Jan!$V$5:$V$605,"Despesa",Jan!$G$5:$G$605,DRE!$D852)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71"/>
      <c r="B853" s="62">
        <v>850</v>
      </c>
      <c r="C853" s="34" t="str">
        <f>'PC Despesas'!I28</f>
        <v>5.3.24</v>
      </c>
      <c r="D853" s="35" t="str">
        <f>VLOOKUP(C853,'PC Despesas'!$I$4:$J$103,2,FALSE)</f>
        <v>-</v>
      </c>
      <c r="E853" s="48">
        <f>SUMIFS(Jan!$J$5:$J$605,Jan!$V$5:$V$605,"Despesa",Jan!$G$5:$G$605,DRE!$D853)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71"/>
      <c r="B854" s="62">
        <v>851</v>
      </c>
      <c r="C854" s="34" t="str">
        <f>'PC Despesas'!I29</f>
        <v>5.3.25</v>
      </c>
      <c r="D854" s="35" t="str">
        <f>VLOOKUP(C854,'PC Despesas'!$I$4:$J$103,2,FALSE)</f>
        <v>-</v>
      </c>
      <c r="E854" s="48">
        <f>SUMIFS(Jan!$J$5:$J$605,Jan!$V$5:$V$605,"Despesa",Jan!$G$5:$G$605,DRE!$D854)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71"/>
      <c r="B855" s="62">
        <v>852</v>
      </c>
      <c r="C855" s="34" t="str">
        <f>'PC Despesas'!I30</f>
        <v>5.3.26</v>
      </c>
      <c r="D855" s="35" t="str">
        <f>VLOOKUP(C855,'PC Despesas'!$I$4:$J$103,2,FALSE)</f>
        <v>-</v>
      </c>
      <c r="E855" s="48">
        <f>SUMIFS(Jan!$J$5:$J$605,Jan!$V$5:$V$605,"Despesa",Jan!$G$5:$G$605,DRE!$D855)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71"/>
      <c r="B856" s="62">
        <v>853</v>
      </c>
      <c r="C856" s="34" t="str">
        <f>'PC Despesas'!I31</f>
        <v>5.3.27</v>
      </c>
      <c r="D856" s="35" t="str">
        <f>VLOOKUP(C856,'PC Despesas'!$I$4:$J$103,2,FALSE)</f>
        <v>-</v>
      </c>
      <c r="E856" s="48">
        <f>SUMIFS(Jan!$J$5:$J$605,Jan!$V$5:$V$605,"Despesa",Jan!$G$5:$G$605,DRE!$D856)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71"/>
      <c r="B857" s="62">
        <v>854</v>
      </c>
      <c r="C857" s="34" t="str">
        <f>'PC Despesas'!I32</f>
        <v>5.3.28</v>
      </c>
      <c r="D857" s="35" t="str">
        <f>VLOOKUP(C857,'PC Despesas'!$I$4:$J$103,2,FALSE)</f>
        <v>-</v>
      </c>
      <c r="E857" s="48">
        <f>SUMIFS(Jan!$J$5:$J$605,Jan!$V$5:$V$605,"Despesa",Jan!$G$5:$G$605,DRE!$D857)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71"/>
      <c r="B858" s="62">
        <v>855</v>
      </c>
      <c r="C858" s="34" t="str">
        <f>'PC Despesas'!I33</f>
        <v>5.3.29</v>
      </c>
      <c r="D858" s="35" t="str">
        <f>VLOOKUP(C858,'PC Despesas'!$I$4:$J$103,2,FALSE)</f>
        <v>-</v>
      </c>
      <c r="E858" s="48">
        <f>SUMIFS(Jan!$J$5:$J$605,Jan!$V$5:$V$605,"Despesa",Jan!$G$5:$G$605,DRE!$D858)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71"/>
      <c r="B859" s="62">
        <v>856</v>
      </c>
      <c r="C859" s="34" t="str">
        <f>'PC Despesas'!I34</f>
        <v>5.3.30</v>
      </c>
      <c r="D859" s="35" t="str">
        <f>VLOOKUP(C859,'PC Despesas'!$I$4:$J$103,2,FALSE)</f>
        <v>-</v>
      </c>
      <c r="E859" s="48">
        <f>SUMIFS(Jan!$J$5:$J$605,Jan!$V$5:$V$605,"Despesa",Jan!$G$5:$G$605,DRE!$D859)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71"/>
      <c r="B860" s="62">
        <v>857</v>
      </c>
      <c r="C860" s="34" t="str">
        <f>'PC Despesas'!I35</f>
        <v>5.3.31</v>
      </c>
      <c r="D860" s="35" t="str">
        <f>VLOOKUP(C860,'PC Despesas'!$I$4:$J$103,2,FALSE)</f>
        <v>-</v>
      </c>
      <c r="E860" s="48">
        <f>SUMIFS(Jan!$J$5:$J$605,Jan!$V$5:$V$605,"Despesa",Jan!$G$5:$G$605,DRE!$D860)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71"/>
      <c r="B861" s="62">
        <v>858</v>
      </c>
      <c r="C861" s="34" t="str">
        <f>'PC Despesas'!I36</f>
        <v>5.3.32</v>
      </c>
      <c r="D861" s="35" t="str">
        <f>VLOOKUP(C861,'PC Despesas'!$I$4:$J$103,2,FALSE)</f>
        <v>-</v>
      </c>
      <c r="E861" s="48">
        <f>SUMIFS(Jan!$J$5:$J$605,Jan!$V$5:$V$605,"Despesa",Jan!$G$5:$G$605,DRE!$D861)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71"/>
      <c r="B862" s="62">
        <v>859</v>
      </c>
      <c r="C862" s="34" t="str">
        <f>'PC Despesas'!I37</f>
        <v>5.3.33</v>
      </c>
      <c r="D862" s="35" t="str">
        <f>VLOOKUP(C862,'PC Despesas'!$I$4:$J$103,2,FALSE)</f>
        <v>-</v>
      </c>
      <c r="E862" s="48">
        <f>SUMIFS(Jan!$J$5:$J$605,Jan!$V$5:$V$605,"Despesa",Jan!$G$5:$G$605,DRE!$D862)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71"/>
      <c r="B863" s="62">
        <v>860</v>
      </c>
      <c r="C863" s="34" t="str">
        <f>'PC Despesas'!I38</f>
        <v>5.3.34</v>
      </c>
      <c r="D863" s="35" t="str">
        <f>VLOOKUP(C863,'PC Despesas'!$I$4:$J$103,2,FALSE)</f>
        <v>-</v>
      </c>
      <c r="E863" s="48">
        <f>SUMIFS(Jan!$J$5:$J$605,Jan!$V$5:$V$605,"Despesa",Jan!$G$5:$G$605,DRE!$D863)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71"/>
      <c r="B864" s="62">
        <v>861</v>
      </c>
      <c r="C864" s="34" t="str">
        <f>'PC Despesas'!I39</f>
        <v>5.3.35</v>
      </c>
      <c r="D864" s="35" t="str">
        <f>VLOOKUP(C864,'PC Despesas'!$I$4:$J$103,2,FALSE)</f>
        <v>-</v>
      </c>
      <c r="E864" s="48">
        <f>SUMIFS(Jan!$J$5:$J$605,Jan!$V$5:$V$605,"Despesa",Jan!$G$5:$G$605,DRE!$D864)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71"/>
      <c r="B865" s="62">
        <v>862</v>
      </c>
      <c r="C865" s="34" t="str">
        <f>'PC Despesas'!I40</f>
        <v>5.3.36</v>
      </c>
      <c r="D865" s="35" t="str">
        <f>VLOOKUP(C865,'PC Despesas'!$I$4:$J$103,2,FALSE)</f>
        <v>-</v>
      </c>
      <c r="E865" s="48">
        <f>SUMIFS(Jan!$J$5:$J$605,Jan!$V$5:$V$605,"Despesa",Jan!$G$5:$G$605,DRE!$D865)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71"/>
      <c r="B866" s="62">
        <v>863</v>
      </c>
      <c r="C866" s="34" t="str">
        <f>'PC Despesas'!I41</f>
        <v>5.3.37</v>
      </c>
      <c r="D866" s="35" t="str">
        <f>VLOOKUP(C866,'PC Despesas'!$I$4:$J$103,2,FALSE)</f>
        <v>-</v>
      </c>
      <c r="E866" s="48">
        <f>SUMIFS(Jan!$J$5:$J$605,Jan!$V$5:$V$605,"Despesa",Jan!$G$5:$G$605,DRE!$D866)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71"/>
      <c r="B867" s="62">
        <v>864</v>
      </c>
      <c r="C867" s="34" t="str">
        <f>'PC Despesas'!I42</f>
        <v>5.3.38</v>
      </c>
      <c r="D867" s="35" t="str">
        <f>VLOOKUP(C867,'PC Despesas'!$I$4:$J$103,2,FALSE)</f>
        <v>-</v>
      </c>
      <c r="E867" s="48">
        <f>SUMIFS(Jan!$J$5:$J$605,Jan!$V$5:$V$605,"Despesa",Jan!$G$5:$G$605,DRE!$D867)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71"/>
      <c r="B868" s="62">
        <v>865</v>
      </c>
      <c r="C868" s="34" t="str">
        <f>'PC Despesas'!I43</f>
        <v>5.3.39</v>
      </c>
      <c r="D868" s="35" t="str">
        <f>VLOOKUP(C868,'PC Despesas'!$I$4:$J$103,2,FALSE)</f>
        <v>-</v>
      </c>
      <c r="E868" s="48">
        <f>SUMIFS(Jan!$J$5:$J$605,Jan!$V$5:$V$605,"Despesa",Jan!$G$5:$G$605,DRE!$D868)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71"/>
      <c r="B869" s="62">
        <v>866</v>
      </c>
      <c r="C869" s="34" t="str">
        <f>'PC Despesas'!I44</f>
        <v>5.3.40</v>
      </c>
      <c r="D869" s="35" t="str">
        <f>VLOOKUP(C869,'PC Despesas'!$I$4:$J$103,2,FALSE)</f>
        <v>-</v>
      </c>
      <c r="E869" s="48">
        <f>SUMIFS(Jan!$J$5:$J$605,Jan!$V$5:$V$605,"Despesa",Jan!$G$5:$G$605,DRE!$D869)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71"/>
      <c r="B870" s="62">
        <v>867</v>
      </c>
      <c r="C870" s="34" t="str">
        <f>'PC Despesas'!I45</f>
        <v>5.3.41</v>
      </c>
      <c r="D870" s="35" t="str">
        <f>VLOOKUP(C870,'PC Despesas'!$I$4:$J$103,2,FALSE)</f>
        <v>-</v>
      </c>
      <c r="E870" s="48">
        <f>SUMIFS(Jan!$J$5:$J$605,Jan!$V$5:$V$605,"Despesa",Jan!$G$5:$G$605,DRE!$D870)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71"/>
      <c r="B871" s="62">
        <v>868</v>
      </c>
      <c r="C871" s="34" t="str">
        <f>'PC Despesas'!I46</f>
        <v>5.3.42</v>
      </c>
      <c r="D871" s="35" t="str">
        <f>VLOOKUP(C871,'PC Despesas'!$I$4:$J$103,2,FALSE)</f>
        <v>-</v>
      </c>
      <c r="E871" s="48">
        <f>SUMIFS(Jan!$J$5:$J$605,Jan!$V$5:$V$605,"Despesa",Jan!$G$5:$G$605,DRE!$D871)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71"/>
      <c r="B872" s="62">
        <v>869</v>
      </c>
      <c r="C872" s="34" t="str">
        <f>'PC Despesas'!I47</f>
        <v>5.3.43</v>
      </c>
      <c r="D872" s="35" t="str">
        <f>VLOOKUP(C872,'PC Despesas'!$I$4:$J$103,2,FALSE)</f>
        <v>-</v>
      </c>
      <c r="E872" s="48">
        <f>SUMIFS(Jan!$J$5:$J$605,Jan!$V$5:$V$605,"Despesa",Jan!$G$5:$G$605,DRE!$D872)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71"/>
      <c r="B873" s="62">
        <v>870</v>
      </c>
      <c r="C873" s="34" t="str">
        <f>'PC Despesas'!I48</f>
        <v>5.3.44</v>
      </c>
      <c r="D873" s="35" t="str">
        <f>VLOOKUP(C873,'PC Despesas'!$I$4:$J$103,2,FALSE)</f>
        <v>-</v>
      </c>
      <c r="E873" s="48">
        <f>SUMIFS(Jan!$J$5:$J$605,Jan!$V$5:$V$605,"Despesa",Jan!$G$5:$G$605,DRE!$D873)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71"/>
      <c r="B874" s="62">
        <v>871</v>
      </c>
      <c r="C874" s="34" t="str">
        <f>'PC Despesas'!I49</f>
        <v>5.3.45</v>
      </c>
      <c r="D874" s="35" t="str">
        <f>VLOOKUP(C874,'PC Despesas'!$I$4:$J$103,2,FALSE)</f>
        <v>-</v>
      </c>
      <c r="E874" s="48">
        <f>SUMIFS(Jan!$J$5:$J$605,Jan!$V$5:$V$605,"Despesa",Jan!$G$5:$G$605,DRE!$D874)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71"/>
      <c r="B875" s="62">
        <v>872</v>
      </c>
      <c r="C875" s="34" t="str">
        <f>'PC Despesas'!I50</f>
        <v>5.3.46</v>
      </c>
      <c r="D875" s="35" t="str">
        <f>VLOOKUP(C875,'PC Despesas'!$I$4:$J$103,2,FALSE)</f>
        <v>-</v>
      </c>
      <c r="E875" s="48">
        <f>SUMIFS(Jan!$J$5:$J$605,Jan!$V$5:$V$605,"Despesa",Jan!$G$5:$G$605,DRE!$D875)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71"/>
      <c r="B876" s="62">
        <v>873</v>
      </c>
      <c r="C876" s="34" t="str">
        <f>'PC Despesas'!I51</f>
        <v>5.3.47</v>
      </c>
      <c r="D876" s="35" t="str">
        <f>VLOOKUP(C876,'PC Despesas'!$I$4:$J$103,2,FALSE)</f>
        <v>-</v>
      </c>
      <c r="E876" s="48">
        <f>SUMIFS(Jan!$J$5:$J$605,Jan!$V$5:$V$605,"Despesa",Jan!$G$5:$G$605,DRE!$D876)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71"/>
      <c r="B877" s="62">
        <v>874</v>
      </c>
      <c r="C877" s="34" t="str">
        <f>'PC Despesas'!I52</f>
        <v>5.3.48</v>
      </c>
      <c r="D877" s="35" t="str">
        <f>VLOOKUP(C877,'PC Despesas'!$I$4:$J$103,2,FALSE)</f>
        <v>-</v>
      </c>
      <c r="E877" s="48">
        <f>SUMIFS(Jan!$J$5:$J$605,Jan!$V$5:$V$605,"Despesa",Jan!$G$5:$G$605,DRE!$D877)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71"/>
      <c r="B878" s="62">
        <v>875</v>
      </c>
      <c r="C878" s="34" t="str">
        <f>'PC Despesas'!I53</f>
        <v>5.3.49</v>
      </c>
      <c r="D878" s="35" t="str">
        <f>VLOOKUP(C878,'PC Despesas'!$I$4:$J$103,2,FALSE)</f>
        <v>-</v>
      </c>
      <c r="E878" s="48">
        <f>SUMIFS(Jan!$J$5:$J$605,Jan!$V$5:$V$605,"Despesa",Jan!$G$5:$G$605,DRE!$D878)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71"/>
      <c r="B879" s="62">
        <v>876</v>
      </c>
      <c r="C879" s="34" t="str">
        <f>'PC Despesas'!I54</f>
        <v>5.3.50</v>
      </c>
      <c r="D879" s="35" t="str">
        <f>VLOOKUP(C879,'PC Despesas'!$I$4:$J$103,2,FALSE)</f>
        <v>-</v>
      </c>
      <c r="E879" s="48">
        <f>SUMIFS(Jan!$J$5:$J$605,Jan!$V$5:$V$605,"Despesa",Jan!$G$5:$G$605,DRE!$D879)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71"/>
      <c r="B880" s="62">
        <v>877</v>
      </c>
      <c r="C880" s="34" t="str">
        <f>'PC Despesas'!I55</f>
        <v>5.3.51</v>
      </c>
      <c r="D880" s="35" t="str">
        <f>VLOOKUP(C880,'PC Despesas'!$I$4:$J$103,2,FALSE)</f>
        <v>-</v>
      </c>
      <c r="E880" s="48">
        <f>SUMIFS(Jan!$J$5:$J$605,Jan!$V$5:$V$605,"Despesa",Jan!$G$5:$G$605,DRE!$D880)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71"/>
      <c r="B881" s="62">
        <v>878</v>
      </c>
      <c r="C881" s="34" t="str">
        <f>'PC Despesas'!I56</f>
        <v>5.3.52</v>
      </c>
      <c r="D881" s="35" t="str">
        <f>VLOOKUP(C881,'PC Despesas'!$I$4:$J$103,2,FALSE)</f>
        <v>-</v>
      </c>
      <c r="E881" s="48">
        <f>SUMIFS(Jan!$J$5:$J$605,Jan!$V$5:$V$605,"Despesa",Jan!$G$5:$G$605,DRE!$D881)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71"/>
      <c r="B882" s="62">
        <v>879</v>
      </c>
      <c r="C882" s="34" t="str">
        <f>'PC Despesas'!I57</f>
        <v>5.3.53</v>
      </c>
      <c r="D882" s="35" t="str">
        <f>VLOOKUP(C882,'PC Despesas'!$I$4:$J$103,2,FALSE)</f>
        <v>-</v>
      </c>
      <c r="E882" s="48">
        <f>SUMIFS(Jan!$J$5:$J$605,Jan!$V$5:$V$605,"Despesa",Jan!$G$5:$G$605,DRE!$D882)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71"/>
      <c r="B883" s="62">
        <v>880</v>
      </c>
      <c r="C883" s="34" t="str">
        <f>'PC Despesas'!I58</f>
        <v>5.3.54</v>
      </c>
      <c r="D883" s="35" t="str">
        <f>VLOOKUP(C883,'PC Despesas'!$I$4:$J$103,2,FALSE)</f>
        <v>-</v>
      </c>
      <c r="E883" s="48">
        <f>SUMIFS(Jan!$J$5:$J$605,Jan!$V$5:$V$605,"Despesa",Jan!$G$5:$G$605,DRE!$D883)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71"/>
      <c r="B884" s="62">
        <v>881</v>
      </c>
      <c r="C884" s="34" t="str">
        <f>'PC Despesas'!I59</f>
        <v>5.3.55</v>
      </c>
      <c r="D884" s="35" t="str">
        <f>VLOOKUP(C884,'PC Despesas'!$I$4:$J$103,2,FALSE)</f>
        <v>-</v>
      </c>
      <c r="E884" s="48">
        <f>SUMIFS(Jan!$J$5:$J$605,Jan!$V$5:$V$605,"Despesa",Jan!$G$5:$G$605,DRE!$D884)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71"/>
      <c r="B885" s="62">
        <v>882</v>
      </c>
      <c r="C885" s="34" t="str">
        <f>'PC Despesas'!I60</f>
        <v>5.3.56</v>
      </c>
      <c r="D885" s="35" t="str">
        <f>VLOOKUP(C885,'PC Despesas'!$I$4:$J$103,2,FALSE)</f>
        <v>-</v>
      </c>
      <c r="E885" s="48">
        <f>SUMIFS(Jan!$J$5:$J$605,Jan!$V$5:$V$605,"Despesa",Jan!$G$5:$G$605,DRE!$D885)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71"/>
      <c r="B886" s="62">
        <v>883</v>
      </c>
      <c r="C886" s="34" t="str">
        <f>'PC Despesas'!I61</f>
        <v>5.3.57</v>
      </c>
      <c r="D886" s="35" t="str">
        <f>VLOOKUP(C886,'PC Despesas'!$I$4:$J$103,2,FALSE)</f>
        <v>-</v>
      </c>
      <c r="E886" s="48">
        <f>SUMIFS(Jan!$J$5:$J$605,Jan!$V$5:$V$605,"Despesa",Jan!$G$5:$G$605,DRE!$D886)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71"/>
      <c r="B887" s="62">
        <v>884</v>
      </c>
      <c r="C887" s="34" t="str">
        <f>'PC Despesas'!I62</f>
        <v>5.3.58</v>
      </c>
      <c r="D887" s="35" t="str">
        <f>VLOOKUP(C887,'PC Despesas'!$I$4:$J$103,2,FALSE)</f>
        <v>-</v>
      </c>
      <c r="E887" s="48">
        <f>SUMIFS(Jan!$J$5:$J$605,Jan!$V$5:$V$605,"Despesa",Jan!$G$5:$G$605,DRE!$D887)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71"/>
      <c r="B888" s="62">
        <v>885</v>
      </c>
      <c r="C888" s="34" t="str">
        <f>'PC Despesas'!I63</f>
        <v>5.3.59</v>
      </c>
      <c r="D888" s="35" t="str">
        <f>VLOOKUP(C888,'PC Despesas'!$I$4:$J$103,2,FALSE)</f>
        <v>-</v>
      </c>
      <c r="E888" s="48">
        <f>SUMIFS(Jan!$J$5:$J$605,Jan!$V$5:$V$605,"Despesa",Jan!$G$5:$G$605,DRE!$D888)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71"/>
      <c r="B889" s="62">
        <v>886</v>
      </c>
      <c r="C889" s="34" t="str">
        <f>'PC Despesas'!I64</f>
        <v>5.3.60</v>
      </c>
      <c r="D889" s="35" t="str">
        <f>VLOOKUP(C889,'PC Despesas'!$I$4:$J$103,2,FALSE)</f>
        <v>-</v>
      </c>
      <c r="E889" s="48">
        <f>SUMIFS(Jan!$J$5:$J$605,Jan!$V$5:$V$605,"Despesa",Jan!$G$5:$G$605,DRE!$D889)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71"/>
      <c r="B890" s="62">
        <v>887</v>
      </c>
      <c r="C890" s="34" t="str">
        <f>'PC Despesas'!I65</f>
        <v>5.3.61</v>
      </c>
      <c r="D890" s="35" t="str">
        <f>VLOOKUP(C890,'PC Despesas'!$I$4:$J$103,2,FALSE)</f>
        <v>-</v>
      </c>
      <c r="E890" s="48">
        <f>SUMIFS(Jan!$J$5:$J$605,Jan!$V$5:$V$605,"Despesa",Jan!$G$5:$G$605,DRE!$D890)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71"/>
      <c r="B891" s="62">
        <v>888</v>
      </c>
      <c r="C891" s="34" t="str">
        <f>'PC Despesas'!I66</f>
        <v>5.3.62</v>
      </c>
      <c r="D891" s="35" t="str">
        <f>VLOOKUP(C891,'PC Despesas'!$I$4:$J$103,2,FALSE)</f>
        <v>-</v>
      </c>
      <c r="E891" s="48">
        <f>SUMIFS(Jan!$J$5:$J$605,Jan!$V$5:$V$605,"Despesa",Jan!$G$5:$G$605,DRE!$D891)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71"/>
      <c r="B892" s="62">
        <v>889</v>
      </c>
      <c r="C892" s="34" t="str">
        <f>'PC Despesas'!I67</f>
        <v>5.3.63</v>
      </c>
      <c r="D892" s="35" t="str">
        <f>VLOOKUP(C892,'PC Despesas'!$I$4:$J$103,2,FALSE)</f>
        <v>-</v>
      </c>
      <c r="E892" s="48">
        <f>SUMIFS(Jan!$J$5:$J$605,Jan!$V$5:$V$605,"Despesa",Jan!$G$5:$G$605,DRE!$D892)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71"/>
      <c r="B893" s="62">
        <v>890</v>
      </c>
      <c r="C893" s="34" t="str">
        <f>'PC Despesas'!I68</f>
        <v>5.3.64</v>
      </c>
      <c r="D893" s="35" t="str">
        <f>VLOOKUP(C893,'PC Despesas'!$I$4:$J$103,2,FALSE)</f>
        <v>-</v>
      </c>
      <c r="E893" s="48">
        <f>SUMIFS(Jan!$J$5:$J$605,Jan!$V$5:$V$605,"Despesa",Jan!$G$5:$G$605,DRE!$D893)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71"/>
      <c r="B894" s="62">
        <v>891</v>
      </c>
      <c r="C894" s="34" t="str">
        <f>'PC Despesas'!I69</f>
        <v>5.3.65</v>
      </c>
      <c r="D894" s="35" t="str">
        <f>VLOOKUP(C894,'PC Despesas'!$I$4:$J$103,2,FALSE)</f>
        <v>-</v>
      </c>
      <c r="E894" s="48">
        <f>SUMIFS(Jan!$J$5:$J$605,Jan!$V$5:$V$605,"Despesa",Jan!$G$5:$G$605,DRE!$D894)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71"/>
      <c r="B895" s="62">
        <v>892</v>
      </c>
      <c r="C895" s="34" t="str">
        <f>'PC Despesas'!I70</f>
        <v>5.3.66</v>
      </c>
      <c r="D895" s="35" t="str">
        <f>VLOOKUP(C895,'PC Despesas'!$I$4:$J$103,2,FALSE)</f>
        <v>-</v>
      </c>
      <c r="E895" s="48">
        <f>SUMIFS(Jan!$J$5:$J$605,Jan!$V$5:$V$605,"Despesa",Jan!$G$5:$G$605,DRE!$D895)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71"/>
      <c r="B896" s="62">
        <v>893</v>
      </c>
      <c r="C896" s="34" t="str">
        <f>'PC Despesas'!I71</f>
        <v>5.3.67</v>
      </c>
      <c r="D896" s="35" t="str">
        <f>VLOOKUP(C896,'PC Despesas'!$I$4:$J$103,2,FALSE)</f>
        <v>-</v>
      </c>
      <c r="E896" s="48">
        <f>SUMIFS(Jan!$J$5:$J$605,Jan!$V$5:$V$605,"Despesa",Jan!$G$5:$G$605,DRE!$D896)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71"/>
      <c r="B897" s="62">
        <v>894</v>
      </c>
      <c r="C897" s="34" t="str">
        <f>'PC Despesas'!I72</f>
        <v>5.3.68</v>
      </c>
      <c r="D897" s="35" t="str">
        <f>VLOOKUP(C897,'PC Despesas'!$I$4:$J$103,2,FALSE)</f>
        <v>-</v>
      </c>
      <c r="E897" s="48">
        <f>SUMIFS(Jan!$J$5:$J$605,Jan!$V$5:$V$605,"Despesa",Jan!$G$5:$G$605,DRE!$D897)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71"/>
      <c r="B898" s="62">
        <v>895</v>
      </c>
      <c r="C898" s="34" t="str">
        <f>'PC Despesas'!I73</f>
        <v>5.3.69</v>
      </c>
      <c r="D898" s="35" t="str">
        <f>VLOOKUP(C898,'PC Despesas'!$I$4:$J$103,2,FALSE)</f>
        <v>-</v>
      </c>
      <c r="E898" s="48">
        <f>SUMIFS(Jan!$J$5:$J$605,Jan!$V$5:$V$605,"Despesa",Jan!$G$5:$G$605,DRE!$D898)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71"/>
      <c r="B899" s="62">
        <v>896</v>
      </c>
      <c r="C899" s="34" t="str">
        <f>'PC Despesas'!I74</f>
        <v>5.3.70</v>
      </c>
      <c r="D899" s="35" t="str">
        <f>VLOOKUP(C899,'PC Despesas'!$I$4:$J$103,2,FALSE)</f>
        <v>-</v>
      </c>
      <c r="E899" s="48">
        <f>SUMIFS(Jan!$J$5:$J$605,Jan!$V$5:$V$605,"Despesa",Jan!$G$5:$G$605,DRE!$D899)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71"/>
      <c r="B900" s="62">
        <v>897</v>
      </c>
      <c r="C900" s="34" t="str">
        <f>'PC Despesas'!I75</f>
        <v>5.3.71</v>
      </c>
      <c r="D900" s="35" t="str">
        <f>VLOOKUP(C900,'PC Despesas'!$I$4:$J$103,2,FALSE)</f>
        <v>-</v>
      </c>
      <c r="E900" s="48">
        <f>SUMIFS(Jan!$J$5:$J$605,Jan!$V$5:$V$605,"Despesa",Jan!$G$5:$G$605,DRE!$D900)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71"/>
      <c r="B901" s="62">
        <v>898</v>
      </c>
      <c r="C901" s="34" t="str">
        <f>'PC Despesas'!I76</f>
        <v>5.3.72</v>
      </c>
      <c r="D901" s="35" t="str">
        <f>VLOOKUP(C901,'PC Despesas'!$I$4:$J$103,2,FALSE)</f>
        <v>-</v>
      </c>
      <c r="E901" s="48">
        <f>SUMIFS(Jan!$J$5:$J$605,Jan!$V$5:$V$605,"Despesa",Jan!$G$5:$G$605,DRE!$D901)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71"/>
      <c r="B902" s="62">
        <v>899</v>
      </c>
      <c r="C902" s="34" t="str">
        <f>'PC Despesas'!I77</f>
        <v>5.3.73</v>
      </c>
      <c r="D902" s="35" t="str">
        <f>VLOOKUP(C902,'PC Despesas'!$I$4:$J$103,2,FALSE)</f>
        <v>-</v>
      </c>
      <c r="E902" s="48">
        <f>SUMIFS(Jan!$J$5:$J$605,Jan!$V$5:$V$605,"Despesa",Jan!$G$5:$G$605,DRE!$D902)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71"/>
      <c r="B903" s="62">
        <v>900</v>
      </c>
      <c r="C903" s="34" t="str">
        <f>'PC Despesas'!I78</f>
        <v>5.3.74</v>
      </c>
      <c r="D903" s="35" t="str">
        <f>VLOOKUP(C903,'PC Despesas'!$I$4:$J$103,2,FALSE)</f>
        <v>-</v>
      </c>
      <c r="E903" s="48">
        <f>SUMIFS(Jan!$J$5:$J$605,Jan!$V$5:$V$605,"Despesa",Jan!$G$5:$G$605,DRE!$D903)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71"/>
      <c r="B904" s="62">
        <v>901</v>
      </c>
      <c r="C904" s="34" t="str">
        <f>'PC Despesas'!I79</f>
        <v>5.3.75</v>
      </c>
      <c r="D904" s="35" t="str">
        <f>VLOOKUP(C904,'PC Despesas'!$I$4:$J$103,2,FALSE)</f>
        <v>-</v>
      </c>
      <c r="E904" s="48">
        <f>SUMIFS(Jan!$J$5:$J$605,Jan!$V$5:$V$605,"Despesa",Jan!$G$5:$G$605,DRE!$D904)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71"/>
      <c r="B905" s="62">
        <v>902</v>
      </c>
      <c r="C905" s="34" t="str">
        <f>'PC Despesas'!I80</f>
        <v>5.3.76</v>
      </c>
      <c r="D905" s="35" t="str">
        <f>VLOOKUP(C905,'PC Despesas'!$I$4:$J$103,2,FALSE)</f>
        <v>-</v>
      </c>
      <c r="E905" s="48">
        <f>SUMIFS(Jan!$J$5:$J$605,Jan!$V$5:$V$605,"Despesa",Jan!$G$5:$G$605,DRE!$D905)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71"/>
      <c r="B906" s="62">
        <v>903</v>
      </c>
      <c r="C906" s="34" t="str">
        <f>'PC Despesas'!I81</f>
        <v>5.3.77</v>
      </c>
      <c r="D906" s="35" t="str">
        <f>VLOOKUP(C906,'PC Despesas'!$I$4:$J$103,2,FALSE)</f>
        <v>-</v>
      </c>
      <c r="E906" s="48">
        <f>SUMIFS(Jan!$J$5:$J$605,Jan!$V$5:$V$605,"Despesa",Jan!$G$5:$G$605,DRE!$D906)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71"/>
      <c r="B907" s="62">
        <v>904</v>
      </c>
      <c r="C907" s="34" t="str">
        <f>'PC Despesas'!I82</f>
        <v>5.3.78</v>
      </c>
      <c r="D907" s="35" t="str">
        <f>VLOOKUP(C907,'PC Despesas'!$I$4:$J$103,2,FALSE)</f>
        <v>-</v>
      </c>
      <c r="E907" s="48">
        <f>SUMIFS(Jan!$J$5:$J$605,Jan!$V$5:$V$605,"Despesa",Jan!$G$5:$G$605,DRE!$D907)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71"/>
      <c r="B908" s="62">
        <v>905</v>
      </c>
      <c r="C908" s="34" t="str">
        <f>'PC Despesas'!I83</f>
        <v>5.3.79</v>
      </c>
      <c r="D908" s="35" t="str">
        <f>VLOOKUP(C908,'PC Despesas'!$I$4:$J$103,2,FALSE)</f>
        <v>-</v>
      </c>
      <c r="E908" s="48">
        <f>SUMIFS(Jan!$J$5:$J$605,Jan!$V$5:$V$605,"Despesa",Jan!$G$5:$G$605,DRE!$D908)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71"/>
      <c r="B909" s="62">
        <v>906</v>
      </c>
      <c r="C909" s="34" t="str">
        <f>'PC Despesas'!I84</f>
        <v>5.3.80</v>
      </c>
      <c r="D909" s="35" t="str">
        <f>VLOOKUP(C909,'PC Despesas'!$I$4:$J$103,2,FALSE)</f>
        <v>-</v>
      </c>
      <c r="E909" s="48">
        <f>SUMIFS(Jan!$J$5:$J$605,Jan!$V$5:$V$605,"Despesa",Jan!$G$5:$G$605,DRE!$D909)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71"/>
      <c r="B910" s="62">
        <v>907</v>
      </c>
      <c r="C910" s="34" t="str">
        <f>'PC Despesas'!I85</f>
        <v>5.3.81</v>
      </c>
      <c r="D910" s="35" t="str">
        <f>VLOOKUP(C910,'PC Despesas'!$I$4:$J$103,2,FALSE)</f>
        <v>-</v>
      </c>
      <c r="E910" s="48">
        <f>SUMIFS(Jan!$J$5:$J$605,Jan!$V$5:$V$605,"Despesa",Jan!$G$5:$G$605,DRE!$D910)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71"/>
      <c r="B911" s="62">
        <v>908</v>
      </c>
      <c r="C911" s="34" t="str">
        <f>'PC Despesas'!I86</f>
        <v>5.3.82</v>
      </c>
      <c r="D911" s="35" t="str">
        <f>VLOOKUP(C911,'PC Despesas'!$I$4:$J$103,2,FALSE)</f>
        <v>-</v>
      </c>
      <c r="E911" s="48">
        <f>SUMIFS(Jan!$J$5:$J$605,Jan!$V$5:$V$605,"Despesa",Jan!$G$5:$G$605,DRE!$D911)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71"/>
      <c r="B912" s="62">
        <v>909</v>
      </c>
      <c r="C912" s="34" t="str">
        <f>'PC Despesas'!I87</f>
        <v>5.3.83</v>
      </c>
      <c r="D912" s="35" t="str">
        <f>VLOOKUP(C912,'PC Despesas'!$I$4:$J$103,2,FALSE)</f>
        <v>-</v>
      </c>
      <c r="E912" s="48">
        <f>SUMIFS(Jan!$J$5:$J$605,Jan!$V$5:$V$605,"Despesa",Jan!$G$5:$G$605,DRE!$D912)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71"/>
      <c r="B913" s="62">
        <v>910</v>
      </c>
      <c r="C913" s="34" t="str">
        <f>'PC Despesas'!I88</f>
        <v>5.3.84</v>
      </c>
      <c r="D913" s="35" t="str">
        <f>VLOOKUP(C913,'PC Despesas'!$I$4:$J$103,2,FALSE)</f>
        <v>-</v>
      </c>
      <c r="E913" s="48">
        <f>SUMIFS(Jan!$J$5:$J$605,Jan!$V$5:$V$605,"Despesa",Jan!$G$5:$G$605,DRE!$D913)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71"/>
      <c r="B914" s="62">
        <v>911</v>
      </c>
      <c r="C914" s="34" t="str">
        <f>'PC Despesas'!I89</f>
        <v>5.3.85</v>
      </c>
      <c r="D914" s="35" t="str">
        <f>VLOOKUP(C914,'PC Despesas'!$I$4:$J$103,2,FALSE)</f>
        <v>-</v>
      </c>
      <c r="E914" s="48">
        <f>SUMIFS(Jan!$J$5:$J$605,Jan!$V$5:$V$605,"Despesa",Jan!$G$5:$G$605,DRE!$D914)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71"/>
      <c r="B915" s="62">
        <v>912</v>
      </c>
      <c r="C915" s="34" t="str">
        <f>'PC Despesas'!I90</f>
        <v>5.3.86</v>
      </c>
      <c r="D915" s="35" t="str">
        <f>VLOOKUP(C915,'PC Despesas'!$I$4:$J$103,2,FALSE)</f>
        <v>-</v>
      </c>
      <c r="E915" s="48">
        <f>SUMIFS(Jan!$J$5:$J$605,Jan!$V$5:$V$605,"Despesa",Jan!$G$5:$G$605,DRE!$D915)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71"/>
      <c r="B916" s="62">
        <v>913</v>
      </c>
      <c r="C916" s="34" t="str">
        <f>'PC Despesas'!I91</f>
        <v>5.3.87</v>
      </c>
      <c r="D916" s="35" t="str">
        <f>VLOOKUP(C916,'PC Despesas'!$I$4:$J$103,2,FALSE)</f>
        <v>-</v>
      </c>
      <c r="E916" s="48">
        <f>SUMIFS(Jan!$J$5:$J$605,Jan!$V$5:$V$605,"Despesa",Jan!$G$5:$G$605,DRE!$D916)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71"/>
      <c r="B917" s="62">
        <v>914</v>
      </c>
      <c r="C917" s="34" t="str">
        <f>'PC Despesas'!I92</f>
        <v>5.3.88</v>
      </c>
      <c r="D917" s="35" t="str">
        <f>VLOOKUP(C917,'PC Despesas'!$I$4:$J$103,2,FALSE)</f>
        <v>-</v>
      </c>
      <c r="E917" s="48">
        <f>SUMIFS(Jan!$J$5:$J$605,Jan!$V$5:$V$605,"Despesa",Jan!$G$5:$G$605,DRE!$D917)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71"/>
      <c r="B918" s="62">
        <v>915</v>
      </c>
      <c r="C918" s="34" t="str">
        <f>'PC Despesas'!I93</f>
        <v>5.3.89</v>
      </c>
      <c r="D918" s="35" t="str">
        <f>VLOOKUP(C918,'PC Despesas'!$I$4:$J$103,2,FALSE)</f>
        <v>-</v>
      </c>
      <c r="E918" s="48">
        <f>SUMIFS(Jan!$J$5:$J$605,Jan!$V$5:$V$605,"Despesa",Jan!$G$5:$G$605,DRE!$D918)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71"/>
      <c r="B919" s="62">
        <v>916</v>
      </c>
      <c r="C919" s="34" t="str">
        <f>'PC Despesas'!I94</f>
        <v>5.3.90</v>
      </c>
      <c r="D919" s="35" t="str">
        <f>VLOOKUP(C919,'PC Despesas'!$I$4:$J$103,2,FALSE)</f>
        <v>-</v>
      </c>
      <c r="E919" s="48">
        <f>SUMIFS(Jan!$J$5:$J$605,Jan!$V$5:$V$605,"Despesa",Jan!$G$5:$G$605,DRE!$D919)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71"/>
      <c r="B920" s="62">
        <v>917</v>
      </c>
      <c r="C920" s="34" t="str">
        <f>'PC Despesas'!I95</f>
        <v>5.3.91</v>
      </c>
      <c r="D920" s="35" t="str">
        <f>VLOOKUP(C920,'PC Despesas'!$I$4:$J$103,2,FALSE)</f>
        <v>-</v>
      </c>
      <c r="E920" s="48">
        <f>SUMIFS(Jan!$J$5:$J$605,Jan!$V$5:$V$605,"Despesa",Jan!$G$5:$G$605,DRE!$D920)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71"/>
      <c r="B921" s="62">
        <v>918</v>
      </c>
      <c r="C921" s="34" t="str">
        <f>'PC Despesas'!I96</f>
        <v>5.3.92</v>
      </c>
      <c r="D921" s="35" t="str">
        <f>VLOOKUP(C921,'PC Despesas'!$I$4:$J$103,2,FALSE)</f>
        <v>-</v>
      </c>
      <c r="E921" s="48">
        <f>SUMIFS(Jan!$J$5:$J$605,Jan!$V$5:$V$605,"Despesa",Jan!$G$5:$G$605,DRE!$D921)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71"/>
      <c r="B922" s="62">
        <v>919</v>
      </c>
      <c r="C922" s="34" t="str">
        <f>'PC Despesas'!I97</f>
        <v>5.3.93</v>
      </c>
      <c r="D922" s="35" t="str">
        <f>VLOOKUP(C922,'PC Despesas'!$I$4:$J$103,2,FALSE)</f>
        <v>-</v>
      </c>
      <c r="E922" s="48">
        <f>SUMIFS(Jan!$J$5:$J$605,Jan!$V$5:$V$605,"Despesa",Jan!$G$5:$G$605,DRE!$D922)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71"/>
      <c r="B923" s="62">
        <v>920</v>
      </c>
      <c r="C923" s="34" t="str">
        <f>'PC Despesas'!I98</f>
        <v>5.3.94</v>
      </c>
      <c r="D923" s="35" t="str">
        <f>VLOOKUP(C923,'PC Despesas'!$I$4:$J$103,2,FALSE)</f>
        <v>-</v>
      </c>
      <c r="E923" s="48">
        <f>SUMIFS(Jan!$J$5:$J$605,Jan!$V$5:$V$605,"Despesa",Jan!$G$5:$G$605,DRE!$D923)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71"/>
      <c r="B924" s="62">
        <v>921</v>
      </c>
      <c r="C924" s="34" t="str">
        <f>'PC Despesas'!I99</f>
        <v>5.3.95</v>
      </c>
      <c r="D924" s="35" t="str">
        <f>VLOOKUP(C924,'PC Despesas'!$I$4:$J$103,2,FALSE)</f>
        <v>-</v>
      </c>
      <c r="E924" s="48">
        <f>SUMIFS(Jan!$J$5:$J$605,Jan!$V$5:$V$605,"Despesa",Jan!$G$5:$G$605,DRE!$D924)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71"/>
      <c r="B925" s="62">
        <v>922</v>
      </c>
      <c r="C925" s="34" t="str">
        <f>'PC Despesas'!I100</f>
        <v>5.3.96</v>
      </c>
      <c r="D925" s="35" t="str">
        <f>VLOOKUP(C925,'PC Despesas'!$I$4:$J$103,2,FALSE)</f>
        <v>-</v>
      </c>
      <c r="E925" s="48">
        <f>SUMIFS(Jan!$J$5:$J$605,Jan!$V$5:$V$605,"Despesa",Jan!$G$5:$G$605,DRE!$D925)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71"/>
      <c r="B926" s="62">
        <v>923</v>
      </c>
      <c r="C926" s="34" t="str">
        <f>'PC Despesas'!I101</f>
        <v>5.3.97</v>
      </c>
      <c r="D926" s="35" t="str">
        <f>VLOOKUP(C926,'PC Despesas'!$I$4:$J$103,2,FALSE)</f>
        <v>-</v>
      </c>
      <c r="E926" s="48">
        <f>SUMIFS(Jan!$J$5:$J$605,Jan!$V$5:$V$605,"Despesa",Jan!$G$5:$G$605,DRE!$D926)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71"/>
      <c r="B927" s="62">
        <v>924</v>
      </c>
      <c r="C927" s="34" t="str">
        <f>'PC Despesas'!I102</f>
        <v>5.3.98</v>
      </c>
      <c r="D927" s="35" t="str">
        <f>VLOOKUP(C927,'PC Despesas'!$I$4:$J$103,2,FALSE)</f>
        <v>-</v>
      </c>
      <c r="E927" s="48">
        <f>SUMIFS(Jan!$J$5:$J$605,Jan!$V$5:$V$605,"Despesa",Jan!$G$5:$G$605,DRE!$D927)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71"/>
      <c r="B928" s="62">
        <v>925</v>
      </c>
      <c r="C928" s="34" t="str">
        <f>'PC Despesas'!I103</f>
        <v>5.3.99</v>
      </c>
      <c r="D928" s="35" t="str">
        <f>VLOOKUP(C928,'PC Despesas'!$I$4:$J$103,2,FALSE)</f>
        <v>Outras Desp. Não Operacionais</v>
      </c>
      <c r="E928" s="48">
        <f>SUMIFS(Jan!$J$5:$J$605,Jan!$V$5:$V$605,"Despesa",Jan!$G$5:$G$605,DRE!$D928)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71"/>
      <c r="B929" s="62">
        <v>926</v>
      </c>
      <c r="E929" s="72"/>
      <c r="F929" s="72"/>
      <c r="G929" s="72"/>
      <c r="H929" s="72"/>
      <c r="I929" s="72"/>
      <c r="J929" s="72"/>
      <c r="K929" s="72"/>
      <c r="L929" s="72"/>
      <c r="M929" s="72"/>
      <c r="N929" s="72"/>
      <c r="O929" s="72"/>
      <c r="P929" s="72"/>
      <c r="Q929" s="72"/>
    </row>
    <row r="930" spans="1:17" ht="35.25" customHeight="1" thickTop="1" thickBot="1" x14ac:dyDescent="0.3">
      <c r="A930" s="171"/>
      <c r="B930" s="62">
        <v>927</v>
      </c>
      <c r="C930" s="197" t="s">
        <v>147</v>
      </c>
      <c r="D930" s="198" t="str">
        <f>VLOOKUP(C930,'PC Despesas'!$U$4:$V$103,2,FALSE)</f>
        <v>IMPOSTOS</v>
      </c>
      <c r="E930" s="199">
        <f>SUM(E931:E1029)</f>
        <v>0</v>
      </c>
      <c r="F930" s="199">
        <f t="shared" ref="F930:O930" si="41">SUM(F931:F1029)</f>
        <v>0</v>
      </c>
      <c r="G930" s="199">
        <f t="shared" si="41"/>
        <v>0</v>
      </c>
      <c r="H930" s="199">
        <f t="shared" si="41"/>
        <v>0</v>
      </c>
      <c r="I930" s="199">
        <f t="shared" si="41"/>
        <v>0</v>
      </c>
      <c r="J930" s="199">
        <f t="shared" si="41"/>
        <v>0</v>
      </c>
      <c r="K930" s="199">
        <f t="shared" si="41"/>
        <v>0</v>
      </c>
      <c r="L930" s="199">
        <f t="shared" si="41"/>
        <v>999.35</v>
      </c>
      <c r="M930" s="199">
        <f t="shared" si="41"/>
        <v>859.17</v>
      </c>
      <c r="N930" s="199">
        <f t="shared" si="41"/>
        <v>732</v>
      </c>
      <c r="O930" s="199">
        <f t="shared" si="41"/>
        <v>732</v>
      </c>
      <c r="P930" s="199">
        <f>SUM(P931:P1029)</f>
        <v>732</v>
      </c>
      <c r="Q930" s="199">
        <f>SUM(Q931:Q1029)</f>
        <v>4054.52</v>
      </c>
    </row>
    <row r="931" spans="1:17" ht="28.5" customHeight="1" thickTop="1" thickBot="1" x14ac:dyDescent="0.3">
      <c r="A931" s="171"/>
      <c r="B931" s="62">
        <v>928</v>
      </c>
      <c r="C931" s="34" t="str">
        <f>'PC Despesas'!U5</f>
        <v>5.7.1</v>
      </c>
      <c r="D931" s="35" t="str">
        <f>VLOOKUP(C931,'PC Despesas'!$U$5:$V$103,2,FALSE)</f>
        <v>IRPJ E CSLL</v>
      </c>
      <c r="E931" s="48">
        <f>SUMIFS(Jan!$J$5:$J$605,Jan!$V$5:$V$605,"Despesa",Jan!$G$5:$G$605,DRE!$D931)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547</v>
      </c>
      <c r="M931" s="48">
        <f>SUMIFS(Set!$J$5:$J$605,Set!$V$5:$V$605,"Despesa",Set!$G$5:$G$605,DRE!$D931)</f>
        <v>502</v>
      </c>
      <c r="N931" s="48">
        <f>SUMIFS(Out!$J$5:$J$605,Out!$V$5:$V$605,"Despesa",Out!$G$5:$G$605,DRE!$D931)</f>
        <v>502</v>
      </c>
      <c r="O931" s="48">
        <f>SUMIFS(Nov!$J$5:$J$605,Nov!$V$5:$V$605,"Despesa",Nov!$G$5:$G$605,DRE!$D931)</f>
        <v>502</v>
      </c>
      <c r="P931" s="48">
        <f>SUMIFS(Dez!$J$5:$J$605,Dez!$V$5:$V$605,"Despesa",Dez!$G$5:$G$605,DRE!$D931)</f>
        <v>502</v>
      </c>
      <c r="Q931" s="48">
        <f>SUM(E931:P931)</f>
        <v>2555</v>
      </c>
    </row>
    <row r="932" spans="1:17" ht="28.5" customHeight="1" thickTop="1" thickBot="1" x14ac:dyDescent="0.3">
      <c r="A932" s="171"/>
      <c r="B932" s="62">
        <v>929</v>
      </c>
      <c r="C932" s="34" t="str">
        <f>'PC Despesas'!U6</f>
        <v>5.7.2</v>
      </c>
      <c r="D932" s="35" t="str">
        <f>VLOOKUP(C932,'PC Despesas'!$U$5:$V$103,2,FALSE)</f>
        <v>GPS</v>
      </c>
      <c r="E932" s="48">
        <f>SUMIFS(Jan!$J$5:$J$605,Jan!$V$5:$V$605,"Despesa",Jan!$G$5:$G$605,DRE!$D932)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243</v>
      </c>
      <c r="M932" s="48">
        <f>SUMIFS(Set!$J$5:$J$605,Set!$V$5:$V$605,"Despesa",Set!$G$5:$G$605,DRE!$D932)</f>
        <v>230</v>
      </c>
      <c r="N932" s="48">
        <f>SUMIFS(Out!$J$5:$J$605,Out!$V$5:$V$605,"Despesa",Out!$G$5:$G$605,DRE!$D932)</f>
        <v>230</v>
      </c>
      <c r="O932" s="48">
        <f>SUMIFS(Nov!$J$5:$J$605,Nov!$V$5:$V$605,"Despesa",Nov!$G$5:$G$605,DRE!$D932)</f>
        <v>230</v>
      </c>
      <c r="P932" s="48">
        <f>SUMIFS(Dez!$J$5:$J$605,Dez!$V$5:$V$605,"Despesa",Dez!$G$5:$G$605,DRE!$D932)</f>
        <v>230</v>
      </c>
      <c r="Q932" s="48">
        <f t="shared" ref="Q932:Q995" si="42">SUM(E932:P932)</f>
        <v>1163</v>
      </c>
    </row>
    <row r="933" spans="1:17" ht="28.5" customHeight="1" thickTop="1" thickBot="1" x14ac:dyDescent="0.3">
      <c r="A933" s="171"/>
      <c r="B933" s="62">
        <v>930</v>
      </c>
      <c r="C933" s="34" t="str">
        <f>'PC Despesas'!U7</f>
        <v>5.7.3</v>
      </c>
      <c r="D933" s="35" t="str">
        <f>VLOOKUP(C933,'PC Despesas'!$U$5:$V$103,2,FALSE)</f>
        <v>FGTS</v>
      </c>
      <c r="E933" s="48">
        <f>SUMIFS(Jan!$J$5:$J$605,Jan!$V$5:$V$605,"Despesa",Jan!$G$5:$G$605,DRE!$D933)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209.35</v>
      </c>
      <c r="M933" s="48">
        <f>SUMIFS(Set!$J$5:$J$605,Set!$V$5:$V$605,"Despesa",Set!$G$5:$G$605,DRE!$D933)</f>
        <v>127.17</v>
      </c>
      <c r="N933" s="48">
        <f>SUMIFS(Out!$J$5:$J$605,Out!$V$5:$V$605,"Despesa",Out!$G$5:$G$605,DRE!$D933)</f>
        <v>0</v>
      </c>
      <c r="O933" s="48">
        <f>SUMIFS(Nov!$J$5:$J$605,Nov!$V$5:$V$605,"Despesa",Nov!$G$5:$G$605,DRE!$D933)</f>
        <v>0</v>
      </c>
      <c r="P933" s="48">
        <f>SUMIFS(Dez!$J$5:$J$605,Dez!$V$5:$V$605,"Despesa",Dez!$G$5:$G$605,DRE!$D933)</f>
        <v>0</v>
      </c>
      <c r="Q933" s="48">
        <f t="shared" si="42"/>
        <v>336.52</v>
      </c>
    </row>
    <row r="934" spans="1:17" ht="28.5" customHeight="1" thickTop="1" thickBot="1" x14ac:dyDescent="0.3">
      <c r="A934" s="171"/>
      <c r="B934" s="62">
        <v>931</v>
      </c>
      <c r="C934" s="34" t="str">
        <f>'PC Despesas'!U8</f>
        <v>5.7.4</v>
      </c>
      <c r="D934" s="35">
        <f>VLOOKUP(C934,'PC Despesas'!$U$5:$V$103,2,FALSE)</f>
        <v>0</v>
      </c>
      <c r="E934" s="48">
        <f>SUMIFS(Jan!$J$5:$J$605,Jan!$V$5:$V$605,"Despesa",Jan!$G$5:$G$605,DRE!$D934)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71"/>
      <c r="B935" s="62">
        <v>932</v>
      </c>
      <c r="C935" s="34" t="str">
        <f>'PC Despesas'!U9</f>
        <v>5.7.5</v>
      </c>
      <c r="D935" s="35" t="str">
        <f>VLOOKUP(C935,'PC Despesas'!$U$5:$V$103,2,FALSE)</f>
        <v>-</v>
      </c>
      <c r="E935" s="48">
        <f>SUMIFS(Jan!$J$5:$J$605,Jan!$V$5:$V$605,"Despesa",Jan!$G$5:$G$605,DRE!$D935)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0</v>
      </c>
      <c r="M935" s="48">
        <f>SUMIFS(Set!$J$5:$J$605,Set!$V$5:$V$605,"Despesa",Set!$G$5:$G$605,DRE!$D935)</f>
        <v>0</v>
      </c>
      <c r="N935" s="48">
        <f>SUMIFS(Out!$J$5:$J$605,Out!$V$5:$V$605,"Despesa",Out!$G$5:$G$605,DRE!$D935)</f>
        <v>0</v>
      </c>
      <c r="O935" s="48">
        <f>SUMIFS(Nov!$J$5:$J$605,Nov!$V$5:$V$605,"Despesa",Nov!$G$5:$G$605,DRE!$D935)</f>
        <v>0</v>
      </c>
      <c r="P935" s="48">
        <f>SUMIFS(Dez!$J$5:$J$605,Dez!$V$5:$V$605,"Despesa",Dez!$G$5:$G$605,DRE!$D935)</f>
        <v>0</v>
      </c>
      <c r="Q935" s="48">
        <f t="shared" si="42"/>
        <v>0</v>
      </c>
    </row>
    <row r="936" spans="1:17" ht="28.5" customHeight="1" thickTop="1" thickBot="1" x14ac:dyDescent="0.3">
      <c r="A936" s="171"/>
      <c r="B936" s="62">
        <v>933</v>
      </c>
      <c r="C936" s="34" t="str">
        <f>'PC Despesas'!U10</f>
        <v>5.7.6</v>
      </c>
      <c r="D936" s="35" t="str">
        <f>VLOOKUP(C936,'PC Despesas'!$U$5:$V$103,2,FALSE)</f>
        <v>-</v>
      </c>
      <c r="E936" s="48">
        <f>SUMIFS(Jan!$J$5:$J$605,Jan!$V$5:$V$605,"Despesa",Jan!$G$5:$G$605,DRE!$D936)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71"/>
      <c r="B937" s="62">
        <v>934</v>
      </c>
      <c r="C937" s="34" t="str">
        <f>'PC Despesas'!U11</f>
        <v>5.7.7</v>
      </c>
      <c r="D937" s="35" t="str">
        <f>VLOOKUP(C937,'PC Despesas'!$U$5:$V$103,2,FALSE)</f>
        <v>-</v>
      </c>
      <c r="E937" s="48">
        <f>SUMIFS(Jan!$J$5:$J$605,Jan!$V$5:$V$605,"Despesa",Jan!$G$5:$G$605,DRE!$D937)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71"/>
      <c r="B938" s="62">
        <v>935</v>
      </c>
      <c r="C938" s="34" t="str">
        <f>'PC Despesas'!U12</f>
        <v>5.7.8</v>
      </c>
      <c r="D938" s="35" t="str">
        <f>VLOOKUP(C938,'PC Despesas'!$U$5:$V$103,2,FALSE)</f>
        <v>-</v>
      </c>
      <c r="E938" s="48">
        <f>SUMIFS(Jan!$J$5:$J$605,Jan!$V$5:$V$605,"Despesa",Jan!$G$5:$G$605,DRE!$D938)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71"/>
      <c r="B939" s="62">
        <v>936</v>
      </c>
      <c r="C939" s="34" t="str">
        <f>'PC Despesas'!U13</f>
        <v>5.7.9</v>
      </c>
      <c r="D939" s="35" t="str">
        <f>VLOOKUP(C939,'PC Despesas'!$U$5:$V$103,2,FALSE)</f>
        <v>-</v>
      </c>
      <c r="E939" s="48">
        <f>SUMIFS(Jan!$J$5:$J$605,Jan!$V$5:$V$605,"Despesa",Jan!$G$5:$G$605,DRE!$D939)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71"/>
      <c r="B940" s="62">
        <v>937</v>
      </c>
      <c r="C940" s="34" t="str">
        <f>'PC Despesas'!U14</f>
        <v>5.7.10</v>
      </c>
      <c r="D940" s="35" t="str">
        <f>VLOOKUP(C940,'PC Despesas'!$U$5:$V$103,2,FALSE)</f>
        <v>-</v>
      </c>
      <c r="E940" s="48">
        <f>SUMIFS(Jan!$J$5:$J$605,Jan!$V$5:$V$605,"Despesa",Jan!$G$5:$G$605,DRE!$D940)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71"/>
      <c r="B941" s="62">
        <v>938</v>
      </c>
      <c r="C941" s="34" t="str">
        <f>'PC Despesas'!U15</f>
        <v>5.7.11</v>
      </c>
      <c r="D941" s="35" t="str">
        <f>VLOOKUP(C941,'PC Despesas'!$U$5:$V$103,2,FALSE)</f>
        <v>-</v>
      </c>
      <c r="E941" s="48">
        <f>SUMIFS(Jan!$J$5:$J$605,Jan!$V$5:$V$605,"Despesa",Jan!$G$5:$G$605,DRE!$D941)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71"/>
      <c r="B942" s="62">
        <v>939</v>
      </c>
      <c r="C942" s="34" t="str">
        <f>'PC Despesas'!U16</f>
        <v>5.7.12</v>
      </c>
      <c r="D942" s="35" t="str">
        <f>VLOOKUP(C942,'PC Despesas'!$U$5:$V$103,2,FALSE)</f>
        <v>-</v>
      </c>
      <c r="E942" s="48">
        <f>SUMIFS(Jan!$J$5:$J$605,Jan!$V$5:$V$605,"Despesa",Jan!$G$5:$G$605,DRE!$D942)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71"/>
      <c r="B943" s="62">
        <v>940</v>
      </c>
      <c r="C943" s="34" t="str">
        <f>'PC Despesas'!U17</f>
        <v>5.7.13</v>
      </c>
      <c r="D943" s="35" t="str">
        <f>VLOOKUP(C943,'PC Despesas'!$U$5:$V$103,2,FALSE)</f>
        <v>-</v>
      </c>
      <c r="E943" s="48">
        <f>SUMIFS(Jan!$J$5:$J$605,Jan!$V$5:$V$605,"Despesa",Jan!$G$5:$G$605,DRE!$D943)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71"/>
      <c r="B944" s="62">
        <v>941</v>
      </c>
      <c r="C944" s="34" t="str">
        <f>'PC Despesas'!U18</f>
        <v>5.7.14</v>
      </c>
      <c r="D944" s="35" t="str">
        <f>VLOOKUP(C944,'PC Despesas'!$U$5:$V$103,2,FALSE)</f>
        <v>-</v>
      </c>
      <c r="E944" s="48">
        <f>SUMIFS(Jan!$J$5:$J$605,Jan!$V$5:$V$605,"Despesa",Jan!$G$5:$G$605,DRE!$D944)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71"/>
      <c r="B945" s="62">
        <v>942</v>
      </c>
      <c r="C945" s="34" t="str">
        <f>'PC Despesas'!U19</f>
        <v>5.7.15</v>
      </c>
      <c r="D945" s="35" t="str">
        <f>VLOOKUP(C945,'PC Despesas'!$U$5:$V$103,2,FALSE)</f>
        <v>-</v>
      </c>
      <c r="E945" s="48">
        <f>SUMIFS(Jan!$J$5:$J$605,Jan!$V$5:$V$605,"Despesa",Jan!$G$5:$G$605,DRE!$D945)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71"/>
      <c r="B946" s="62">
        <v>943</v>
      </c>
      <c r="C946" s="34" t="str">
        <f>'PC Despesas'!U20</f>
        <v>5.7.16</v>
      </c>
      <c r="D946" s="35" t="str">
        <f>VLOOKUP(C946,'PC Despesas'!$U$5:$V$103,2,FALSE)</f>
        <v>-</v>
      </c>
      <c r="E946" s="48">
        <f>SUMIFS(Jan!$J$5:$J$605,Jan!$V$5:$V$605,"Despesa",Jan!$G$5:$G$605,DRE!$D946)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71"/>
      <c r="B947" s="62">
        <v>944</v>
      </c>
      <c r="C947" s="34" t="str">
        <f>'PC Despesas'!U21</f>
        <v>5.7.17</v>
      </c>
      <c r="D947" s="35" t="str">
        <f>VLOOKUP(C947,'PC Despesas'!$U$5:$V$103,2,FALSE)</f>
        <v>-</v>
      </c>
      <c r="E947" s="48">
        <f>SUMIFS(Jan!$J$5:$J$605,Jan!$V$5:$V$605,"Despesa",Jan!$G$5:$G$605,DRE!$D947)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71"/>
      <c r="B948" s="62">
        <v>945</v>
      </c>
      <c r="C948" s="34" t="str">
        <f>'PC Despesas'!U22</f>
        <v>5.7.18</v>
      </c>
      <c r="D948" s="35" t="str">
        <f>VLOOKUP(C948,'PC Despesas'!$U$5:$V$103,2,FALSE)</f>
        <v>-</v>
      </c>
      <c r="E948" s="48">
        <f>SUMIFS(Jan!$J$5:$J$605,Jan!$V$5:$V$605,"Despesa",Jan!$G$5:$G$605,DRE!$D948)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71"/>
      <c r="B949" s="62">
        <v>946</v>
      </c>
      <c r="C949" s="34" t="str">
        <f>'PC Despesas'!U23</f>
        <v>5.7.19</v>
      </c>
      <c r="D949" s="35" t="str">
        <f>VLOOKUP(C949,'PC Despesas'!$U$5:$V$103,2,FALSE)</f>
        <v>-</v>
      </c>
      <c r="E949" s="48">
        <f>SUMIFS(Jan!$J$5:$J$605,Jan!$V$5:$V$605,"Despesa",Jan!$G$5:$G$605,DRE!$D949)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71"/>
      <c r="B950" s="62">
        <v>947</v>
      </c>
      <c r="C950" s="34" t="str">
        <f>'PC Despesas'!U24</f>
        <v>5.7.20</v>
      </c>
      <c r="D950" s="35" t="str">
        <f>VLOOKUP(C950,'PC Despesas'!$U$5:$V$103,2,FALSE)</f>
        <v>-</v>
      </c>
      <c r="E950" s="48">
        <f>SUMIFS(Jan!$J$5:$J$605,Jan!$V$5:$V$605,"Despesa",Jan!$G$5:$G$605,DRE!$D950)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71"/>
      <c r="B951" s="62">
        <v>948</v>
      </c>
      <c r="C951" s="34" t="str">
        <f>'PC Despesas'!U25</f>
        <v>5.7.21</v>
      </c>
      <c r="D951" s="35" t="str">
        <f>VLOOKUP(C951,'PC Despesas'!$U$5:$V$103,2,FALSE)</f>
        <v>-</v>
      </c>
      <c r="E951" s="48">
        <f>SUMIFS(Jan!$J$5:$J$605,Jan!$V$5:$V$605,"Despesa",Jan!$G$5:$G$605,DRE!$D951)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71"/>
      <c r="B952" s="62">
        <v>949</v>
      </c>
      <c r="C952" s="34" t="str">
        <f>'PC Despesas'!U26</f>
        <v>5.7.22</v>
      </c>
      <c r="D952" s="35" t="str">
        <f>VLOOKUP(C952,'PC Despesas'!$U$5:$V$103,2,FALSE)</f>
        <v>-</v>
      </c>
      <c r="E952" s="48">
        <f>SUMIFS(Jan!$J$5:$J$605,Jan!$V$5:$V$605,"Despesa",Jan!$G$5:$G$605,DRE!$D952)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71"/>
      <c r="B953" s="62">
        <v>950</v>
      </c>
      <c r="C953" s="34" t="str">
        <f>'PC Despesas'!U27</f>
        <v>5.7.23</v>
      </c>
      <c r="D953" s="35" t="str">
        <f>VLOOKUP(C953,'PC Despesas'!$U$5:$V$103,2,FALSE)</f>
        <v>-</v>
      </c>
      <c r="E953" s="48">
        <f>SUMIFS(Jan!$J$5:$J$605,Jan!$V$5:$V$605,"Despesa",Jan!$G$5:$G$605,DRE!$D953)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71"/>
      <c r="B954" s="62">
        <v>951</v>
      </c>
      <c r="C954" s="34" t="str">
        <f>'PC Despesas'!U28</f>
        <v>5.7.24</v>
      </c>
      <c r="D954" s="35" t="str">
        <f>VLOOKUP(C954,'PC Despesas'!$U$5:$V$103,2,FALSE)</f>
        <v>-</v>
      </c>
      <c r="E954" s="48">
        <f>SUMIFS(Jan!$J$5:$J$605,Jan!$V$5:$V$605,"Despesa",Jan!$G$5:$G$605,DRE!$D954)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71"/>
      <c r="B955" s="62">
        <v>952</v>
      </c>
      <c r="C955" s="34" t="str">
        <f>'PC Despesas'!U29</f>
        <v>5.7.25</v>
      </c>
      <c r="D955" s="35" t="str">
        <f>VLOOKUP(C955,'PC Despesas'!$U$5:$V$103,2,FALSE)</f>
        <v>-</v>
      </c>
      <c r="E955" s="48">
        <f>SUMIFS(Jan!$J$5:$J$605,Jan!$V$5:$V$605,"Despesa",Jan!$G$5:$G$605,DRE!$D955)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71"/>
      <c r="B956" s="62">
        <v>953</v>
      </c>
      <c r="C956" s="34" t="str">
        <f>'PC Despesas'!U30</f>
        <v>5.7.26</v>
      </c>
      <c r="D956" s="35" t="str">
        <f>VLOOKUP(C956,'PC Despesas'!$U$5:$V$103,2,FALSE)</f>
        <v>-</v>
      </c>
      <c r="E956" s="48">
        <f>SUMIFS(Jan!$J$5:$J$605,Jan!$V$5:$V$605,"Despesa",Jan!$G$5:$G$605,DRE!$D956)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71"/>
      <c r="B957" s="62">
        <v>954</v>
      </c>
      <c r="C957" s="34" t="str">
        <f>'PC Despesas'!U31</f>
        <v>5.7.27</v>
      </c>
      <c r="D957" s="35" t="str">
        <f>VLOOKUP(C957,'PC Despesas'!$U$5:$V$103,2,FALSE)</f>
        <v>-</v>
      </c>
      <c r="E957" s="48">
        <f>SUMIFS(Jan!$J$5:$J$605,Jan!$V$5:$V$605,"Despesa",Jan!$G$5:$G$605,DRE!$D957)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71"/>
      <c r="B958" s="62">
        <v>955</v>
      </c>
      <c r="C958" s="34" t="str">
        <f>'PC Despesas'!U32</f>
        <v>5.7.28</v>
      </c>
      <c r="D958" s="35" t="str">
        <f>VLOOKUP(C958,'PC Despesas'!$U$5:$V$103,2,FALSE)</f>
        <v>-</v>
      </c>
      <c r="E958" s="48">
        <f>SUMIFS(Jan!$J$5:$J$605,Jan!$V$5:$V$605,"Despesa",Jan!$G$5:$G$605,DRE!$D958)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71"/>
      <c r="B959" s="62">
        <v>956</v>
      </c>
      <c r="C959" s="34" t="str">
        <f>'PC Despesas'!U33</f>
        <v>5.7.29</v>
      </c>
      <c r="D959" s="35" t="str">
        <f>VLOOKUP(C959,'PC Despesas'!$U$5:$V$103,2,FALSE)</f>
        <v>-</v>
      </c>
      <c r="E959" s="48">
        <f>SUMIFS(Jan!$J$5:$J$605,Jan!$V$5:$V$605,"Despesa",Jan!$G$5:$G$605,DRE!$D959)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71"/>
      <c r="B960" s="62">
        <v>957</v>
      </c>
      <c r="C960" s="34" t="str">
        <f>'PC Despesas'!U34</f>
        <v>5.7.30</v>
      </c>
      <c r="D960" s="35" t="str">
        <f>VLOOKUP(C960,'PC Despesas'!$U$5:$V$103,2,FALSE)</f>
        <v>-</v>
      </c>
      <c r="E960" s="48">
        <f>SUMIFS(Jan!$J$5:$J$605,Jan!$V$5:$V$605,"Despesa",Jan!$G$5:$G$605,DRE!$D960)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71"/>
      <c r="B961" s="62">
        <v>958</v>
      </c>
      <c r="C961" s="34" t="str">
        <f>'PC Despesas'!U35</f>
        <v>5.7.31</v>
      </c>
      <c r="D961" s="35" t="str">
        <f>VLOOKUP(C961,'PC Despesas'!$U$5:$V$103,2,FALSE)</f>
        <v>-</v>
      </c>
      <c r="E961" s="48">
        <f>SUMIFS(Jan!$J$5:$J$605,Jan!$V$5:$V$605,"Despesa",Jan!$G$5:$G$605,DRE!$D961)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71"/>
      <c r="B962" s="62">
        <v>959</v>
      </c>
      <c r="C962" s="34" t="str">
        <f>'PC Despesas'!U36</f>
        <v>5.7.32</v>
      </c>
      <c r="D962" s="35" t="str">
        <f>VLOOKUP(C962,'PC Despesas'!$U$5:$V$103,2,FALSE)</f>
        <v>-</v>
      </c>
      <c r="E962" s="48">
        <f>SUMIFS(Jan!$J$5:$J$605,Jan!$V$5:$V$605,"Despesa",Jan!$G$5:$G$605,DRE!$D962)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71"/>
      <c r="B963" s="62">
        <v>960</v>
      </c>
      <c r="C963" s="34" t="str">
        <f>'PC Despesas'!U37</f>
        <v>5.7.33</v>
      </c>
      <c r="D963" s="35" t="str">
        <f>VLOOKUP(C963,'PC Despesas'!$U$5:$V$103,2,FALSE)</f>
        <v>-</v>
      </c>
      <c r="E963" s="48">
        <f>SUMIFS(Jan!$J$5:$J$605,Jan!$V$5:$V$605,"Despesa",Jan!$G$5:$G$605,DRE!$D963)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71"/>
      <c r="B964" s="62">
        <v>961</v>
      </c>
      <c r="C964" s="34" t="str">
        <f>'PC Despesas'!U38</f>
        <v>5.7.34</v>
      </c>
      <c r="D964" s="35" t="str">
        <f>VLOOKUP(C964,'PC Despesas'!$U$5:$V$103,2,FALSE)</f>
        <v>-</v>
      </c>
      <c r="E964" s="48">
        <f>SUMIFS(Jan!$J$5:$J$605,Jan!$V$5:$V$605,"Despesa",Jan!$G$5:$G$605,DRE!$D964)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71"/>
      <c r="B965" s="62">
        <v>962</v>
      </c>
      <c r="C965" s="34" t="str">
        <f>'PC Despesas'!U39</f>
        <v>5.7.35</v>
      </c>
      <c r="D965" s="35" t="str">
        <f>VLOOKUP(C965,'PC Despesas'!$U$5:$V$103,2,FALSE)</f>
        <v>-</v>
      </c>
      <c r="E965" s="48">
        <f>SUMIFS(Jan!$J$5:$J$605,Jan!$V$5:$V$605,"Despesa",Jan!$G$5:$G$605,DRE!$D965)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71"/>
      <c r="B966" s="62">
        <v>963</v>
      </c>
      <c r="C966" s="34" t="str">
        <f>'PC Despesas'!U40</f>
        <v>5.7.36</v>
      </c>
      <c r="D966" s="35" t="str">
        <f>VLOOKUP(C966,'PC Despesas'!$U$5:$V$103,2,FALSE)</f>
        <v>-</v>
      </c>
      <c r="E966" s="48">
        <f>SUMIFS(Jan!$J$5:$J$605,Jan!$V$5:$V$605,"Despesa",Jan!$G$5:$G$605,DRE!$D966)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71"/>
      <c r="B967" s="62">
        <v>964</v>
      </c>
      <c r="C967" s="34" t="str">
        <f>'PC Despesas'!U41</f>
        <v>5.7.37</v>
      </c>
      <c r="D967" s="35" t="str">
        <f>VLOOKUP(C967,'PC Despesas'!$U$5:$V$103,2,FALSE)</f>
        <v>-</v>
      </c>
      <c r="E967" s="48">
        <f>SUMIFS(Jan!$J$5:$J$605,Jan!$V$5:$V$605,"Despesa",Jan!$G$5:$G$605,DRE!$D967)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71"/>
      <c r="B968" s="62">
        <v>965</v>
      </c>
      <c r="C968" s="34" t="str">
        <f>'PC Despesas'!U42</f>
        <v>5.7.38</v>
      </c>
      <c r="D968" s="35" t="str">
        <f>VLOOKUP(C968,'PC Despesas'!$U$5:$V$103,2,FALSE)</f>
        <v>-</v>
      </c>
      <c r="E968" s="48">
        <f>SUMIFS(Jan!$J$5:$J$605,Jan!$V$5:$V$605,"Despesa",Jan!$G$5:$G$605,DRE!$D968)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71"/>
      <c r="B969" s="62">
        <v>966</v>
      </c>
      <c r="C969" s="34" t="str">
        <f>'PC Despesas'!U43</f>
        <v>5.7.39</v>
      </c>
      <c r="D969" s="35" t="str">
        <f>VLOOKUP(C969,'PC Despesas'!$U$5:$V$103,2,FALSE)</f>
        <v>-</v>
      </c>
      <c r="E969" s="48">
        <f>SUMIFS(Jan!$J$5:$J$605,Jan!$V$5:$V$605,"Despesa",Jan!$G$5:$G$605,DRE!$D969)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71"/>
      <c r="B970" s="62">
        <v>967</v>
      </c>
      <c r="C970" s="34" t="str">
        <f>'PC Despesas'!U44</f>
        <v>5.7.40</v>
      </c>
      <c r="D970" s="35" t="str">
        <f>VLOOKUP(C970,'PC Despesas'!$U$5:$V$103,2,FALSE)</f>
        <v>-</v>
      </c>
      <c r="E970" s="48">
        <f>SUMIFS(Jan!$J$5:$J$605,Jan!$V$5:$V$605,"Despesa",Jan!$G$5:$G$605,DRE!$D970)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71"/>
      <c r="B971" s="62">
        <v>968</v>
      </c>
      <c r="C971" s="34" t="str">
        <f>'PC Despesas'!U45</f>
        <v>5.7.41</v>
      </c>
      <c r="D971" s="35" t="str">
        <f>VLOOKUP(C971,'PC Despesas'!$U$5:$V$103,2,FALSE)</f>
        <v>-</v>
      </c>
      <c r="E971" s="48">
        <f>SUMIFS(Jan!$J$5:$J$605,Jan!$V$5:$V$605,"Despesa",Jan!$G$5:$G$605,DRE!$D971)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71"/>
      <c r="B972" s="62">
        <v>969</v>
      </c>
      <c r="C972" s="34" t="str">
        <f>'PC Despesas'!U46</f>
        <v>5.7.42</v>
      </c>
      <c r="D972" s="35" t="str">
        <f>VLOOKUP(C972,'PC Despesas'!$U$5:$V$103,2,FALSE)</f>
        <v>-</v>
      </c>
      <c r="E972" s="48">
        <f>SUMIFS(Jan!$J$5:$J$605,Jan!$V$5:$V$605,"Despesa",Jan!$G$5:$G$605,DRE!$D972)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71"/>
      <c r="B973" s="62">
        <v>970</v>
      </c>
      <c r="C973" s="34" t="str">
        <f>'PC Despesas'!U47</f>
        <v>5.7.43</v>
      </c>
      <c r="D973" s="35" t="str">
        <f>VLOOKUP(C973,'PC Despesas'!$U$5:$V$103,2,FALSE)</f>
        <v>-</v>
      </c>
      <c r="E973" s="48">
        <f>SUMIFS(Jan!$J$5:$J$605,Jan!$V$5:$V$605,"Despesa",Jan!$G$5:$G$605,DRE!$D973)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71"/>
      <c r="B974" s="62">
        <v>971</v>
      </c>
      <c r="C974" s="34" t="str">
        <f>'PC Despesas'!U48</f>
        <v>5.7.44</v>
      </c>
      <c r="D974" s="35" t="str">
        <f>VLOOKUP(C974,'PC Despesas'!$U$5:$V$103,2,FALSE)</f>
        <v>-</v>
      </c>
      <c r="E974" s="48">
        <f>SUMIFS(Jan!$J$5:$J$605,Jan!$V$5:$V$605,"Despesa",Jan!$G$5:$G$605,DRE!$D974)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71"/>
      <c r="B975" s="62">
        <v>972</v>
      </c>
      <c r="C975" s="34" t="str">
        <f>'PC Despesas'!U49</f>
        <v>5.7.45</v>
      </c>
      <c r="D975" s="35" t="str">
        <f>VLOOKUP(C975,'PC Despesas'!$U$5:$V$103,2,FALSE)</f>
        <v>-</v>
      </c>
      <c r="E975" s="48">
        <f>SUMIFS(Jan!$J$5:$J$605,Jan!$V$5:$V$605,"Despesa",Jan!$G$5:$G$605,DRE!$D975)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71"/>
      <c r="B976" s="62">
        <v>973</v>
      </c>
      <c r="C976" s="34" t="str">
        <f>'PC Despesas'!U50</f>
        <v>5.7.46</v>
      </c>
      <c r="D976" s="35" t="str">
        <f>VLOOKUP(C976,'PC Despesas'!$U$5:$V$103,2,FALSE)</f>
        <v>-</v>
      </c>
      <c r="E976" s="48">
        <f>SUMIFS(Jan!$J$5:$J$605,Jan!$V$5:$V$605,"Despesa",Jan!$G$5:$G$605,DRE!$D976)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71"/>
      <c r="B977" s="62">
        <v>974</v>
      </c>
      <c r="C977" s="34" t="str">
        <f>'PC Despesas'!U51</f>
        <v>5.7.47</v>
      </c>
      <c r="D977" s="35" t="str">
        <f>VLOOKUP(C977,'PC Despesas'!$U$5:$V$103,2,FALSE)</f>
        <v>-</v>
      </c>
      <c r="E977" s="48">
        <f>SUMIFS(Jan!$J$5:$J$605,Jan!$V$5:$V$605,"Despesa",Jan!$G$5:$G$605,DRE!$D977)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71"/>
      <c r="B978" s="62">
        <v>975</v>
      </c>
      <c r="C978" s="34" t="str">
        <f>'PC Despesas'!U52</f>
        <v>5.7.48</v>
      </c>
      <c r="D978" s="35" t="str">
        <f>VLOOKUP(C978,'PC Despesas'!$U$5:$V$103,2,FALSE)</f>
        <v>-</v>
      </c>
      <c r="E978" s="48">
        <f>SUMIFS(Jan!$J$5:$J$605,Jan!$V$5:$V$605,"Despesa",Jan!$G$5:$G$605,DRE!$D978)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71"/>
      <c r="B979" s="62">
        <v>976</v>
      </c>
      <c r="C979" s="34" t="str">
        <f>'PC Despesas'!U53</f>
        <v>5.7.49</v>
      </c>
      <c r="D979" s="35" t="str">
        <f>VLOOKUP(C979,'PC Despesas'!$U$5:$V$103,2,FALSE)</f>
        <v>-</v>
      </c>
      <c r="E979" s="48">
        <f>SUMIFS(Jan!$J$5:$J$605,Jan!$V$5:$V$605,"Despesa",Jan!$G$5:$G$605,DRE!$D979)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71"/>
      <c r="B980" s="62">
        <v>977</v>
      </c>
      <c r="C980" s="34" t="str">
        <f>'PC Despesas'!U54</f>
        <v>5.7.50</v>
      </c>
      <c r="D980" s="35" t="str">
        <f>VLOOKUP(C980,'PC Despesas'!$U$5:$V$103,2,FALSE)</f>
        <v>-</v>
      </c>
      <c r="E980" s="48">
        <f>SUMIFS(Jan!$J$5:$J$605,Jan!$V$5:$V$605,"Despesa",Jan!$G$5:$G$605,DRE!$D980)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71"/>
      <c r="B981" s="62">
        <v>978</v>
      </c>
      <c r="C981" s="34" t="str">
        <f>'PC Despesas'!U55</f>
        <v>5.7.51</v>
      </c>
      <c r="D981" s="35" t="str">
        <f>VLOOKUP(C981,'PC Despesas'!$U$5:$V$103,2,FALSE)</f>
        <v>-</v>
      </c>
      <c r="E981" s="48">
        <f>SUMIFS(Jan!$J$5:$J$605,Jan!$V$5:$V$605,"Despesa",Jan!$G$5:$G$605,DRE!$D981)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71"/>
      <c r="B982" s="62">
        <v>979</v>
      </c>
      <c r="C982" s="34" t="str">
        <f>'PC Despesas'!U56</f>
        <v>5.7.52</v>
      </c>
      <c r="D982" s="35" t="str">
        <f>VLOOKUP(C982,'PC Despesas'!$U$5:$V$103,2,FALSE)</f>
        <v>-</v>
      </c>
      <c r="E982" s="48">
        <f>SUMIFS(Jan!$J$5:$J$605,Jan!$V$5:$V$605,"Despesa",Jan!$G$5:$G$605,DRE!$D982)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71"/>
      <c r="B983" s="62">
        <v>980</v>
      </c>
      <c r="C983" s="34" t="str">
        <f>'PC Despesas'!U57</f>
        <v>5.7.53</v>
      </c>
      <c r="D983" s="35" t="str">
        <f>VLOOKUP(C983,'PC Despesas'!$U$5:$V$103,2,FALSE)</f>
        <v>-</v>
      </c>
      <c r="E983" s="48">
        <f>SUMIFS(Jan!$J$5:$J$605,Jan!$V$5:$V$605,"Despesa",Jan!$G$5:$G$605,DRE!$D983)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71"/>
      <c r="B984" s="62">
        <v>981</v>
      </c>
      <c r="C984" s="34" t="str">
        <f>'PC Despesas'!U58</f>
        <v>5.7.54</v>
      </c>
      <c r="D984" s="35" t="str">
        <f>VLOOKUP(C984,'PC Despesas'!$U$5:$V$103,2,FALSE)</f>
        <v>-</v>
      </c>
      <c r="E984" s="48">
        <f>SUMIFS(Jan!$J$5:$J$605,Jan!$V$5:$V$605,"Despesa",Jan!$G$5:$G$605,DRE!$D984)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71"/>
      <c r="B985" s="62">
        <v>982</v>
      </c>
      <c r="C985" s="34" t="str">
        <f>'PC Despesas'!U59</f>
        <v>5.7.55</v>
      </c>
      <c r="D985" s="35" t="str">
        <f>VLOOKUP(C985,'PC Despesas'!$U$5:$V$103,2,FALSE)</f>
        <v>-</v>
      </c>
      <c r="E985" s="48">
        <f>SUMIFS(Jan!$J$5:$J$605,Jan!$V$5:$V$605,"Despesa",Jan!$G$5:$G$605,DRE!$D985)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71"/>
      <c r="B986" s="62">
        <v>983</v>
      </c>
      <c r="C986" s="34" t="str">
        <f>'PC Despesas'!U60</f>
        <v>5.7.56</v>
      </c>
      <c r="D986" s="35" t="str">
        <f>VLOOKUP(C986,'PC Despesas'!$U$5:$V$103,2,FALSE)</f>
        <v>-</v>
      </c>
      <c r="E986" s="48">
        <f>SUMIFS(Jan!$J$5:$J$605,Jan!$V$5:$V$605,"Despesa",Jan!$G$5:$G$605,DRE!$D986)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71"/>
      <c r="B987" s="62">
        <v>984</v>
      </c>
      <c r="C987" s="34" t="str">
        <f>'PC Despesas'!U61</f>
        <v>5.7.57</v>
      </c>
      <c r="D987" s="35" t="str">
        <f>VLOOKUP(C987,'PC Despesas'!$U$5:$V$103,2,FALSE)</f>
        <v>-</v>
      </c>
      <c r="E987" s="48">
        <f>SUMIFS(Jan!$J$5:$J$605,Jan!$V$5:$V$605,"Despesa",Jan!$G$5:$G$605,DRE!$D987)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71"/>
      <c r="B988" s="62">
        <v>985</v>
      </c>
      <c r="C988" s="34" t="str">
        <f>'PC Despesas'!U62</f>
        <v>5.7.58</v>
      </c>
      <c r="D988" s="35" t="str">
        <f>VLOOKUP(C988,'PC Despesas'!$U$5:$V$103,2,FALSE)</f>
        <v>-</v>
      </c>
      <c r="E988" s="48">
        <f>SUMIFS(Jan!$J$5:$J$605,Jan!$V$5:$V$605,"Despesa",Jan!$G$5:$G$605,DRE!$D988)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71"/>
      <c r="B989" s="62">
        <v>986</v>
      </c>
      <c r="C989" s="34" t="str">
        <f>'PC Despesas'!U63</f>
        <v>5.7.59</v>
      </c>
      <c r="D989" s="35" t="str">
        <f>VLOOKUP(C989,'PC Despesas'!$U$5:$V$103,2,FALSE)</f>
        <v>-</v>
      </c>
      <c r="E989" s="48">
        <f>SUMIFS(Jan!$J$5:$J$605,Jan!$V$5:$V$605,"Despesa",Jan!$G$5:$G$605,DRE!$D989)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71"/>
      <c r="B990" s="62">
        <v>987</v>
      </c>
      <c r="C990" s="34" t="str">
        <f>'PC Despesas'!U64</f>
        <v>5.7.60</v>
      </c>
      <c r="D990" s="35" t="str">
        <f>VLOOKUP(C990,'PC Despesas'!$U$5:$V$103,2,FALSE)</f>
        <v>-</v>
      </c>
      <c r="E990" s="48">
        <f>SUMIFS(Jan!$J$5:$J$605,Jan!$V$5:$V$605,"Despesa",Jan!$G$5:$G$605,DRE!$D990)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71"/>
      <c r="B991" s="62">
        <v>988</v>
      </c>
      <c r="C991" s="34" t="str">
        <f>'PC Despesas'!U65</f>
        <v>5.7.61</v>
      </c>
      <c r="D991" s="35" t="str">
        <f>VLOOKUP(C991,'PC Despesas'!$U$5:$V$103,2,FALSE)</f>
        <v>-</v>
      </c>
      <c r="E991" s="48">
        <f>SUMIFS(Jan!$J$5:$J$605,Jan!$V$5:$V$605,"Despesa",Jan!$G$5:$G$605,DRE!$D991)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71"/>
      <c r="B992" s="62">
        <v>989</v>
      </c>
      <c r="C992" s="34" t="str">
        <f>'PC Despesas'!U66</f>
        <v>5.7.62</v>
      </c>
      <c r="D992" s="35" t="str">
        <f>VLOOKUP(C992,'PC Despesas'!$U$5:$V$103,2,FALSE)</f>
        <v>-</v>
      </c>
      <c r="E992" s="48">
        <f>SUMIFS(Jan!$J$5:$J$605,Jan!$V$5:$V$605,"Despesa",Jan!$G$5:$G$605,DRE!$D992)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71"/>
      <c r="B993" s="62">
        <v>990</v>
      </c>
      <c r="C993" s="34" t="str">
        <f>'PC Despesas'!U67</f>
        <v>5.7.63</v>
      </c>
      <c r="D993" s="35" t="str">
        <f>VLOOKUP(C993,'PC Despesas'!$U$5:$V$103,2,FALSE)</f>
        <v>-</v>
      </c>
      <c r="E993" s="48">
        <f>SUMIFS(Jan!$J$5:$J$605,Jan!$V$5:$V$605,"Despesa",Jan!$G$5:$G$605,DRE!$D993)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71"/>
      <c r="B994" s="62">
        <v>991</v>
      </c>
      <c r="C994" s="34" t="str">
        <f>'PC Despesas'!U68</f>
        <v>5.7.64</v>
      </c>
      <c r="D994" s="35" t="str">
        <f>VLOOKUP(C994,'PC Despesas'!$U$5:$V$103,2,FALSE)</f>
        <v>-</v>
      </c>
      <c r="E994" s="48">
        <f>SUMIFS(Jan!$J$5:$J$605,Jan!$V$5:$V$605,"Despesa",Jan!$G$5:$G$605,DRE!$D994)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71"/>
      <c r="B995" s="62">
        <v>992</v>
      </c>
      <c r="C995" s="34" t="str">
        <f>'PC Despesas'!U69</f>
        <v>5.7.65</v>
      </c>
      <c r="D995" s="35" t="str">
        <f>VLOOKUP(C995,'PC Despesas'!$U$5:$V$103,2,FALSE)</f>
        <v>-</v>
      </c>
      <c r="E995" s="48">
        <f>SUMIFS(Jan!$J$5:$J$605,Jan!$V$5:$V$605,"Despesa",Jan!$G$5:$G$605,DRE!$D995)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71"/>
      <c r="B996" s="62">
        <v>993</v>
      </c>
      <c r="C996" s="34" t="str">
        <f>'PC Despesas'!U70</f>
        <v>5.7.66</v>
      </c>
      <c r="D996" s="35" t="str">
        <f>VLOOKUP(C996,'PC Despesas'!$U$5:$V$103,2,FALSE)</f>
        <v>-</v>
      </c>
      <c r="E996" s="48">
        <f>SUMIFS(Jan!$J$5:$J$605,Jan!$V$5:$V$605,"Despesa",Jan!$G$5:$G$605,DRE!$D996)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71"/>
      <c r="B997" s="62">
        <v>994</v>
      </c>
      <c r="C997" s="34" t="str">
        <f>'PC Despesas'!U71</f>
        <v>5.7.67</v>
      </c>
      <c r="D997" s="35" t="str">
        <f>VLOOKUP(C997,'PC Despesas'!$U$5:$V$103,2,FALSE)</f>
        <v>-</v>
      </c>
      <c r="E997" s="48">
        <f>SUMIFS(Jan!$J$5:$J$605,Jan!$V$5:$V$605,"Despesa",Jan!$G$5:$G$605,DRE!$D997)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71"/>
      <c r="B998" s="62">
        <v>995</v>
      </c>
      <c r="C998" s="34" t="str">
        <f>'PC Despesas'!U72</f>
        <v>5.7.68</v>
      </c>
      <c r="D998" s="35" t="str">
        <f>VLOOKUP(C998,'PC Despesas'!$U$5:$V$103,2,FALSE)</f>
        <v>-</v>
      </c>
      <c r="E998" s="48">
        <f>SUMIFS(Jan!$J$5:$J$605,Jan!$V$5:$V$605,"Despesa",Jan!$G$5:$G$605,DRE!$D998)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71"/>
      <c r="B999" s="62">
        <v>996</v>
      </c>
      <c r="C999" s="34" t="str">
        <f>'PC Despesas'!U73</f>
        <v>5.7.69</v>
      </c>
      <c r="D999" s="35" t="str">
        <f>VLOOKUP(C999,'PC Despesas'!$U$5:$V$103,2,FALSE)</f>
        <v>-</v>
      </c>
      <c r="E999" s="48">
        <f>SUMIFS(Jan!$J$5:$J$605,Jan!$V$5:$V$605,"Despesa",Jan!$G$5:$G$605,DRE!$D999)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71"/>
      <c r="B1000" s="62">
        <v>997</v>
      </c>
      <c r="C1000" s="34" t="str">
        <f>'PC Despesas'!U74</f>
        <v>5.7.70</v>
      </c>
      <c r="D1000" s="35" t="str">
        <f>VLOOKUP(C1000,'PC Despesas'!$U$5:$V$103,2,FALSE)</f>
        <v>-</v>
      </c>
      <c r="E1000" s="48">
        <f>SUMIFS(Jan!$J$5:$J$605,Jan!$V$5:$V$605,"Despesa",Jan!$G$5:$G$605,DRE!$D1000)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71"/>
      <c r="B1001" s="62">
        <v>998</v>
      </c>
      <c r="C1001" s="34" t="str">
        <f>'PC Despesas'!U75</f>
        <v>5.7.71</v>
      </c>
      <c r="D1001" s="35" t="str">
        <f>VLOOKUP(C1001,'PC Despesas'!$U$5:$V$103,2,FALSE)</f>
        <v>-</v>
      </c>
      <c r="E1001" s="48">
        <f>SUMIFS(Jan!$J$5:$J$605,Jan!$V$5:$V$605,"Despesa",Jan!$G$5:$G$605,DRE!$D1001)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71"/>
      <c r="B1002" s="62">
        <v>999</v>
      </c>
      <c r="C1002" s="34" t="str">
        <f>'PC Despesas'!U76</f>
        <v>5.7.72</v>
      </c>
      <c r="D1002" s="35" t="str">
        <f>VLOOKUP(C1002,'PC Despesas'!$U$5:$V$103,2,FALSE)</f>
        <v>-</v>
      </c>
      <c r="E1002" s="48">
        <f>SUMIFS(Jan!$J$5:$J$605,Jan!$V$5:$V$605,"Despesa",Jan!$G$5:$G$605,DRE!$D1002)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71"/>
      <c r="B1003" s="62">
        <v>1000</v>
      </c>
      <c r="C1003" s="34" t="str">
        <f>'PC Despesas'!U77</f>
        <v>5.7.73</v>
      </c>
      <c r="D1003" s="35" t="str">
        <f>VLOOKUP(C1003,'PC Despesas'!$U$5:$V$103,2,FALSE)</f>
        <v>-</v>
      </c>
      <c r="E1003" s="48">
        <f>SUMIFS(Jan!$J$5:$J$605,Jan!$V$5:$V$605,"Despesa",Jan!$G$5:$G$605,DRE!$D1003)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71"/>
      <c r="B1004" s="62">
        <v>1001</v>
      </c>
      <c r="C1004" s="34" t="str">
        <f>'PC Despesas'!U78</f>
        <v>5.7.74</v>
      </c>
      <c r="D1004" s="35" t="str">
        <f>VLOOKUP(C1004,'PC Despesas'!$U$5:$V$103,2,FALSE)</f>
        <v>-</v>
      </c>
      <c r="E1004" s="48">
        <f>SUMIFS(Jan!$J$5:$J$605,Jan!$V$5:$V$605,"Despesa",Jan!$G$5:$G$605,DRE!$D1004)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71"/>
      <c r="B1005" s="62">
        <v>1002</v>
      </c>
      <c r="C1005" s="34" t="str">
        <f>'PC Despesas'!U79</f>
        <v>5.7.75</v>
      </c>
      <c r="D1005" s="35" t="str">
        <f>VLOOKUP(C1005,'PC Despesas'!$U$5:$V$103,2,FALSE)</f>
        <v>-</v>
      </c>
      <c r="E1005" s="48">
        <f>SUMIFS(Jan!$J$5:$J$605,Jan!$V$5:$V$605,"Despesa",Jan!$G$5:$G$605,DRE!$D1005)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71"/>
      <c r="B1006" s="62">
        <v>1003</v>
      </c>
      <c r="C1006" s="34" t="str">
        <f>'PC Despesas'!U80</f>
        <v>5.7.76</v>
      </c>
      <c r="D1006" s="35" t="str">
        <f>VLOOKUP(C1006,'PC Despesas'!$U$5:$V$103,2,FALSE)</f>
        <v>-</v>
      </c>
      <c r="E1006" s="48">
        <f>SUMIFS(Jan!$J$5:$J$605,Jan!$V$5:$V$605,"Despesa",Jan!$G$5:$G$605,DRE!$D1006)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71"/>
      <c r="B1007" s="62">
        <v>1004</v>
      </c>
      <c r="C1007" s="34" t="str">
        <f>'PC Despesas'!U81</f>
        <v>5.7.77</v>
      </c>
      <c r="D1007" s="35" t="str">
        <f>VLOOKUP(C1007,'PC Despesas'!$U$5:$V$103,2,FALSE)</f>
        <v>-</v>
      </c>
      <c r="E1007" s="48">
        <f>SUMIFS(Jan!$J$5:$J$605,Jan!$V$5:$V$605,"Despesa",Jan!$G$5:$G$605,DRE!$D1007)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71"/>
      <c r="B1008" s="62">
        <v>1005</v>
      </c>
      <c r="C1008" s="34" t="str">
        <f>'PC Despesas'!U82</f>
        <v>5.7.78</v>
      </c>
      <c r="D1008" s="35" t="str">
        <f>VLOOKUP(C1008,'PC Despesas'!$U$5:$V$103,2,FALSE)</f>
        <v>-</v>
      </c>
      <c r="E1008" s="48">
        <f>SUMIFS(Jan!$J$5:$J$605,Jan!$V$5:$V$605,"Despesa",Jan!$G$5:$G$605,DRE!$D1008)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71"/>
      <c r="B1009" s="62">
        <v>1006</v>
      </c>
      <c r="C1009" s="34" t="str">
        <f>'PC Despesas'!U83</f>
        <v>5.7.79</v>
      </c>
      <c r="D1009" s="35" t="str">
        <f>VLOOKUP(C1009,'PC Despesas'!$U$5:$V$103,2,FALSE)</f>
        <v>-</v>
      </c>
      <c r="E1009" s="48">
        <f>SUMIFS(Jan!$J$5:$J$605,Jan!$V$5:$V$605,"Despesa",Jan!$G$5:$G$605,DRE!$D1009)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71"/>
      <c r="B1010" s="62">
        <v>1007</v>
      </c>
      <c r="C1010" s="34" t="str">
        <f>'PC Despesas'!U84</f>
        <v>5.7.80</v>
      </c>
      <c r="D1010" s="35" t="str">
        <f>VLOOKUP(C1010,'PC Despesas'!$U$5:$V$103,2,FALSE)</f>
        <v>-</v>
      </c>
      <c r="E1010" s="48">
        <f>SUMIFS(Jan!$J$5:$J$605,Jan!$V$5:$V$605,"Despesa",Jan!$G$5:$G$605,DRE!$D1010)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71"/>
      <c r="B1011" s="62">
        <v>1008</v>
      </c>
      <c r="C1011" s="34" t="str">
        <f>'PC Despesas'!U85</f>
        <v>5.7.81</v>
      </c>
      <c r="D1011" s="35" t="str">
        <f>VLOOKUP(C1011,'PC Despesas'!$U$5:$V$103,2,FALSE)</f>
        <v>-</v>
      </c>
      <c r="E1011" s="48">
        <f>SUMIFS(Jan!$J$5:$J$605,Jan!$V$5:$V$605,"Despesa",Jan!$G$5:$G$605,DRE!$D1011)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71"/>
      <c r="B1012" s="62">
        <v>1009</v>
      </c>
      <c r="C1012" s="34" t="str">
        <f>'PC Despesas'!U86</f>
        <v>5.7.82</v>
      </c>
      <c r="D1012" s="35" t="str">
        <f>VLOOKUP(C1012,'PC Despesas'!$U$5:$V$103,2,FALSE)</f>
        <v>-</v>
      </c>
      <c r="E1012" s="48">
        <f>SUMIFS(Jan!$J$5:$J$605,Jan!$V$5:$V$605,"Despesa",Jan!$G$5:$G$605,DRE!$D1012)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71"/>
      <c r="B1013" s="62">
        <v>1010</v>
      </c>
      <c r="C1013" s="34" t="str">
        <f>'PC Despesas'!U87</f>
        <v>5.7.83</v>
      </c>
      <c r="D1013" s="35" t="str">
        <f>VLOOKUP(C1013,'PC Despesas'!$U$5:$V$103,2,FALSE)</f>
        <v>-</v>
      </c>
      <c r="E1013" s="48">
        <f>SUMIFS(Jan!$J$5:$J$605,Jan!$V$5:$V$605,"Despesa",Jan!$G$5:$G$605,DRE!$D1013)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71"/>
      <c r="B1014" s="62">
        <v>1011</v>
      </c>
      <c r="C1014" s="34" t="str">
        <f>'PC Despesas'!U88</f>
        <v>5.7.84</v>
      </c>
      <c r="D1014" s="35" t="str">
        <f>VLOOKUP(C1014,'PC Despesas'!$U$5:$V$103,2,FALSE)</f>
        <v>-</v>
      </c>
      <c r="E1014" s="48">
        <f>SUMIFS(Jan!$J$5:$J$605,Jan!$V$5:$V$605,"Despesa",Jan!$G$5:$G$605,DRE!$D1014)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71"/>
      <c r="B1015" s="62">
        <v>1012</v>
      </c>
      <c r="C1015" s="34" t="str">
        <f>'PC Despesas'!U89</f>
        <v>5.7.85</v>
      </c>
      <c r="D1015" s="35" t="str">
        <f>VLOOKUP(C1015,'PC Despesas'!$U$5:$V$103,2,FALSE)</f>
        <v>-</v>
      </c>
      <c r="E1015" s="48">
        <f>SUMIFS(Jan!$J$5:$J$605,Jan!$V$5:$V$605,"Despesa",Jan!$G$5:$G$605,DRE!$D1015)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71"/>
      <c r="B1016" s="62">
        <v>1013</v>
      </c>
      <c r="C1016" s="34" t="str">
        <f>'PC Despesas'!U90</f>
        <v>5.7.86</v>
      </c>
      <c r="D1016" s="35" t="str">
        <f>VLOOKUP(C1016,'PC Despesas'!$U$5:$V$103,2,FALSE)</f>
        <v>-</v>
      </c>
      <c r="E1016" s="48">
        <f>SUMIFS(Jan!$J$5:$J$605,Jan!$V$5:$V$605,"Despesa",Jan!$G$5:$G$605,DRE!$D1016)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71"/>
      <c r="B1017" s="62">
        <v>1014</v>
      </c>
      <c r="C1017" s="34" t="str">
        <f>'PC Despesas'!U91</f>
        <v>5.7.87</v>
      </c>
      <c r="D1017" s="35" t="str">
        <f>VLOOKUP(C1017,'PC Despesas'!$U$5:$V$103,2,FALSE)</f>
        <v>-</v>
      </c>
      <c r="E1017" s="48">
        <f>SUMIFS(Jan!$J$5:$J$605,Jan!$V$5:$V$605,"Despesa",Jan!$G$5:$G$605,DRE!$D1017)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71"/>
      <c r="B1018" s="62">
        <v>1015</v>
      </c>
      <c r="C1018" s="34" t="str">
        <f>'PC Despesas'!U92</f>
        <v>5.7.88</v>
      </c>
      <c r="D1018" s="35" t="str">
        <f>VLOOKUP(C1018,'PC Despesas'!$U$5:$V$103,2,FALSE)</f>
        <v>-</v>
      </c>
      <c r="E1018" s="48">
        <f>SUMIFS(Jan!$J$5:$J$605,Jan!$V$5:$V$605,"Despesa",Jan!$G$5:$G$605,DRE!$D1018)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71"/>
      <c r="B1019" s="62">
        <v>1016</v>
      </c>
      <c r="C1019" s="34" t="str">
        <f>'PC Despesas'!U93</f>
        <v>5.7.89</v>
      </c>
      <c r="D1019" s="35" t="str">
        <f>VLOOKUP(C1019,'PC Despesas'!$U$5:$V$103,2,FALSE)</f>
        <v>-</v>
      </c>
      <c r="E1019" s="48">
        <f>SUMIFS(Jan!$J$5:$J$605,Jan!$V$5:$V$605,"Despesa",Jan!$G$5:$G$605,DRE!$D1019)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71"/>
      <c r="B1020" s="62">
        <v>1017</v>
      </c>
      <c r="C1020" s="34" t="str">
        <f>'PC Despesas'!U94</f>
        <v>5.7.90</v>
      </c>
      <c r="D1020" s="35" t="str">
        <f>VLOOKUP(C1020,'PC Despesas'!$U$5:$V$103,2,FALSE)</f>
        <v>-</v>
      </c>
      <c r="E1020" s="48">
        <f>SUMIFS(Jan!$J$5:$J$605,Jan!$V$5:$V$605,"Despesa",Jan!$G$5:$G$605,DRE!$D1020)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71"/>
      <c r="B1021" s="62">
        <v>1018</v>
      </c>
      <c r="C1021" s="34" t="str">
        <f>'PC Despesas'!U95</f>
        <v>5.7.91</v>
      </c>
      <c r="D1021" s="35" t="str">
        <f>VLOOKUP(C1021,'PC Despesas'!$U$5:$V$103,2,FALSE)</f>
        <v>-</v>
      </c>
      <c r="E1021" s="48">
        <f>SUMIFS(Jan!$J$5:$J$605,Jan!$V$5:$V$605,"Despesa",Jan!$G$5:$G$605,DRE!$D1021)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71"/>
      <c r="B1022" s="62">
        <v>1019</v>
      </c>
      <c r="C1022" s="34" t="str">
        <f>'PC Despesas'!U96</f>
        <v>5.7.92</v>
      </c>
      <c r="D1022" s="35" t="str">
        <f>VLOOKUP(C1022,'PC Despesas'!$U$5:$V$103,2,FALSE)</f>
        <v>-</v>
      </c>
      <c r="E1022" s="48">
        <f>SUMIFS(Jan!$J$5:$J$605,Jan!$V$5:$V$605,"Despesa",Jan!$G$5:$G$605,DRE!$D1022)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71"/>
      <c r="B1023" s="62">
        <v>1020</v>
      </c>
      <c r="C1023" s="34" t="str">
        <f>'PC Despesas'!U97</f>
        <v>5.7.93</v>
      </c>
      <c r="D1023" s="35" t="str">
        <f>VLOOKUP(C1023,'PC Despesas'!$U$5:$V$103,2,FALSE)</f>
        <v>-</v>
      </c>
      <c r="E1023" s="48">
        <f>SUMIFS(Jan!$J$5:$J$605,Jan!$V$5:$V$605,"Despesa",Jan!$G$5:$G$605,DRE!$D1023)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71"/>
      <c r="B1024" s="62">
        <v>1021</v>
      </c>
      <c r="C1024" s="34" t="str">
        <f>'PC Despesas'!U98</f>
        <v>5.7.94</v>
      </c>
      <c r="D1024" s="35" t="str">
        <f>VLOOKUP(C1024,'PC Despesas'!$U$5:$V$103,2,FALSE)</f>
        <v>-</v>
      </c>
      <c r="E1024" s="48">
        <f>SUMIFS(Jan!$J$5:$J$605,Jan!$V$5:$V$605,"Despesa",Jan!$G$5:$G$605,DRE!$D1024)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71"/>
      <c r="B1025" s="62">
        <v>1022</v>
      </c>
      <c r="C1025" s="34" t="str">
        <f>'PC Despesas'!U99</f>
        <v>5.7.95</v>
      </c>
      <c r="D1025" s="35" t="str">
        <f>VLOOKUP(C1025,'PC Despesas'!$U$5:$V$103,2,FALSE)</f>
        <v>-</v>
      </c>
      <c r="E1025" s="48">
        <f>SUMIFS(Jan!$J$5:$J$605,Jan!$V$5:$V$605,"Despesa",Jan!$G$5:$G$605,DRE!$D1025)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71"/>
      <c r="B1026" s="62">
        <v>1023</v>
      </c>
      <c r="C1026" s="34" t="str">
        <f>'PC Despesas'!U100</f>
        <v>5.7.96</v>
      </c>
      <c r="D1026" s="35" t="str">
        <f>VLOOKUP(C1026,'PC Despesas'!$U$5:$V$103,2,FALSE)</f>
        <v>-</v>
      </c>
      <c r="E1026" s="48">
        <f>SUMIFS(Jan!$J$5:$J$605,Jan!$V$5:$V$605,"Despesa",Jan!$G$5:$G$605,DRE!$D1026)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71"/>
      <c r="B1027" s="62">
        <v>1024</v>
      </c>
      <c r="C1027" s="34" t="str">
        <f>'PC Despesas'!U101</f>
        <v>5.7.97</v>
      </c>
      <c r="D1027" s="35" t="str">
        <f>VLOOKUP(C1027,'PC Despesas'!$U$5:$V$103,2,FALSE)</f>
        <v>-</v>
      </c>
      <c r="E1027" s="48">
        <f>SUMIFS(Jan!$J$5:$J$605,Jan!$V$5:$V$605,"Despesa",Jan!$G$5:$G$605,DRE!$D1027)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71"/>
      <c r="B1028" s="62">
        <v>1025</v>
      </c>
      <c r="C1028" s="34" t="str">
        <f>'PC Despesas'!U102</f>
        <v>5.7.98</v>
      </c>
      <c r="D1028" s="35" t="str">
        <f>VLOOKUP(C1028,'PC Despesas'!$U$5:$V$103,2,FALSE)</f>
        <v>-</v>
      </c>
      <c r="E1028" s="48">
        <f>SUMIFS(Jan!$J$5:$J$605,Jan!$V$5:$V$605,"Despesa",Jan!$G$5:$G$605,DRE!$D1028)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71"/>
      <c r="B1029" s="62">
        <v>1026</v>
      </c>
      <c r="C1029" s="34" t="str">
        <f>'PC Despesas'!U103</f>
        <v>5.7.99</v>
      </c>
      <c r="D1029" s="35" t="str">
        <f>VLOOKUP(C1029,'PC Despesas'!$U$5:$V$103,2,FALSE)</f>
        <v>Outros Impostos</v>
      </c>
      <c r="E1029" s="48">
        <f>SUMIFS(Jan!$J$5:$J$605,Jan!$V$5:$V$605,"Despesa",Jan!$G$5:$G$605,DRE!$D1029)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71"/>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71"/>
      <c r="B1031" s="62">
        <v>1028</v>
      </c>
      <c r="C1031" s="244" t="s">
        <v>225</v>
      </c>
      <c r="D1031" s="245"/>
      <c r="E1031" s="196">
        <f>E422-E424+E727-E930</f>
        <v>0</v>
      </c>
      <c r="F1031" s="196">
        <f t="shared" ref="F1031:Q1031" si="44">F422-F424+F727-F930</f>
        <v>0</v>
      </c>
      <c r="G1031" s="196">
        <f t="shared" si="44"/>
        <v>0</v>
      </c>
      <c r="H1031" s="196">
        <f t="shared" si="44"/>
        <v>0</v>
      </c>
      <c r="I1031" s="196">
        <f t="shared" si="44"/>
        <v>0</v>
      </c>
      <c r="J1031" s="196">
        <f t="shared" si="44"/>
        <v>60</v>
      </c>
      <c r="K1031" s="196">
        <f t="shared" si="44"/>
        <v>1695</v>
      </c>
      <c r="L1031" s="196">
        <f t="shared" si="44"/>
        <v>-7005.43</v>
      </c>
      <c r="M1031" s="196">
        <f t="shared" si="44"/>
        <v>-3891.17</v>
      </c>
      <c r="N1031" s="196">
        <f t="shared" si="44"/>
        <v>-3822.33</v>
      </c>
      <c r="O1031" s="196">
        <f t="shared" si="44"/>
        <v>-3822.33</v>
      </c>
      <c r="P1031" s="196">
        <f t="shared" si="44"/>
        <v>-3822.33</v>
      </c>
      <c r="Q1031" s="196">
        <f t="shared" si="44"/>
        <v>-20608.59</v>
      </c>
    </row>
    <row r="1032" spans="1:17" ht="16.5" thickTop="1" thickBot="1" x14ac:dyDescent="0.3">
      <c r="A1032" s="171"/>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71"/>
      <c r="B1033" s="62">
        <v>1030</v>
      </c>
      <c r="C1033" s="197" t="s">
        <v>293</v>
      </c>
      <c r="D1033" s="198" t="str">
        <f>VLOOKUP(C1033,'PC Despesas'!$X$4:$Y$103,2,FALSE)</f>
        <v>INVESTIMENTOS</v>
      </c>
      <c r="E1033" s="199">
        <f>SUM(E1034:E1132)</f>
        <v>0</v>
      </c>
      <c r="F1033" s="199">
        <f t="shared" ref="F1033:O1033" si="45">SUM(F1034:F1132)</f>
        <v>0</v>
      </c>
      <c r="G1033" s="199">
        <f t="shared" si="45"/>
        <v>0</v>
      </c>
      <c r="H1033" s="199">
        <f t="shared" si="45"/>
        <v>0</v>
      </c>
      <c r="I1033" s="199">
        <f t="shared" si="45"/>
        <v>0</v>
      </c>
      <c r="J1033" s="199">
        <f t="shared" si="45"/>
        <v>0</v>
      </c>
      <c r="K1033" s="199">
        <f t="shared" si="45"/>
        <v>0</v>
      </c>
      <c r="L1033" s="199">
        <f t="shared" si="45"/>
        <v>123.98</v>
      </c>
      <c r="M1033" s="199">
        <f t="shared" si="45"/>
        <v>850</v>
      </c>
      <c r="N1033" s="199">
        <f t="shared" si="45"/>
        <v>850</v>
      </c>
      <c r="O1033" s="199">
        <f t="shared" si="45"/>
        <v>850</v>
      </c>
      <c r="P1033" s="199">
        <f>SUM(P1034:P1132)</f>
        <v>850</v>
      </c>
      <c r="Q1033" s="199">
        <f>SUM(Q1034:Q1132)</f>
        <v>3523.98</v>
      </c>
    </row>
    <row r="1034" spans="1:17" ht="28.5" customHeight="1" thickTop="1" thickBot="1" x14ac:dyDescent="0.3">
      <c r="A1034" s="171"/>
      <c r="B1034" s="62">
        <v>1031</v>
      </c>
      <c r="C1034" s="34" t="str">
        <f>'PC Despesas'!X5</f>
        <v>5.8.1</v>
      </c>
      <c r="D1034" s="35" t="str">
        <f>VLOOKUP(C1034,'PC Despesas'!$X$5:$Y$103,2,FALSE)</f>
        <v>PRESTAÇÃO STRADA</v>
      </c>
      <c r="E1034" s="48">
        <f>SUMIFS(Jan!$J$5:$J$605,Jan!$V$5:$V$605,"Despesa",Jan!$G$5:$G$605,DRE!$D1034)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123.98</v>
      </c>
      <c r="M1034" s="48">
        <f>SUMIFS(Set!$J$5:$J$605,Set!$V$5:$V$605,"Despesa",Set!$G$5:$G$605,DRE!$D1034)</f>
        <v>850</v>
      </c>
      <c r="N1034" s="48">
        <f>SUMIFS(Out!$J$5:$J$605,Out!$V$5:$V$605,"Despesa",Out!$G$5:$G$605,DRE!$D1034)</f>
        <v>850</v>
      </c>
      <c r="O1034" s="48">
        <f>SUMIFS(Nov!$J$5:$J$605,Nov!$V$5:$V$605,"Despesa",Nov!$G$5:$G$605,DRE!$D1034)</f>
        <v>850</v>
      </c>
      <c r="P1034" s="48">
        <f>SUMIFS(Dez!$J$5:$J$605,Dez!$V$5:$V$605,"Despesa",Dez!$G$5:$G$605,DRE!$D1034)</f>
        <v>850</v>
      </c>
      <c r="Q1034" s="48">
        <f>SUM(E1034:P1034)</f>
        <v>3523.98</v>
      </c>
    </row>
    <row r="1035" spans="1:17" ht="28.5" customHeight="1" thickTop="1" thickBot="1" x14ac:dyDescent="0.3">
      <c r="A1035" s="171"/>
      <c r="B1035" s="62">
        <v>1032</v>
      </c>
      <c r="C1035" s="34" t="str">
        <f>'PC Despesas'!X6</f>
        <v>5.8.2</v>
      </c>
      <c r="D1035" s="35">
        <f>VLOOKUP(C1035,'PC Despesas'!$X$5:$Y$103,2,FALSE)</f>
        <v>0</v>
      </c>
      <c r="E1035" s="48">
        <f>SUMIFS(Jan!$J$5:$J$605,Jan!$V$5:$V$605,"Despesa",Jan!$G$5:$G$605,DRE!$D1035)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71"/>
      <c r="B1036" s="62">
        <v>1033</v>
      </c>
      <c r="C1036" s="34" t="str">
        <f>'PC Despesas'!X7</f>
        <v>5.8.3</v>
      </c>
      <c r="D1036" s="35" t="str">
        <f>VLOOKUP(C1036,'PC Despesas'!$X$5:$Y$103,2,FALSE)</f>
        <v>-</v>
      </c>
      <c r="E1036" s="48">
        <f>SUMIFS(Jan!$J$5:$J$605,Jan!$V$5:$V$605,"Despesa",Jan!$G$5:$G$605,DRE!$D1036)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71"/>
      <c r="B1037" s="62">
        <v>1034</v>
      </c>
      <c r="C1037" s="34" t="str">
        <f>'PC Despesas'!X8</f>
        <v>5.8.4</v>
      </c>
      <c r="D1037" s="35" t="str">
        <f>VLOOKUP(C1037,'PC Despesas'!$X$5:$Y$103,2,FALSE)</f>
        <v>-</v>
      </c>
      <c r="E1037" s="48">
        <f>SUMIFS(Jan!$J$5:$J$605,Jan!$V$5:$V$605,"Despesa",Jan!$G$5:$G$605,DRE!$D1037)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71"/>
      <c r="B1038" s="62">
        <v>1035</v>
      </c>
      <c r="C1038" s="34" t="str">
        <f>'PC Despesas'!X9</f>
        <v>5.8.5</v>
      </c>
      <c r="D1038" s="35" t="str">
        <f>VLOOKUP(C1038,'PC Despesas'!$X$5:$Y$103,2,FALSE)</f>
        <v>-</v>
      </c>
      <c r="E1038" s="48">
        <f>SUMIFS(Jan!$J$5:$J$605,Jan!$V$5:$V$605,"Despesa",Jan!$G$5:$G$605,DRE!$D1038)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71"/>
      <c r="B1039" s="62">
        <v>1036</v>
      </c>
      <c r="C1039" s="34" t="str">
        <f>'PC Despesas'!X10</f>
        <v>5.8.6</v>
      </c>
      <c r="D1039" s="35" t="str">
        <f>VLOOKUP(C1039,'PC Despesas'!$X$5:$Y$103,2,FALSE)</f>
        <v>-</v>
      </c>
      <c r="E1039" s="48">
        <f>SUMIFS(Jan!$J$5:$J$605,Jan!$V$5:$V$605,"Despesa",Jan!$G$5:$G$605,DRE!$D1039)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71"/>
      <c r="B1040" s="62">
        <v>1037</v>
      </c>
      <c r="C1040" s="34" t="str">
        <f>'PC Despesas'!X11</f>
        <v>5.8.7</v>
      </c>
      <c r="D1040" s="35" t="str">
        <f>VLOOKUP(C1040,'PC Despesas'!$X$5:$Y$103,2,FALSE)</f>
        <v>-</v>
      </c>
      <c r="E1040" s="48">
        <f>SUMIFS(Jan!$J$5:$J$605,Jan!$V$5:$V$605,"Despesa",Jan!$G$5:$G$605,DRE!$D1040)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71"/>
      <c r="B1041" s="62">
        <v>1038</v>
      </c>
      <c r="C1041" s="34" t="str">
        <f>'PC Despesas'!X12</f>
        <v>5.8.8</v>
      </c>
      <c r="D1041" s="35" t="str">
        <f>VLOOKUP(C1041,'PC Despesas'!$X$5:$Y$103,2,FALSE)</f>
        <v>-</v>
      </c>
      <c r="E1041" s="48">
        <f>SUMIFS(Jan!$J$5:$J$605,Jan!$V$5:$V$605,"Despesa",Jan!$G$5:$G$605,DRE!$D1041)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71"/>
      <c r="B1042" s="62">
        <v>1039</v>
      </c>
      <c r="C1042" s="34" t="str">
        <f>'PC Despesas'!X13</f>
        <v>5.8.9</v>
      </c>
      <c r="D1042" s="35" t="str">
        <f>VLOOKUP(C1042,'PC Despesas'!$X$5:$Y$103,2,FALSE)</f>
        <v>-</v>
      </c>
      <c r="E1042" s="48">
        <f>SUMIFS(Jan!$J$5:$J$605,Jan!$V$5:$V$605,"Despesa",Jan!$G$5:$G$605,DRE!$D1042)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71"/>
      <c r="B1043" s="62">
        <v>1040</v>
      </c>
      <c r="C1043" s="34" t="str">
        <f>'PC Despesas'!X14</f>
        <v>5.8.10</v>
      </c>
      <c r="D1043" s="35" t="str">
        <f>VLOOKUP(C1043,'PC Despesas'!$X$5:$Y$103,2,FALSE)</f>
        <v>-</v>
      </c>
      <c r="E1043" s="48">
        <f>SUMIFS(Jan!$J$5:$J$605,Jan!$V$5:$V$605,"Despesa",Jan!$G$5:$G$605,DRE!$D1043)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71"/>
      <c r="B1044" s="62">
        <v>1041</v>
      </c>
      <c r="C1044" s="34" t="str">
        <f>'PC Despesas'!X15</f>
        <v>5.8.11</v>
      </c>
      <c r="D1044" s="35" t="str">
        <f>VLOOKUP(C1044,'PC Despesas'!$X$5:$Y$103,2,FALSE)</f>
        <v>-</v>
      </c>
      <c r="E1044" s="48">
        <f>SUMIFS(Jan!$J$5:$J$605,Jan!$V$5:$V$605,"Despesa",Jan!$G$5:$G$605,DRE!$D1044)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71"/>
      <c r="B1045" s="62">
        <v>1042</v>
      </c>
      <c r="C1045" s="34" t="str">
        <f>'PC Despesas'!X16</f>
        <v>5.8.12</v>
      </c>
      <c r="D1045" s="35" t="str">
        <f>VLOOKUP(C1045,'PC Despesas'!$X$5:$Y$103,2,FALSE)</f>
        <v>-</v>
      </c>
      <c r="E1045" s="48">
        <f>SUMIFS(Jan!$J$5:$J$605,Jan!$V$5:$V$605,"Despesa",Jan!$G$5:$G$605,DRE!$D1045)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71"/>
      <c r="B1046" s="62">
        <v>1043</v>
      </c>
      <c r="C1046" s="34" t="str">
        <f>'PC Despesas'!X17</f>
        <v>5.8.13</v>
      </c>
      <c r="D1046" s="35" t="str">
        <f>VLOOKUP(C1046,'PC Despesas'!$X$5:$Y$103,2,FALSE)</f>
        <v>-</v>
      </c>
      <c r="E1046" s="48">
        <f>SUMIFS(Jan!$J$5:$J$605,Jan!$V$5:$V$605,"Despesa",Jan!$G$5:$G$605,DRE!$D1046)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71"/>
      <c r="B1047" s="62">
        <v>1044</v>
      </c>
      <c r="C1047" s="34" t="str">
        <f>'PC Despesas'!X18</f>
        <v>5.8.14</v>
      </c>
      <c r="D1047" s="35" t="str">
        <f>VLOOKUP(C1047,'PC Despesas'!$X$5:$Y$103,2,FALSE)</f>
        <v>-</v>
      </c>
      <c r="E1047" s="48">
        <f>SUMIFS(Jan!$J$5:$J$605,Jan!$V$5:$V$605,"Despesa",Jan!$G$5:$G$605,DRE!$D1047)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71"/>
      <c r="B1048" s="62">
        <v>1045</v>
      </c>
      <c r="C1048" s="34" t="str">
        <f>'PC Despesas'!X19</f>
        <v>5.8.15</v>
      </c>
      <c r="D1048" s="35" t="str">
        <f>VLOOKUP(C1048,'PC Despesas'!$X$5:$Y$103,2,FALSE)</f>
        <v>-</v>
      </c>
      <c r="E1048" s="48">
        <f>SUMIFS(Jan!$J$5:$J$605,Jan!$V$5:$V$605,"Despesa",Jan!$G$5:$G$605,DRE!$D1048)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71"/>
      <c r="B1049" s="62">
        <v>1046</v>
      </c>
      <c r="C1049" s="34" t="str">
        <f>'PC Despesas'!X20</f>
        <v>5.8.16</v>
      </c>
      <c r="D1049" s="35" t="str">
        <f>VLOOKUP(C1049,'PC Despesas'!$X$5:$Y$103,2,FALSE)</f>
        <v>-</v>
      </c>
      <c r="E1049" s="48">
        <f>SUMIFS(Jan!$J$5:$J$605,Jan!$V$5:$V$605,"Despesa",Jan!$G$5:$G$605,DRE!$D1049)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71"/>
      <c r="B1050" s="62">
        <v>1047</v>
      </c>
      <c r="C1050" s="34" t="str">
        <f>'PC Despesas'!X21</f>
        <v>5.8.17</v>
      </c>
      <c r="D1050" s="35" t="str">
        <f>VLOOKUP(C1050,'PC Despesas'!$X$5:$Y$103,2,FALSE)</f>
        <v>-</v>
      </c>
      <c r="E1050" s="48">
        <f>SUMIFS(Jan!$J$5:$J$605,Jan!$V$5:$V$605,"Despesa",Jan!$G$5:$G$605,DRE!$D1050)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71"/>
      <c r="B1051" s="62">
        <v>1048</v>
      </c>
      <c r="C1051" s="34" t="str">
        <f>'PC Despesas'!X22</f>
        <v>5.8.18</v>
      </c>
      <c r="D1051" s="35" t="str">
        <f>VLOOKUP(C1051,'PC Despesas'!$X$5:$Y$103,2,FALSE)</f>
        <v>-</v>
      </c>
      <c r="E1051" s="48">
        <f>SUMIFS(Jan!$J$5:$J$605,Jan!$V$5:$V$605,"Despesa",Jan!$G$5:$G$605,DRE!$D1051)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71"/>
      <c r="B1052" s="62">
        <v>1049</v>
      </c>
      <c r="C1052" s="34" t="str">
        <f>'PC Despesas'!X23</f>
        <v>5.8.19</v>
      </c>
      <c r="D1052" s="35" t="str">
        <f>VLOOKUP(C1052,'PC Despesas'!$X$5:$Y$103,2,FALSE)</f>
        <v>-</v>
      </c>
      <c r="E1052" s="48">
        <f>SUMIFS(Jan!$J$5:$J$605,Jan!$V$5:$V$605,"Despesa",Jan!$G$5:$G$605,DRE!$D1052)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71"/>
      <c r="B1053" s="62">
        <v>1050</v>
      </c>
      <c r="C1053" s="34" t="str">
        <f>'PC Despesas'!X24</f>
        <v>5.8.20</v>
      </c>
      <c r="D1053" s="35" t="str">
        <f>VLOOKUP(C1053,'PC Despesas'!$X$5:$Y$103,2,FALSE)</f>
        <v>-</v>
      </c>
      <c r="E1053" s="48">
        <f>SUMIFS(Jan!$J$5:$J$605,Jan!$V$5:$V$605,"Despesa",Jan!$G$5:$G$605,DRE!$D1053)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71"/>
      <c r="B1054" s="62">
        <v>1051</v>
      </c>
      <c r="C1054" s="34" t="str">
        <f>'PC Despesas'!X25</f>
        <v>5.8.21</v>
      </c>
      <c r="D1054" s="35" t="str">
        <f>VLOOKUP(C1054,'PC Despesas'!$X$5:$Y$103,2,FALSE)</f>
        <v>-</v>
      </c>
      <c r="E1054" s="48">
        <f>SUMIFS(Jan!$J$5:$J$605,Jan!$V$5:$V$605,"Despesa",Jan!$G$5:$G$605,DRE!$D1054)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71"/>
      <c r="B1055" s="62">
        <v>1052</v>
      </c>
      <c r="C1055" s="34" t="str">
        <f>'PC Despesas'!X26</f>
        <v>5.8.22</v>
      </c>
      <c r="D1055" s="35" t="str">
        <f>VLOOKUP(C1055,'PC Despesas'!$X$5:$Y$103,2,FALSE)</f>
        <v>-</v>
      </c>
      <c r="E1055" s="48">
        <f>SUMIFS(Jan!$J$5:$J$605,Jan!$V$5:$V$605,"Despesa",Jan!$G$5:$G$605,DRE!$D1055)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71"/>
      <c r="B1056" s="62">
        <v>1053</v>
      </c>
      <c r="C1056" s="34" t="str">
        <f>'PC Despesas'!X27</f>
        <v>5.8.23</v>
      </c>
      <c r="D1056" s="35" t="str">
        <f>VLOOKUP(C1056,'PC Despesas'!$X$5:$Y$103,2,FALSE)</f>
        <v>-</v>
      </c>
      <c r="E1056" s="48">
        <f>SUMIFS(Jan!$J$5:$J$605,Jan!$V$5:$V$605,"Despesa",Jan!$G$5:$G$605,DRE!$D1056)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71"/>
      <c r="B1057" s="62">
        <v>1054</v>
      </c>
      <c r="C1057" s="34" t="str">
        <f>'PC Despesas'!X28</f>
        <v>5.8.24</v>
      </c>
      <c r="D1057" s="35" t="str">
        <f>VLOOKUP(C1057,'PC Despesas'!$X$5:$Y$103,2,FALSE)</f>
        <v>-</v>
      </c>
      <c r="E1057" s="48">
        <f>SUMIFS(Jan!$J$5:$J$605,Jan!$V$5:$V$605,"Despesa",Jan!$G$5:$G$605,DRE!$D1057)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71"/>
      <c r="B1058" s="62">
        <v>1055</v>
      </c>
      <c r="C1058" s="34" t="str">
        <f>'PC Despesas'!X29</f>
        <v>5.8.25</v>
      </c>
      <c r="D1058" s="35" t="str">
        <f>VLOOKUP(C1058,'PC Despesas'!$X$5:$Y$103,2,FALSE)</f>
        <v>-</v>
      </c>
      <c r="E1058" s="48">
        <f>SUMIFS(Jan!$J$5:$J$605,Jan!$V$5:$V$605,"Despesa",Jan!$G$5:$G$605,DRE!$D1058)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71"/>
      <c r="B1059" s="62">
        <v>1056</v>
      </c>
      <c r="C1059" s="34" t="str">
        <f>'PC Despesas'!X30</f>
        <v>5.8.26</v>
      </c>
      <c r="D1059" s="35" t="str">
        <f>VLOOKUP(C1059,'PC Despesas'!$X$5:$Y$103,2,FALSE)</f>
        <v>-</v>
      </c>
      <c r="E1059" s="48">
        <f>SUMIFS(Jan!$J$5:$J$605,Jan!$V$5:$V$605,"Despesa",Jan!$G$5:$G$605,DRE!$D1059)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71"/>
      <c r="B1060" s="62">
        <v>1057</v>
      </c>
      <c r="C1060" s="34" t="str">
        <f>'PC Despesas'!X31</f>
        <v>5.8.27</v>
      </c>
      <c r="D1060" s="35" t="str">
        <f>VLOOKUP(C1060,'PC Despesas'!$X$5:$Y$103,2,FALSE)</f>
        <v>-</v>
      </c>
      <c r="E1060" s="48">
        <f>SUMIFS(Jan!$J$5:$J$605,Jan!$V$5:$V$605,"Despesa",Jan!$G$5:$G$605,DRE!$D1060)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71"/>
      <c r="B1061" s="62">
        <v>1058</v>
      </c>
      <c r="C1061" s="34" t="str">
        <f>'PC Despesas'!X32</f>
        <v>5.8.28</v>
      </c>
      <c r="D1061" s="35" t="str">
        <f>VLOOKUP(C1061,'PC Despesas'!$X$5:$Y$103,2,FALSE)</f>
        <v>-</v>
      </c>
      <c r="E1061" s="48">
        <f>SUMIFS(Jan!$J$5:$J$605,Jan!$V$5:$V$605,"Despesa",Jan!$G$5:$G$605,DRE!$D1061)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71"/>
      <c r="B1062" s="62">
        <v>1059</v>
      </c>
      <c r="C1062" s="34" t="str">
        <f>'PC Despesas'!X33</f>
        <v>5.8.29</v>
      </c>
      <c r="D1062" s="35" t="str">
        <f>VLOOKUP(C1062,'PC Despesas'!$X$5:$Y$103,2,FALSE)</f>
        <v>-</v>
      </c>
      <c r="E1062" s="48">
        <f>SUMIFS(Jan!$J$5:$J$605,Jan!$V$5:$V$605,"Despesa",Jan!$G$5:$G$605,DRE!$D1062)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71"/>
      <c r="B1063" s="62">
        <v>1060</v>
      </c>
      <c r="C1063" s="34" t="str">
        <f>'PC Despesas'!X34</f>
        <v>5.8.30</v>
      </c>
      <c r="D1063" s="35" t="str">
        <f>VLOOKUP(C1063,'PC Despesas'!$X$5:$Y$103,2,FALSE)</f>
        <v>-</v>
      </c>
      <c r="E1063" s="48">
        <f>SUMIFS(Jan!$J$5:$J$605,Jan!$V$5:$V$605,"Despesa",Jan!$G$5:$G$605,DRE!$D1063)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71"/>
      <c r="B1064" s="62">
        <v>1061</v>
      </c>
      <c r="C1064" s="34" t="str">
        <f>'PC Despesas'!X35</f>
        <v>5.8.31</v>
      </c>
      <c r="D1064" s="35" t="str">
        <f>VLOOKUP(C1064,'PC Despesas'!$X$5:$Y$103,2,FALSE)</f>
        <v>-</v>
      </c>
      <c r="E1064" s="48">
        <f>SUMIFS(Jan!$J$5:$J$605,Jan!$V$5:$V$605,"Despesa",Jan!$G$5:$G$605,DRE!$D1064)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71"/>
      <c r="B1065" s="62">
        <v>1062</v>
      </c>
      <c r="C1065" s="34" t="str">
        <f>'PC Despesas'!X36</f>
        <v>5.8.32</v>
      </c>
      <c r="D1065" s="35" t="str">
        <f>VLOOKUP(C1065,'PC Despesas'!$X$5:$Y$103,2,FALSE)</f>
        <v>-</v>
      </c>
      <c r="E1065" s="48">
        <f>SUMIFS(Jan!$J$5:$J$605,Jan!$V$5:$V$605,"Despesa",Jan!$G$5:$G$605,DRE!$D1065)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71"/>
      <c r="B1066" s="62">
        <v>1063</v>
      </c>
      <c r="C1066" s="34" t="str">
        <f>'PC Despesas'!X37</f>
        <v>5.8.33</v>
      </c>
      <c r="D1066" s="35" t="str">
        <f>VLOOKUP(C1066,'PC Despesas'!$X$5:$Y$103,2,FALSE)</f>
        <v>-</v>
      </c>
      <c r="E1066" s="48">
        <f>SUMIFS(Jan!$J$5:$J$605,Jan!$V$5:$V$605,"Despesa",Jan!$G$5:$G$605,DRE!$D1066)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71"/>
      <c r="B1067" s="62">
        <v>1064</v>
      </c>
      <c r="C1067" s="34" t="str">
        <f>'PC Despesas'!X38</f>
        <v>5.8.34</v>
      </c>
      <c r="D1067" s="35" t="str">
        <f>VLOOKUP(C1067,'PC Despesas'!$X$5:$Y$103,2,FALSE)</f>
        <v>-</v>
      </c>
      <c r="E1067" s="48">
        <f>SUMIFS(Jan!$J$5:$J$605,Jan!$V$5:$V$605,"Despesa",Jan!$G$5:$G$605,DRE!$D1067)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71"/>
      <c r="B1068" s="62">
        <v>1065</v>
      </c>
      <c r="C1068" s="34" t="str">
        <f>'PC Despesas'!X39</f>
        <v>5.8.35</v>
      </c>
      <c r="D1068" s="35" t="str">
        <f>VLOOKUP(C1068,'PC Despesas'!$X$5:$Y$103,2,FALSE)</f>
        <v>-</v>
      </c>
      <c r="E1068" s="48">
        <f>SUMIFS(Jan!$J$5:$J$605,Jan!$V$5:$V$605,"Despesa",Jan!$G$5:$G$605,DRE!$D1068)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71"/>
      <c r="B1069" s="62">
        <v>1066</v>
      </c>
      <c r="C1069" s="34" t="str">
        <f>'PC Despesas'!X40</f>
        <v>5.8.36</v>
      </c>
      <c r="D1069" s="35" t="str">
        <f>VLOOKUP(C1069,'PC Despesas'!$X$5:$Y$103,2,FALSE)</f>
        <v>-</v>
      </c>
      <c r="E1069" s="48">
        <f>SUMIFS(Jan!$J$5:$J$605,Jan!$V$5:$V$605,"Despesa",Jan!$G$5:$G$605,DRE!$D1069)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71"/>
      <c r="B1070" s="62">
        <v>1067</v>
      </c>
      <c r="C1070" s="34" t="str">
        <f>'PC Despesas'!X41</f>
        <v>5.8.37</v>
      </c>
      <c r="D1070" s="35" t="str">
        <f>VLOOKUP(C1070,'PC Despesas'!$X$5:$Y$103,2,FALSE)</f>
        <v>-</v>
      </c>
      <c r="E1070" s="48">
        <f>SUMIFS(Jan!$J$5:$J$605,Jan!$V$5:$V$605,"Despesa",Jan!$G$5:$G$605,DRE!$D1070)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71"/>
      <c r="B1071" s="62">
        <v>1068</v>
      </c>
      <c r="C1071" s="34" t="str">
        <f>'PC Despesas'!X42</f>
        <v>5.8.38</v>
      </c>
      <c r="D1071" s="35" t="str">
        <f>VLOOKUP(C1071,'PC Despesas'!$X$5:$Y$103,2,FALSE)</f>
        <v>-</v>
      </c>
      <c r="E1071" s="48">
        <f>SUMIFS(Jan!$J$5:$J$605,Jan!$V$5:$V$605,"Despesa",Jan!$G$5:$G$605,DRE!$D1071)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71"/>
      <c r="B1072" s="62">
        <v>1069</v>
      </c>
      <c r="C1072" s="34" t="str">
        <f>'PC Despesas'!X43</f>
        <v>5.8.39</v>
      </c>
      <c r="D1072" s="35" t="str">
        <f>VLOOKUP(C1072,'PC Despesas'!$X$5:$Y$103,2,FALSE)</f>
        <v>-</v>
      </c>
      <c r="E1072" s="48">
        <f>SUMIFS(Jan!$J$5:$J$605,Jan!$V$5:$V$605,"Despesa",Jan!$G$5:$G$605,DRE!$D1072)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71"/>
      <c r="B1073" s="62">
        <v>1070</v>
      </c>
      <c r="C1073" s="34" t="str">
        <f>'PC Despesas'!X44</f>
        <v>5.8.40</v>
      </c>
      <c r="D1073" s="35" t="str">
        <f>VLOOKUP(C1073,'PC Despesas'!$X$5:$Y$103,2,FALSE)</f>
        <v>-</v>
      </c>
      <c r="E1073" s="48">
        <f>SUMIFS(Jan!$J$5:$J$605,Jan!$V$5:$V$605,"Despesa",Jan!$G$5:$G$605,DRE!$D1073)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71"/>
      <c r="B1074" s="62">
        <v>1071</v>
      </c>
      <c r="C1074" s="34" t="str">
        <f>'PC Despesas'!X45</f>
        <v>5.8.41</v>
      </c>
      <c r="D1074" s="35" t="str">
        <f>VLOOKUP(C1074,'PC Despesas'!$X$5:$Y$103,2,FALSE)</f>
        <v>-</v>
      </c>
      <c r="E1074" s="48">
        <f>SUMIFS(Jan!$J$5:$J$605,Jan!$V$5:$V$605,"Despesa",Jan!$G$5:$G$605,DRE!$D1074)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71"/>
      <c r="B1075" s="62">
        <v>1072</v>
      </c>
      <c r="C1075" s="34" t="str">
        <f>'PC Despesas'!X46</f>
        <v>5.8.42</v>
      </c>
      <c r="D1075" s="35" t="str">
        <f>VLOOKUP(C1075,'PC Despesas'!$X$5:$Y$103,2,FALSE)</f>
        <v>-</v>
      </c>
      <c r="E1075" s="48">
        <f>SUMIFS(Jan!$J$5:$J$605,Jan!$V$5:$V$605,"Despesa",Jan!$G$5:$G$605,DRE!$D1075)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71"/>
      <c r="B1076" s="62">
        <v>1073</v>
      </c>
      <c r="C1076" s="34" t="str">
        <f>'PC Despesas'!X47</f>
        <v>5.8.43</v>
      </c>
      <c r="D1076" s="35" t="str">
        <f>VLOOKUP(C1076,'PC Despesas'!$X$5:$Y$103,2,FALSE)</f>
        <v>-</v>
      </c>
      <c r="E1076" s="48">
        <f>SUMIFS(Jan!$J$5:$J$605,Jan!$V$5:$V$605,"Despesa",Jan!$G$5:$G$605,DRE!$D1076)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71"/>
      <c r="B1077" s="62">
        <v>1074</v>
      </c>
      <c r="C1077" s="34" t="str">
        <f>'PC Despesas'!X48</f>
        <v>5.8.44</v>
      </c>
      <c r="D1077" s="35" t="str">
        <f>VLOOKUP(C1077,'PC Despesas'!$X$5:$Y$103,2,FALSE)</f>
        <v>-</v>
      </c>
      <c r="E1077" s="48">
        <f>SUMIFS(Jan!$J$5:$J$605,Jan!$V$5:$V$605,"Despesa",Jan!$G$5:$G$605,DRE!$D1077)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71"/>
      <c r="B1078" s="62">
        <v>1075</v>
      </c>
      <c r="C1078" s="34" t="str">
        <f>'PC Despesas'!X49</f>
        <v>5.8.45</v>
      </c>
      <c r="D1078" s="35" t="str">
        <f>VLOOKUP(C1078,'PC Despesas'!$X$5:$Y$103,2,FALSE)</f>
        <v>-</v>
      </c>
      <c r="E1078" s="48">
        <f>SUMIFS(Jan!$J$5:$J$605,Jan!$V$5:$V$605,"Despesa",Jan!$G$5:$G$605,DRE!$D1078)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71"/>
      <c r="B1079" s="62">
        <v>1076</v>
      </c>
      <c r="C1079" s="34" t="str">
        <f>'PC Despesas'!X50</f>
        <v>5.8.46</v>
      </c>
      <c r="D1079" s="35" t="str">
        <f>VLOOKUP(C1079,'PC Despesas'!$X$5:$Y$103,2,FALSE)</f>
        <v>-</v>
      </c>
      <c r="E1079" s="48">
        <f>SUMIFS(Jan!$J$5:$J$605,Jan!$V$5:$V$605,"Despesa",Jan!$G$5:$G$605,DRE!$D1079)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71"/>
      <c r="B1080" s="62">
        <v>1077</v>
      </c>
      <c r="C1080" s="34" t="str">
        <f>'PC Despesas'!X51</f>
        <v>5.8.47</v>
      </c>
      <c r="D1080" s="35" t="str">
        <f>VLOOKUP(C1080,'PC Despesas'!$X$5:$Y$103,2,FALSE)</f>
        <v>-</v>
      </c>
      <c r="E1080" s="48">
        <f>SUMIFS(Jan!$J$5:$J$605,Jan!$V$5:$V$605,"Despesa",Jan!$G$5:$G$605,DRE!$D1080)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71"/>
      <c r="B1081" s="62">
        <v>1078</v>
      </c>
      <c r="C1081" s="34" t="str">
        <f>'PC Despesas'!X52</f>
        <v>5.8.48</v>
      </c>
      <c r="D1081" s="35" t="str">
        <f>VLOOKUP(C1081,'PC Despesas'!$X$5:$Y$103,2,FALSE)</f>
        <v>-</v>
      </c>
      <c r="E1081" s="48">
        <f>SUMIFS(Jan!$J$5:$J$605,Jan!$V$5:$V$605,"Despesa",Jan!$G$5:$G$605,DRE!$D1081)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71"/>
      <c r="B1082" s="62">
        <v>1079</v>
      </c>
      <c r="C1082" s="34" t="str">
        <f>'PC Despesas'!X53</f>
        <v>5.8.49</v>
      </c>
      <c r="D1082" s="35" t="str">
        <f>VLOOKUP(C1082,'PC Despesas'!$X$5:$Y$103,2,FALSE)</f>
        <v>-</v>
      </c>
      <c r="E1082" s="48">
        <f>SUMIFS(Jan!$J$5:$J$605,Jan!$V$5:$V$605,"Despesa",Jan!$G$5:$G$605,DRE!$D1082)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71"/>
      <c r="B1083" s="62">
        <v>1080</v>
      </c>
      <c r="C1083" s="34" t="str">
        <f>'PC Despesas'!X54</f>
        <v>5.8.50</v>
      </c>
      <c r="D1083" s="35" t="str">
        <f>VLOOKUP(C1083,'PC Despesas'!$X$5:$Y$103,2,FALSE)</f>
        <v>-</v>
      </c>
      <c r="E1083" s="48">
        <f>SUMIFS(Jan!$J$5:$J$605,Jan!$V$5:$V$605,"Despesa",Jan!$G$5:$G$605,DRE!$D1083)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71"/>
      <c r="B1084" s="62">
        <v>1081</v>
      </c>
      <c r="C1084" s="34" t="str">
        <f>'PC Despesas'!X55</f>
        <v>5.8.51</v>
      </c>
      <c r="D1084" s="35" t="str">
        <f>VLOOKUP(C1084,'PC Despesas'!$X$5:$Y$103,2,FALSE)</f>
        <v>-</v>
      </c>
      <c r="E1084" s="48">
        <f>SUMIFS(Jan!$J$5:$J$605,Jan!$V$5:$V$605,"Despesa",Jan!$G$5:$G$605,DRE!$D1084)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71"/>
      <c r="B1085" s="62">
        <v>1082</v>
      </c>
      <c r="C1085" s="34" t="str">
        <f>'PC Despesas'!X56</f>
        <v>5.8.52</v>
      </c>
      <c r="D1085" s="35" t="str">
        <f>VLOOKUP(C1085,'PC Despesas'!$X$5:$Y$103,2,FALSE)</f>
        <v>-</v>
      </c>
      <c r="E1085" s="48">
        <f>SUMIFS(Jan!$J$5:$J$605,Jan!$V$5:$V$605,"Despesa",Jan!$G$5:$G$605,DRE!$D1085)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71"/>
      <c r="B1086" s="62">
        <v>1083</v>
      </c>
      <c r="C1086" s="34" t="str">
        <f>'PC Despesas'!X57</f>
        <v>5.8.53</v>
      </c>
      <c r="D1086" s="35" t="str">
        <f>VLOOKUP(C1086,'PC Despesas'!$X$5:$Y$103,2,FALSE)</f>
        <v>-</v>
      </c>
      <c r="E1086" s="48">
        <f>SUMIFS(Jan!$J$5:$J$605,Jan!$V$5:$V$605,"Despesa",Jan!$G$5:$G$605,DRE!$D1086)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71"/>
      <c r="B1087" s="62">
        <v>1084</v>
      </c>
      <c r="C1087" s="34" t="str">
        <f>'PC Despesas'!X58</f>
        <v>5.8.54</v>
      </c>
      <c r="D1087" s="35" t="str">
        <f>VLOOKUP(C1087,'PC Despesas'!$X$5:$Y$103,2,FALSE)</f>
        <v>-</v>
      </c>
      <c r="E1087" s="48">
        <f>SUMIFS(Jan!$J$5:$J$605,Jan!$V$5:$V$605,"Despesa",Jan!$G$5:$G$605,DRE!$D1087)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71"/>
      <c r="B1088" s="62">
        <v>1085</v>
      </c>
      <c r="C1088" s="34" t="str">
        <f>'PC Despesas'!X59</f>
        <v>5.8.55</v>
      </c>
      <c r="D1088" s="35" t="str">
        <f>VLOOKUP(C1088,'PC Despesas'!$X$5:$Y$103,2,FALSE)</f>
        <v>-</v>
      </c>
      <c r="E1088" s="48">
        <f>SUMIFS(Jan!$J$5:$J$605,Jan!$V$5:$V$605,"Despesa",Jan!$G$5:$G$605,DRE!$D1088)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71"/>
      <c r="B1089" s="62">
        <v>1086</v>
      </c>
      <c r="C1089" s="34" t="str">
        <f>'PC Despesas'!X60</f>
        <v>5.8.56</v>
      </c>
      <c r="D1089" s="35" t="str">
        <f>VLOOKUP(C1089,'PC Despesas'!$X$5:$Y$103,2,FALSE)</f>
        <v>-</v>
      </c>
      <c r="E1089" s="48">
        <f>SUMIFS(Jan!$J$5:$J$605,Jan!$V$5:$V$605,"Despesa",Jan!$G$5:$G$605,DRE!$D1089)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71"/>
      <c r="B1090" s="62">
        <v>1087</v>
      </c>
      <c r="C1090" s="34" t="str">
        <f>'PC Despesas'!X61</f>
        <v>5.8.57</v>
      </c>
      <c r="D1090" s="35" t="str">
        <f>VLOOKUP(C1090,'PC Despesas'!$X$5:$Y$103,2,FALSE)</f>
        <v>-</v>
      </c>
      <c r="E1090" s="48">
        <f>SUMIFS(Jan!$J$5:$J$605,Jan!$V$5:$V$605,"Despesa",Jan!$G$5:$G$605,DRE!$D1090)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71"/>
      <c r="B1091" s="62">
        <v>1088</v>
      </c>
      <c r="C1091" s="34" t="str">
        <f>'PC Despesas'!X62</f>
        <v>5.8.58</v>
      </c>
      <c r="D1091" s="35" t="str">
        <f>VLOOKUP(C1091,'PC Despesas'!$X$5:$Y$103,2,FALSE)</f>
        <v>-</v>
      </c>
      <c r="E1091" s="48">
        <f>SUMIFS(Jan!$J$5:$J$605,Jan!$V$5:$V$605,"Despesa",Jan!$G$5:$G$605,DRE!$D1091)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71"/>
      <c r="B1092" s="62">
        <v>1089</v>
      </c>
      <c r="C1092" s="34" t="str">
        <f>'PC Despesas'!X63</f>
        <v>5.8.59</v>
      </c>
      <c r="D1092" s="35" t="str">
        <f>VLOOKUP(C1092,'PC Despesas'!$X$5:$Y$103,2,FALSE)</f>
        <v>-</v>
      </c>
      <c r="E1092" s="48">
        <f>SUMIFS(Jan!$J$5:$J$605,Jan!$V$5:$V$605,"Despesa",Jan!$G$5:$G$605,DRE!$D1092)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71"/>
      <c r="B1093" s="62">
        <v>1090</v>
      </c>
      <c r="C1093" s="34" t="str">
        <f>'PC Despesas'!X64</f>
        <v>5.8.60</v>
      </c>
      <c r="D1093" s="35" t="str">
        <f>VLOOKUP(C1093,'PC Despesas'!$X$5:$Y$103,2,FALSE)</f>
        <v>-</v>
      </c>
      <c r="E1093" s="48">
        <f>SUMIFS(Jan!$J$5:$J$605,Jan!$V$5:$V$605,"Despesa",Jan!$G$5:$G$605,DRE!$D1093)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71"/>
      <c r="B1094" s="62">
        <v>1091</v>
      </c>
      <c r="C1094" s="34" t="str">
        <f>'PC Despesas'!X65</f>
        <v>5.8.61</v>
      </c>
      <c r="D1094" s="35" t="str">
        <f>VLOOKUP(C1094,'PC Despesas'!$X$5:$Y$103,2,FALSE)</f>
        <v>-</v>
      </c>
      <c r="E1094" s="48">
        <f>SUMIFS(Jan!$J$5:$J$605,Jan!$V$5:$V$605,"Despesa",Jan!$G$5:$G$605,DRE!$D1094)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71"/>
      <c r="B1095" s="62">
        <v>1092</v>
      </c>
      <c r="C1095" s="34" t="str">
        <f>'PC Despesas'!X66</f>
        <v>5.8.62</v>
      </c>
      <c r="D1095" s="35" t="str">
        <f>VLOOKUP(C1095,'PC Despesas'!$X$5:$Y$103,2,FALSE)</f>
        <v>-</v>
      </c>
      <c r="E1095" s="48">
        <f>SUMIFS(Jan!$J$5:$J$605,Jan!$V$5:$V$605,"Despesa",Jan!$G$5:$G$605,DRE!$D1095)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71"/>
      <c r="B1096" s="62">
        <v>1093</v>
      </c>
      <c r="C1096" s="34" t="str">
        <f>'PC Despesas'!X67</f>
        <v>5.8.63</v>
      </c>
      <c r="D1096" s="35" t="str">
        <f>VLOOKUP(C1096,'PC Despesas'!$X$5:$Y$103,2,FALSE)</f>
        <v>-</v>
      </c>
      <c r="E1096" s="48">
        <f>SUMIFS(Jan!$J$5:$J$605,Jan!$V$5:$V$605,"Despesa",Jan!$G$5:$G$605,DRE!$D1096)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71"/>
      <c r="B1097" s="62">
        <v>1094</v>
      </c>
      <c r="C1097" s="34" t="str">
        <f>'PC Despesas'!X68</f>
        <v>5.8.64</v>
      </c>
      <c r="D1097" s="35" t="str">
        <f>VLOOKUP(C1097,'PC Despesas'!$X$5:$Y$103,2,FALSE)</f>
        <v>-</v>
      </c>
      <c r="E1097" s="48">
        <f>SUMIFS(Jan!$J$5:$J$605,Jan!$V$5:$V$605,"Despesa",Jan!$G$5:$G$605,DRE!$D1097)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71"/>
      <c r="B1098" s="62">
        <v>1095</v>
      </c>
      <c r="C1098" s="34" t="str">
        <f>'PC Despesas'!X69</f>
        <v>5.8.65</v>
      </c>
      <c r="D1098" s="35" t="str">
        <f>VLOOKUP(C1098,'PC Despesas'!$X$5:$Y$103,2,FALSE)</f>
        <v>-</v>
      </c>
      <c r="E1098" s="48">
        <f>SUMIFS(Jan!$J$5:$J$605,Jan!$V$5:$V$605,"Despesa",Jan!$G$5:$G$605,DRE!$D1098)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71"/>
      <c r="B1099" s="62">
        <v>1096</v>
      </c>
      <c r="C1099" s="34" t="str">
        <f>'PC Despesas'!X70</f>
        <v>5.8.66</v>
      </c>
      <c r="D1099" s="35" t="str">
        <f>VLOOKUP(C1099,'PC Despesas'!$X$5:$Y$103,2,FALSE)</f>
        <v>-</v>
      </c>
      <c r="E1099" s="48">
        <f>SUMIFS(Jan!$J$5:$J$605,Jan!$V$5:$V$605,"Despesa",Jan!$G$5:$G$605,DRE!$D1099)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71"/>
      <c r="B1100" s="62">
        <v>1097</v>
      </c>
      <c r="C1100" s="34" t="str">
        <f>'PC Despesas'!X71</f>
        <v>5.8.67</v>
      </c>
      <c r="D1100" s="35" t="str">
        <f>VLOOKUP(C1100,'PC Despesas'!$X$5:$Y$103,2,FALSE)</f>
        <v>-</v>
      </c>
      <c r="E1100" s="48">
        <f>SUMIFS(Jan!$J$5:$J$605,Jan!$V$5:$V$605,"Despesa",Jan!$G$5:$G$605,DRE!$D1100)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71"/>
      <c r="B1101" s="62">
        <v>1098</v>
      </c>
      <c r="C1101" s="34" t="str">
        <f>'PC Despesas'!X72</f>
        <v>5.8.68</v>
      </c>
      <c r="D1101" s="35" t="str">
        <f>VLOOKUP(C1101,'PC Despesas'!$X$5:$Y$103,2,FALSE)</f>
        <v>-</v>
      </c>
      <c r="E1101" s="48">
        <f>SUMIFS(Jan!$J$5:$J$605,Jan!$V$5:$V$605,"Despesa",Jan!$G$5:$G$605,DRE!$D1101)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71"/>
      <c r="B1102" s="62">
        <v>1099</v>
      </c>
      <c r="C1102" s="34" t="str">
        <f>'PC Despesas'!X73</f>
        <v>5.8.69</v>
      </c>
      <c r="D1102" s="35" t="str">
        <f>VLOOKUP(C1102,'PC Despesas'!$X$5:$Y$103,2,FALSE)</f>
        <v>-</v>
      </c>
      <c r="E1102" s="48">
        <f>SUMIFS(Jan!$J$5:$J$605,Jan!$V$5:$V$605,"Despesa",Jan!$G$5:$G$605,DRE!$D1102)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71"/>
      <c r="B1103" s="62">
        <v>1100</v>
      </c>
      <c r="C1103" s="34" t="str">
        <f>'PC Despesas'!X74</f>
        <v>5.8.70</v>
      </c>
      <c r="D1103" s="35" t="str">
        <f>VLOOKUP(C1103,'PC Despesas'!$X$5:$Y$103,2,FALSE)</f>
        <v>-</v>
      </c>
      <c r="E1103" s="48">
        <f>SUMIFS(Jan!$J$5:$J$605,Jan!$V$5:$V$605,"Despesa",Jan!$G$5:$G$605,DRE!$D1103)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71"/>
      <c r="B1104" s="62">
        <v>1101</v>
      </c>
      <c r="C1104" s="34" t="str">
        <f>'PC Despesas'!X75</f>
        <v>5.8.71</v>
      </c>
      <c r="D1104" s="35" t="str">
        <f>VLOOKUP(C1104,'PC Despesas'!$X$5:$Y$103,2,FALSE)</f>
        <v>-</v>
      </c>
      <c r="E1104" s="48">
        <f>SUMIFS(Jan!$J$5:$J$605,Jan!$V$5:$V$605,"Despesa",Jan!$G$5:$G$605,DRE!$D1104)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71"/>
      <c r="B1105" s="62">
        <v>1102</v>
      </c>
      <c r="C1105" s="34" t="str">
        <f>'PC Despesas'!X76</f>
        <v>5.8.72</v>
      </c>
      <c r="D1105" s="35" t="str">
        <f>VLOOKUP(C1105,'PC Despesas'!$X$5:$Y$103,2,FALSE)</f>
        <v>-</v>
      </c>
      <c r="E1105" s="48">
        <f>SUMIFS(Jan!$J$5:$J$605,Jan!$V$5:$V$605,"Despesa",Jan!$G$5:$G$605,DRE!$D1105)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71"/>
      <c r="B1106" s="62">
        <v>1103</v>
      </c>
      <c r="C1106" s="34" t="str">
        <f>'PC Despesas'!X77</f>
        <v>5.8.73</v>
      </c>
      <c r="D1106" s="35" t="str">
        <f>VLOOKUP(C1106,'PC Despesas'!$X$5:$Y$103,2,FALSE)</f>
        <v>-</v>
      </c>
      <c r="E1106" s="48">
        <f>SUMIFS(Jan!$J$5:$J$605,Jan!$V$5:$V$605,"Despesa",Jan!$G$5:$G$605,DRE!$D1106)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71"/>
      <c r="B1107" s="62">
        <v>1104</v>
      </c>
      <c r="C1107" s="34" t="str">
        <f>'PC Despesas'!X78</f>
        <v>5.8.74</v>
      </c>
      <c r="D1107" s="35" t="str">
        <f>VLOOKUP(C1107,'PC Despesas'!$X$5:$Y$103,2,FALSE)</f>
        <v>-</v>
      </c>
      <c r="E1107" s="48">
        <f>SUMIFS(Jan!$J$5:$J$605,Jan!$V$5:$V$605,"Despesa",Jan!$G$5:$G$605,DRE!$D1107)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71"/>
      <c r="B1108" s="62">
        <v>1105</v>
      </c>
      <c r="C1108" s="34" t="str">
        <f>'PC Despesas'!X79</f>
        <v>5.8.75</v>
      </c>
      <c r="D1108" s="35" t="str">
        <f>VLOOKUP(C1108,'PC Despesas'!$X$5:$Y$103,2,FALSE)</f>
        <v>-</v>
      </c>
      <c r="E1108" s="48">
        <f>SUMIFS(Jan!$J$5:$J$605,Jan!$V$5:$V$605,"Despesa",Jan!$G$5:$G$605,DRE!$D1108)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71"/>
      <c r="B1109" s="62">
        <v>1106</v>
      </c>
      <c r="C1109" s="34" t="str">
        <f>'PC Despesas'!X80</f>
        <v>5.8.76</v>
      </c>
      <c r="D1109" s="35" t="str">
        <f>VLOOKUP(C1109,'PC Despesas'!$X$5:$Y$103,2,FALSE)</f>
        <v>-</v>
      </c>
      <c r="E1109" s="48">
        <f>SUMIFS(Jan!$J$5:$J$605,Jan!$V$5:$V$605,"Despesa",Jan!$G$5:$G$605,DRE!$D1109)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71"/>
      <c r="B1110" s="62">
        <v>1107</v>
      </c>
      <c r="C1110" s="34" t="str">
        <f>'PC Despesas'!X81</f>
        <v>5.8.77</v>
      </c>
      <c r="D1110" s="35" t="str">
        <f>VLOOKUP(C1110,'PC Despesas'!$X$5:$Y$103,2,FALSE)</f>
        <v>-</v>
      </c>
      <c r="E1110" s="48">
        <f>SUMIFS(Jan!$J$5:$J$605,Jan!$V$5:$V$605,"Despesa",Jan!$G$5:$G$605,DRE!$D1110)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71"/>
      <c r="B1111" s="62">
        <v>1108</v>
      </c>
      <c r="C1111" s="34" t="str">
        <f>'PC Despesas'!X82</f>
        <v>5.8.78</v>
      </c>
      <c r="D1111" s="35" t="str">
        <f>VLOOKUP(C1111,'PC Despesas'!$X$5:$Y$103,2,FALSE)</f>
        <v>-</v>
      </c>
      <c r="E1111" s="48">
        <f>SUMIFS(Jan!$J$5:$J$605,Jan!$V$5:$V$605,"Despesa",Jan!$G$5:$G$605,DRE!$D1111)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71"/>
      <c r="B1112" s="62">
        <v>1109</v>
      </c>
      <c r="C1112" s="34" t="str">
        <f>'PC Despesas'!X83</f>
        <v>5.8.79</v>
      </c>
      <c r="D1112" s="35" t="str">
        <f>VLOOKUP(C1112,'PC Despesas'!$X$5:$Y$103,2,FALSE)</f>
        <v>-</v>
      </c>
      <c r="E1112" s="48">
        <f>SUMIFS(Jan!$J$5:$J$605,Jan!$V$5:$V$605,"Despesa",Jan!$G$5:$G$605,DRE!$D1112)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71"/>
      <c r="B1113" s="62">
        <v>1110</v>
      </c>
      <c r="C1113" s="34" t="str">
        <f>'PC Despesas'!X84</f>
        <v>5.8.80</v>
      </c>
      <c r="D1113" s="35" t="str">
        <f>VLOOKUP(C1113,'PC Despesas'!$X$5:$Y$103,2,FALSE)</f>
        <v>-</v>
      </c>
      <c r="E1113" s="48">
        <f>SUMIFS(Jan!$J$5:$J$605,Jan!$V$5:$V$605,"Despesa",Jan!$G$5:$G$605,DRE!$D1113)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71"/>
      <c r="B1114" s="62">
        <v>1111</v>
      </c>
      <c r="C1114" s="34" t="str">
        <f>'PC Despesas'!X85</f>
        <v>5.8.81</v>
      </c>
      <c r="D1114" s="35" t="str">
        <f>VLOOKUP(C1114,'PC Despesas'!$X$5:$Y$103,2,FALSE)</f>
        <v>-</v>
      </c>
      <c r="E1114" s="48">
        <f>SUMIFS(Jan!$J$5:$J$605,Jan!$V$5:$V$605,"Despesa",Jan!$G$5:$G$605,DRE!$D1114)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71"/>
      <c r="B1115" s="62">
        <v>1112</v>
      </c>
      <c r="C1115" s="34" t="str">
        <f>'PC Despesas'!X86</f>
        <v>5.8.82</v>
      </c>
      <c r="D1115" s="35" t="str">
        <f>VLOOKUP(C1115,'PC Despesas'!$X$5:$Y$103,2,FALSE)</f>
        <v>-</v>
      </c>
      <c r="E1115" s="48">
        <f>SUMIFS(Jan!$J$5:$J$605,Jan!$V$5:$V$605,"Despesa",Jan!$G$5:$G$605,DRE!$D1115)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71"/>
      <c r="B1116" s="62">
        <v>1113</v>
      </c>
      <c r="C1116" s="34" t="str">
        <f>'PC Despesas'!X87</f>
        <v>5.8.83</v>
      </c>
      <c r="D1116" s="35" t="str">
        <f>VLOOKUP(C1116,'PC Despesas'!$X$5:$Y$103,2,FALSE)</f>
        <v>-</v>
      </c>
      <c r="E1116" s="48">
        <f>SUMIFS(Jan!$J$5:$J$605,Jan!$V$5:$V$605,"Despesa",Jan!$G$5:$G$605,DRE!$D1116)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71"/>
      <c r="B1117" s="62">
        <v>1114</v>
      </c>
      <c r="C1117" s="34" t="str">
        <f>'PC Despesas'!X88</f>
        <v>5.8.84</v>
      </c>
      <c r="D1117" s="35" t="str">
        <f>VLOOKUP(C1117,'PC Despesas'!$X$5:$Y$103,2,FALSE)</f>
        <v>-</v>
      </c>
      <c r="E1117" s="48">
        <f>SUMIFS(Jan!$J$5:$J$605,Jan!$V$5:$V$605,"Despesa",Jan!$G$5:$G$605,DRE!$D1117)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71"/>
      <c r="B1118" s="62">
        <v>1115</v>
      </c>
      <c r="C1118" s="34" t="str">
        <f>'PC Despesas'!X89</f>
        <v>5.8.85</v>
      </c>
      <c r="D1118" s="35" t="str">
        <f>VLOOKUP(C1118,'PC Despesas'!$X$5:$Y$103,2,FALSE)</f>
        <v>-</v>
      </c>
      <c r="E1118" s="48">
        <f>SUMIFS(Jan!$J$5:$J$605,Jan!$V$5:$V$605,"Despesa",Jan!$G$5:$G$605,DRE!$D1118)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71"/>
      <c r="B1119" s="62">
        <v>1116</v>
      </c>
      <c r="C1119" s="34" t="str">
        <f>'PC Despesas'!X90</f>
        <v>5.8.86</v>
      </c>
      <c r="D1119" s="35" t="str">
        <f>VLOOKUP(C1119,'PC Despesas'!$X$5:$Y$103,2,FALSE)</f>
        <v>-</v>
      </c>
      <c r="E1119" s="48">
        <f>SUMIFS(Jan!$J$5:$J$605,Jan!$V$5:$V$605,"Despesa",Jan!$G$5:$G$605,DRE!$D1119)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71"/>
      <c r="B1120" s="62">
        <v>1117</v>
      </c>
      <c r="C1120" s="34" t="str">
        <f>'PC Despesas'!X91</f>
        <v>5.8.87</v>
      </c>
      <c r="D1120" s="35" t="str">
        <f>VLOOKUP(C1120,'PC Despesas'!$X$5:$Y$103,2,FALSE)</f>
        <v>-</v>
      </c>
      <c r="E1120" s="48">
        <f>SUMIFS(Jan!$J$5:$J$605,Jan!$V$5:$V$605,"Despesa",Jan!$G$5:$G$605,DRE!$D1120)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71"/>
      <c r="B1121" s="62">
        <v>1118</v>
      </c>
      <c r="C1121" s="34" t="str">
        <f>'PC Despesas'!X92</f>
        <v>5.8.88</v>
      </c>
      <c r="D1121" s="35" t="str">
        <f>VLOOKUP(C1121,'PC Despesas'!$X$5:$Y$103,2,FALSE)</f>
        <v>-</v>
      </c>
      <c r="E1121" s="48">
        <f>SUMIFS(Jan!$J$5:$J$605,Jan!$V$5:$V$605,"Despesa",Jan!$G$5:$G$605,DRE!$D1121)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71"/>
      <c r="B1122" s="62">
        <v>1119</v>
      </c>
      <c r="C1122" s="34" t="str">
        <f>'PC Despesas'!X93</f>
        <v>5.8.89</v>
      </c>
      <c r="D1122" s="35" t="str">
        <f>VLOOKUP(C1122,'PC Despesas'!$X$5:$Y$103,2,FALSE)</f>
        <v>-</v>
      </c>
      <c r="E1122" s="48">
        <f>SUMIFS(Jan!$J$5:$J$605,Jan!$V$5:$V$605,"Despesa",Jan!$G$5:$G$605,DRE!$D1122)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71"/>
      <c r="B1123" s="62">
        <v>1120</v>
      </c>
      <c r="C1123" s="34" t="str">
        <f>'PC Despesas'!X94</f>
        <v>5.8.90</v>
      </c>
      <c r="D1123" s="35" t="str">
        <f>VLOOKUP(C1123,'PC Despesas'!$X$5:$Y$103,2,FALSE)</f>
        <v>-</v>
      </c>
      <c r="E1123" s="48">
        <f>SUMIFS(Jan!$J$5:$J$605,Jan!$V$5:$V$605,"Despesa",Jan!$G$5:$G$605,DRE!$D1123)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71"/>
      <c r="B1124" s="62">
        <v>1121</v>
      </c>
      <c r="C1124" s="34" t="str">
        <f>'PC Despesas'!X95</f>
        <v>5.8.91</v>
      </c>
      <c r="D1124" s="35" t="str">
        <f>VLOOKUP(C1124,'PC Despesas'!$X$5:$Y$103,2,FALSE)</f>
        <v>-</v>
      </c>
      <c r="E1124" s="48">
        <f>SUMIFS(Jan!$J$5:$J$605,Jan!$V$5:$V$605,"Despesa",Jan!$G$5:$G$605,DRE!$D1124)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71"/>
      <c r="B1125" s="62">
        <v>1122</v>
      </c>
      <c r="C1125" s="34" t="str">
        <f>'PC Despesas'!X96</f>
        <v>5.8.92</v>
      </c>
      <c r="D1125" s="35" t="str">
        <f>VLOOKUP(C1125,'PC Despesas'!$X$5:$Y$103,2,FALSE)</f>
        <v>-</v>
      </c>
      <c r="E1125" s="48">
        <f>SUMIFS(Jan!$J$5:$J$605,Jan!$V$5:$V$605,"Despesa",Jan!$G$5:$G$605,DRE!$D1125)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71"/>
      <c r="B1126" s="62">
        <v>1123</v>
      </c>
      <c r="C1126" s="34" t="str">
        <f>'PC Despesas'!X97</f>
        <v>5.8.93</v>
      </c>
      <c r="D1126" s="35" t="str">
        <f>VLOOKUP(C1126,'PC Despesas'!$X$5:$Y$103,2,FALSE)</f>
        <v>-</v>
      </c>
      <c r="E1126" s="48">
        <f>SUMIFS(Jan!$J$5:$J$605,Jan!$V$5:$V$605,"Despesa",Jan!$G$5:$G$605,DRE!$D1126)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71"/>
      <c r="B1127" s="62">
        <v>1124</v>
      </c>
      <c r="C1127" s="34" t="str">
        <f>'PC Despesas'!X98</f>
        <v>5.8.94</v>
      </c>
      <c r="D1127" s="35" t="str">
        <f>VLOOKUP(C1127,'PC Despesas'!$X$5:$Y$103,2,FALSE)</f>
        <v>-</v>
      </c>
      <c r="E1127" s="48">
        <f>SUMIFS(Jan!$J$5:$J$605,Jan!$V$5:$V$605,"Despesa",Jan!$G$5:$G$605,DRE!$D1127)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71"/>
      <c r="B1128" s="62">
        <v>1125</v>
      </c>
      <c r="C1128" s="34" t="str">
        <f>'PC Despesas'!X99</f>
        <v>5.8.95</v>
      </c>
      <c r="D1128" s="35" t="str">
        <f>VLOOKUP(C1128,'PC Despesas'!$X$5:$Y$103,2,FALSE)</f>
        <v>-</v>
      </c>
      <c r="E1128" s="48">
        <f>SUMIFS(Jan!$J$5:$J$605,Jan!$V$5:$V$605,"Despesa",Jan!$G$5:$G$605,DRE!$D1128)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71"/>
      <c r="B1129" s="62">
        <v>1126</v>
      </c>
      <c r="C1129" s="34" t="str">
        <f>'PC Despesas'!X100</f>
        <v>5.8.96</v>
      </c>
      <c r="D1129" s="35" t="str">
        <f>VLOOKUP(C1129,'PC Despesas'!$X$5:$Y$103,2,FALSE)</f>
        <v>-</v>
      </c>
      <c r="E1129" s="48">
        <f>SUMIFS(Jan!$J$5:$J$605,Jan!$V$5:$V$605,"Despesa",Jan!$G$5:$G$605,DRE!$D1129)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71"/>
      <c r="B1130" s="62">
        <v>1127</v>
      </c>
      <c r="C1130" s="34" t="str">
        <f>'PC Despesas'!X101</f>
        <v>5.8.97</v>
      </c>
      <c r="D1130" s="35" t="str">
        <f>VLOOKUP(C1130,'PC Despesas'!$X$5:$Y$103,2,FALSE)</f>
        <v>-</v>
      </c>
      <c r="E1130" s="48">
        <f>SUMIFS(Jan!$J$5:$J$605,Jan!$V$5:$V$605,"Despesa",Jan!$G$5:$G$605,DRE!$D1130)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71"/>
      <c r="B1131" s="62">
        <v>1128</v>
      </c>
      <c r="C1131" s="34" t="str">
        <f>'PC Despesas'!X102</f>
        <v>5.8.98</v>
      </c>
      <c r="D1131" s="35" t="str">
        <f>VLOOKUP(C1131,'PC Despesas'!$X$5:$Y$103,2,FALSE)</f>
        <v>-</v>
      </c>
      <c r="E1131" s="48">
        <f>SUMIFS(Jan!$J$5:$J$605,Jan!$V$5:$V$605,"Despesa",Jan!$G$5:$G$605,DRE!$D1131)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71"/>
      <c r="B1132" s="62">
        <v>1129</v>
      </c>
      <c r="C1132" s="34" t="str">
        <f>'PC Despesas'!X103</f>
        <v>5.8.99</v>
      </c>
      <c r="D1132" s="35" t="str">
        <f>VLOOKUP(C1132,'PC Despesas'!$X$5:$Y$103,2,FALSE)</f>
        <v>Outros Investimentos</v>
      </c>
      <c r="E1132" s="48">
        <f>SUMIFS(Jan!$J$5:$J$605,Jan!$V$5:$V$605,"Despesa",Jan!$G$5:$G$605,DRE!$D1132)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71"/>
      <c r="C1" s="224" t="s">
        <v>109</v>
      </c>
      <c r="D1" s="224"/>
      <c r="E1" s="224"/>
      <c r="F1" s="224"/>
      <c r="G1" s="224"/>
      <c r="H1" s="224"/>
      <c r="I1" s="224"/>
      <c r="J1" s="224"/>
      <c r="K1" s="224"/>
    </row>
    <row r="2" spans="1:17" s="18" customFormat="1" ht="37.5" customHeight="1" x14ac:dyDescent="0.25">
      <c r="A2" s="171"/>
      <c r="B2" s="58"/>
      <c r="C2" s="19"/>
      <c r="D2" s="19"/>
      <c r="E2" s="19"/>
      <c r="F2" s="19"/>
      <c r="G2" s="19"/>
      <c r="H2" s="19"/>
      <c r="I2" s="19"/>
      <c r="J2" s="19"/>
      <c r="K2" s="19"/>
      <c r="L2" s="19"/>
      <c r="M2" s="19"/>
      <c r="N2" s="19"/>
      <c r="O2" s="19"/>
      <c r="P2" s="19"/>
    </row>
    <row r="3" spans="1:17" ht="29.25" customHeight="1" thickBot="1" x14ac:dyDescent="0.3">
      <c r="A3" s="171"/>
      <c r="B3" s="1"/>
      <c r="G3" s="12"/>
    </row>
    <row r="4" spans="1:17" ht="25.5" customHeight="1" thickTop="1" thickBot="1" x14ac:dyDescent="0.3">
      <c r="A4" s="171"/>
      <c r="C4" s="248" t="s">
        <v>86</v>
      </c>
      <c r="D4" s="248"/>
      <c r="E4" s="194" t="s">
        <v>66</v>
      </c>
      <c r="F4" s="194" t="s">
        <v>67</v>
      </c>
      <c r="G4" s="194" t="s">
        <v>68</v>
      </c>
      <c r="H4" s="194" t="s">
        <v>69</v>
      </c>
      <c r="I4" s="194" t="s">
        <v>70</v>
      </c>
      <c r="J4" s="194" t="s">
        <v>71</v>
      </c>
      <c r="K4" s="194" t="s">
        <v>72</v>
      </c>
      <c r="L4" s="194" t="s">
        <v>73</v>
      </c>
      <c r="M4" s="194" t="s">
        <v>74</v>
      </c>
      <c r="N4" s="194" t="s">
        <v>75</v>
      </c>
      <c r="O4" s="194" t="s">
        <v>76</v>
      </c>
      <c r="P4" s="194" t="s">
        <v>77</v>
      </c>
      <c r="Q4" s="194" t="s">
        <v>78</v>
      </c>
    </row>
    <row r="5" spans="1:17" ht="6" customHeight="1" thickTop="1" thickBot="1" x14ac:dyDescent="0.3">
      <c r="A5" s="171"/>
      <c r="C5" s="205"/>
      <c r="D5" s="206"/>
      <c r="E5" s="207"/>
      <c r="F5" s="206"/>
      <c r="G5" s="206"/>
      <c r="H5" s="206"/>
      <c r="I5" s="206"/>
      <c r="J5" s="207"/>
      <c r="K5" s="207"/>
      <c r="L5" s="207"/>
      <c r="M5" s="207"/>
      <c r="N5" s="207"/>
      <c r="O5" s="207"/>
      <c r="P5" s="207"/>
      <c r="Q5" s="207"/>
    </row>
    <row r="6" spans="1:17" ht="30" customHeight="1" thickTop="1" thickBot="1" x14ac:dyDescent="0.3">
      <c r="A6" s="171"/>
      <c r="C6" s="248" t="s">
        <v>240</v>
      </c>
      <c r="D6" s="248"/>
      <c r="E6" s="208">
        <f>E8+E108+E208+E308+E408+E508+E608+E708</f>
        <v>0</v>
      </c>
      <c r="F6" s="208">
        <f t="shared" ref="F6:P6" si="0">F8+F108+F208+F308+F408+F508+F608+F708</f>
        <v>0</v>
      </c>
      <c r="G6" s="208">
        <f t="shared" si="0"/>
        <v>0</v>
      </c>
      <c r="H6" s="208">
        <f t="shared" si="0"/>
        <v>0</v>
      </c>
      <c r="I6" s="208">
        <f t="shared" si="0"/>
        <v>0</v>
      </c>
      <c r="J6" s="208">
        <f t="shared" si="0"/>
        <v>0</v>
      </c>
      <c r="K6" s="208">
        <f t="shared" si="0"/>
        <v>0</v>
      </c>
      <c r="L6" s="208">
        <f t="shared" si="0"/>
        <v>4395.2099999999991</v>
      </c>
      <c r="M6" s="208">
        <f t="shared" si="0"/>
        <v>4821.67</v>
      </c>
      <c r="N6" s="208">
        <f t="shared" si="0"/>
        <v>4672.33</v>
      </c>
      <c r="O6" s="208">
        <f t="shared" si="0"/>
        <v>4672.33</v>
      </c>
      <c r="P6" s="208">
        <f t="shared" si="0"/>
        <v>4672.33</v>
      </c>
      <c r="Q6" s="208"/>
    </row>
    <row r="7" spans="1:17" ht="17.25" customHeight="1" thickTop="1" thickBot="1" x14ac:dyDescent="0.3">
      <c r="A7" s="171"/>
      <c r="C7" s="253"/>
      <c r="D7" s="253"/>
      <c r="E7" s="53"/>
      <c r="F7" s="53"/>
      <c r="G7" s="53"/>
      <c r="H7" s="53"/>
      <c r="I7" s="53"/>
      <c r="J7" s="53"/>
      <c r="K7" s="53"/>
      <c r="L7" s="53"/>
      <c r="M7" s="53"/>
      <c r="N7" s="53"/>
      <c r="O7" s="53"/>
      <c r="P7" s="53"/>
      <c r="Q7" s="53"/>
    </row>
    <row r="8" spans="1:17" ht="30.75" customHeight="1" thickTop="1" thickBot="1" x14ac:dyDescent="0.3">
      <c r="A8" s="171"/>
      <c r="C8" s="197" t="str">
        <f>'PC Despesas'!C4</f>
        <v>5.1</v>
      </c>
      <c r="D8" s="198" t="str">
        <f>VLOOKUP(C8,'PC Despesas'!$C$4:$D$103,2,FALSE)</f>
        <v>DESPESAS COM PRODUTOS</v>
      </c>
      <c r="E8" s="209">
        <f>SUM(E9:E107)</f>
        <v>0</v>
      </c>
      <c r="F8" s="209">
        <f t="shared" ref="F8:Q8" si="1">SUM(F9:F107)</f>
        <v>0</v>
      </c>
      <c r="G8" s="209">
        <f t="shared" si="1"/>
        <v>0</v>
      </c>
      <c r="H8" s="209">
        <f t="shared" si="1"/>
        <v>0</v>
      </c>
      <c r="I8" s="209">
        <f t="shared" si="1"/>
        <v>0</v>
      </c>
      <c r="J8" s="209">
        <f t="shared" si="1"/>
        <v>0</v>
      </c>
      <c r="K8" s="209">
        <f t="shared" si="1"/>
        <v>0</v>
      </c>
      <c r="L8" s="209">
        <f t="shared" si="1"/>
        <v>0</v>
      </c>
      <c r="M8" s="209">
        <f t="shared" si="1"/>
        <v>0</v>
      </c>
      <c r="N8" s="209">
        <f t="shared" si="1"/>
        <v>0</v>
      </c>
      <c r="O8" s="209">
        <f t="shared" si="1"/>
        <v>0</v>
      </c>
      <c r="P8" s="209">
        <f t="shared" si="1"/>
        <v>0</v>
      </c>
      <c r="Q8" s="209">
        <f t="shared" si="1"/>
        <v>0</v>
      </c>
    </row>
    <row r="9" spans="1:17" ht="28.5" customHeight="1" thickTop="1" thickBot="1" x14ac:dyDescent="0.3">
      <c r="A9" s="171"/>
      <c r="C9" s="34" t="str">
        <f>'PC Despesas'!C5</f>
        <v>5.1.1</v>
      </c>
      <c r="D9" s="35" t="str">
        <f>VLOOKUP(C9,'PC Despesas'!$C$4:$D$103,2,FALSE)</f>
        <v>CUSTO PRODUTO GLP 13 KG</v>
      </c>
      <c r="E9" s="50">
        <f>SUMIFS(Jan!$J$5:$J$605,Jan!$V$5:$V$605,"Despesa",Jan!$G$5:$G$605,CPagar!$D9,Jan!$L$5:$L$605,"Não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71"/>
      <c r="C10" s="34" t="str">
        <f>'PC Despesas'!C6</f>
        <v>5.1.2</v>
      </c>
      <c r="D10" s="35" t="str">
        <f>VLOOKUP(C10,'PC Despesas'!$C$4:$D$103,2,FALSE)</f>
        <v>CUSTO PRODUTO GLP 45 KG</v>
      </c>
      <c r="E10" s="50">
        <f>SUMIFS(Jan!$J$5:$J$605,Jan!$V$5:$V$605,"Despesa",Jan!$G$5:$G$605,CPagar!$D10,Jan!$L$5:$L$605,"Não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71"/>
      <c r="C11" s="34" t="str">
        <f>'PC Despesas'!C7</f>
        <v>5.1.3</v>
      </c>
      <c r="D11" s="35" t="str">
        <f>VLOOKUP(C11,'PC Despesas'!$C$4:$D$103,2,FALSE)</f>
        <v>VASILHAME</v>
      </c>
      <c r="E11" s="50">
        <f>SUMIFS(Jan!$J$5:$J$605,Jan!$V$5:$V$605,"Despesa",Jan!$G$5:$G$605,CPagar!$D11,Jan!$L$5:$L$605,"Não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71"/>
      <c r="C12" s="34" t="str">
        <f>'PC Despesas'!C8</f>
        <v>5.1.4</v>
      </c>
      <c r="D12" s="35">
        <f>VLOOKUP(C12,'PC Despesas'!$C$4:$D$103,2,FALSE)</f>
        <v>0</v>
      </c>
      <c r="E12" s="50">
        <f>SUMIFS(Jan!$J$5:$J$605,Jan!$V$5:$V$605,"Despesa",Jan!$G$5:$G$605,CPagar!$D12,Jan!$L$5:$L$605,"Não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71"/>
      <c r="C13" s="34" t="str">
        <f>'PC Despesas'!C9</f>
        <v>5.1.5</v>
      </c>
      <c r="D13" s="35" t="str">
        <f>VLOOKUP(C13,'PC Despesas'!$C$4:$D$103,2,FALSE)</f>
        <v>-</v>
      </c>
      <c r="E13" s="50">
        <f>SUMIFS(Jan!$J$5:$J$605,Jan!$V$5:$V$605,"Despesa",Jan!$G$5:$G$605,CPagar!$D13,Jan!$L$5:$L$605,"Não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71"/>
      <c r="C14" s="34" t="str">
        <f>'PC Despesas'!C10</f>
        <v>5.1.6</v>
      </c>
      <c r="D14" s="35" t="str">
        <f>VLOOKUP(C14,'PC Despesas'!$C$4:$D$103,2,FALSE)</f>
        <v>-</v>
      </c>
      <c r="E14" s="50">
        <f>SUMIFS(Jan!$J$5:$J$605,Jan!$V$5:$V$605,"Despesa",Jan!$G$5:$G$605,CPagar!$D14,Jan!$L$5:$L$605,"Não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71"/>
      <c r="C15" s="34" t="str">
        <f>'PC Despesas'!C11</f>
        <v>5.1.7</v>
      </c>
      <c r="D15" s="35" t="str">
        <f>VLOOKUP(C15,'PC Despesas'!$C$4:$D$103,2,FALSE)</f>
        <v>-</v>
      </c>
      <c r="E15" s="50">
        <f>SUMIFS(Jan!$J$5:$J$605,Jan!$V$5:$V$605,"Despesa",Jan!$G$5:$G$605,CPagar!$D15,Jan!$L$5:$L$605,"Não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71"/>
      <c r="C16" s="34" t="str">
        <f>'PC Despesas'!C12</f>
        <v>5.1.8</v>
      </c>
      <c r="D16" s="35" t="str">
        <f>VLOOKUP(C16,'PC Despesas'!$C$4:$D$103,2,FALSE)</f>
        <v>-</v>
      </c>
      <c r="E16" s="50">
        <f>SUMIFS(Jan!$J$5:$J$605,Jan!$V$5:$V$605,"Despesa",Jan!$G$5:$G$605,CPagar!$D16,Jan!$L$5:$L$605,"Não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71"/>
      <c r="C17" s="34" t="str">
        <f>'PC Despesas'!C13</f>
        <v>5.1.9</v>
      </c>
      <c r="D17" s="35" t="str">
        <f>VLOOKUP(C17,'PC Despesas'!$C$4:$D$103,2,FALSE)</f>
        <v>-</v>
      </c>
      <c r="E17" s="50">
        <f>SUMIFS(Jan!$J$5:$J$605,Jan!$V$5:$V$605,"Despesa",Jan!$G$5:$G$605,CPagar!$D17,Jan!$L$5:$L$605,"Não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71"/>
      <c r="C18" s="34" t="str">
        <f>'PC Despesas'!C14</f>
        <v>5.1.10</v>
      </c>
      <c r="D18" s="35" t="str">
        <f>VLOOKUP(C18,'PC Despesas'!$C$4:$D$103,2,FALSE)</f>
        <v>-</v>
      </c>
      <c r="E18" s="50">
        <f>SUMIFS(Jan!$J$5:$J$605,Jan!$V$5:$V$605,"Despesa",Jan!$G$5:$G$605,CPagar!$D18,Jan!$L$5:$L$605,"Não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71"/>
      <c r="C19" s="34" t="str">
        <f>'PC Despesas'!C15</f>
        <v>5.1.11</v>
      </c>
      <c r="D19" s="35" t="str">
        <f>VLOOKUP(C19,'PC Despesas'!$C$4:$D$103,2,FALSE)</f>
        <v>-</v>
      </c>
      <c r="E19" s="50">
        <f>SUMIFS(Jan!$J$5:$J$605,Jan!$V$5:$V$605,"Despesa",Jan!$G$5:$G$605,CPagar!$D19,Jan!$L$5:$L$605,"Não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71"/>
      <c r="C20" s="34" t="str">
        <f>'PC Despesas'!C16</f>
        <v>5.1.12</v>
      </c>
      <c r="D20" s="35" t="str">
        <f>VLOOKUP(C20,'PC Despesas'!$C$4:$D$103,2,FALSE)</f>
        <v>-</v>
      </c>
      <c r="E20" s="50">
        <f>SUMIFS(Jan!$J$5:$J$605,Jan!$V$5:$V$605,"Despesa",Jan!$G$5:$G$605,CPagar!$D20,Jan!$L$5:$L$605,"Não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71"/>
      <c r="C21" s="34" t="str">
        <f>'PC Despesas'!C17</f>
        <v>5.1.13</v>
      </c>
      <c r="D21" s="35" t="str">
        <f>VLOOKUP(C21,'PC Despesas'!$C$4:$D$103,2,FALSE)</f>
        <v>-</v>
      </c>
      <c r="E21" s="50">
        <f>SUMIFS(Jan!$J$5:$J$605,Jan!$V$5:$V$605,"Despesa",Jan!$G$5:$G$605,CPagar!$D21,Jan!$L$5:$L$605,"Não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71"/>
      <c r="C22" s="34" t="str">
        <f>'PC Despesas'!C18</f>
        <v>5.1.14</v>
      </c>
      <c r="D22" s="35" t="str">
        <f>VLOOKUP(C22,'PC Despesas'!$C$4:$D$103,2,FALSE)</f>
        <v>-</v>
      </c>
      <c r="E22" s="50">
        <f>SUMIFS(Jan!$J$5:$J$605,Jan!$V$5:$V$605,"Despesa",Jan!$G$5:$G$605,CPagar!$D22,Jan!$L$5:$L$605,"Não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71"/>
      <c r="C23" s="34" t="str">
        <f>'PC Despesas'!C19</f>
        <v>5.1.15</v>
      </c>
      <c r="D23" s="35" t="str">
        <f>VLOOKUP(C23,'PC Despesas'!$C$4:$D$103,2,FALSE)</f>
        <v>-</v>
      </c>
      <c r="E23" s="50">
        <f>SUMIFS(Jan!$J$5:$J$605,Jan!$V$5:$V$605,"Despesa",Jan!$G$5:$G$605,CPagar!$D23,Jan!$L$5:$L$605,"Não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71"/>
      <c r="C24" s="34" t="str">
        <f>'PC Despesas'!C20</f>
        <v>5.1.16</v>
      </c>
      <c r="D24" s="35" t="str">
        <f>VLOOKUP(C24,'PC Despesas'!$C$4:$D$103,2,FALSE)</f>
        <v>-</v>
      </c>
      <c r="E24" s="50">
        <f>SUMIFS(Jan!$J$5:$J$605,Jan!$V$5:$V$605,"Despesa",Jan!$G$5:$G$605,CPagar!$D24,Jan!$L$5:$L$605,"Não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71"/>
      <c r="C25" s="34" t="str">
        <f>'PC Despesas'!C21</f>
        <v>5.1.17</v>
      </c>
      <c r="D25" s="35" t="str">
        <f>VLOOKUP(C25,'PC Despesas'!$C$4:$D$103,2,FALSE)</f>
        <v>-</v>
      </c>
      <c r="E25" s="50">
        <f>SUMIFS(Jan!$J$5:$J$605,Jan!$V$5:$V$605,"Despesa",Jan!$G$5:$G$605,CPagar!$D25,Jan!$L$5:$L$605,"Não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71"/>
      <c r="C26" s="34" t="str">
        <f>'PC Despesas'!C22</f>
        <v>5.1.18</v>
      </c>
      <c r="D26" s="35" t="str">
        <f>VLOOKUP(C26,'PC Despesas'!$C$4:$D$103,2,FALSE)</f>
        <v>-</v>
      </c>
      <c r="E26" s="50">
        <f>SUMIFS(Jan!$J$5:$J$605,Jan!$V$5:$V$605,"Despesa",Jan!$G$5:$G$605,CPagar!$D26,Jan!$L$5:$L$605,"Não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71"/>
      <c r="C27" s="34" t="str">
        <f>'PC Despesas'!C23</f>
        <v>5.1.19</v>
      </c>
      <c r="D27" s="35" t="str">
        <f>VLOOKUP(C27,'PC Despesas'!$C$4:$D$103,2,FALSE)</f>
        <v>-</v>
      </c>
      <c r="E27" s="50">
        <f>SUMIFS(Jan!$J$5:$J$605,Jan!$V$5:$V$605,"Despesa",Jan!$G$5:$G$605,CPagar!$D27,Jan!$L$5:$L$605,"Não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71"/>
      <c r="C28" s="34" t="str">
        <f>'PC Despesas'!C24</f>
        <v>5.1.20</v>
      </c>
      <c r="D28" s="35" t="str">
        <f>VLOOKUP(C28,'PC Despesas'!$C$4:$D$103,2,FALSE)</f>
        <v>-</v>
      </c>
      <c r="E28" s="50">
        <f>SUMIFS(Jan!$J$5:$J$605,Jan!$V$5:$V$605,"Despesa",Jan!$G$5:$G$605,CPagar!$D28,Jan!$L$5:$L$605,"Não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71"/>
      <c r="C29" s="34" t="str">
        <f>'PC Despesas'!C25</f>
        <v>5.1.21</v>
      </c>
      <c r="D29" s="35" t="str">
        <f>VLOOKUP(C29,'PC Despesas'!$C$4:$D$103,2,FALSE)</f>
        <v>-</v>
      </c>
      <c r="E29" s="50">
        <f>SUMIFS(Jan!$J$5:$J$605,Jan!$V$5:$V$605,"Despesa",Jan!$G$5:$G$605,CPagar!$D29,Jan!$L$5:$L$605,"Não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71"/>
      <c r="C30" s="34" t="str">
        <f>'PC Despesas'!C26</f>
        <v>5.1.22</v>
      </c>
      <c r="D30" s="35" t="str">
        <f>VLOOKUP(C30,'PC Despesas'!$C$4:$D$103,2,FALSE)</f>
        <v>-</v>
      </c>
      <c r="E30" s="50">
        <f>SUMIFS(Jan!$J$5:$J$605,Jan!$V$5:$V$605,"Despesa",Jan!$G$5:$G$605,CPagar!$D30,Jan!$L$5:$L$605,"Não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71"/>
      <c r="C31" s="34" t="str">
        <f>'PC Despesas'!C27</f>
        <v>5.1.23</v>
      </c>
      <c r="D31" s="35" t="str">
        <f>VLOOKUP(C31,'PC Despesas'!$C$4:$D$103,2,FALSE)</f>
        <v>-</v>
      </c>
      <c r="E31" s="50">
        <f>SUMIFS(Jan!$J$5:$J$605,Jan!$V$5:$V$605,"Despesa",Jan!$G$5:$G$605,CPagar!$D31,Jan!$L$5:$L$605,"Não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71"/>
      <c r="C32" s="34" t="str">
        <f>'PC Despesas'!C28</f>
        <v>5.1.24</v>
      </c>
      <c r="D32" s="35" t="str">
        <f>VLOOKUP(C32,'PC Despesas'!$C$4:$D$103,2,FALSE)</f>
        <v>-</v>
      </c>
      <c r="E32" s="50">
        <f>SUMIFS(Jan!$J$5:$J$605,Jan!$V$5:$V$605,"Despesa",Jan!$G$5:$G$605,CPagar!$D32,Jan!$L$5:$L$605,"Não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71"/>
      <c r="C33" s="34" t="str">
        <f>'PC Despesas'!C29</f>
        <v>5.1.25</v>
      </c>
      <c r="D33" s="35" t="str">
        <f>VLOOKUP(C33,'PC Despesas'!$C$4:$D$103,2,FALSE)</f>
        <v>-</v>
      </c>
      <c r="E33" s="50">
        <f>SUMIFS(Jan!$J$5:$J$605,Jan!$V$5:$V$605,"Despesa",Jan!$G$5:$G$605,CPagar!$D33,Jan!$L$5:$L$605,"Não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71"/>
      <c r="C34" s="34" t="str">
        <f>'PC Despesas'!C30</f>
        <v>5.1.26</v>
      </c>
      <c r="D34" s="35" t="str">
        <f>VLOOKUP(C34,'PC Despesas'!$C$4:$D$103,2,FALSE)</f>
        <v>-</v>
      </c>
      <c r="E34" s="50">
        <f>SUMIFS(Jan!$J$5:$J$605,Jan!$V$5:$V$605,"Despesa",Jan!$G$5:$G$605,CPagar!$D34,Jan!$L$5:$L$605,"Não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71"/>
      <c r="C35" s="34" t="str">
        <f>'PC Despesas'!C31</f>
        <v>5.1.27</v>
      </c>
      <c r="D35" s="35" t="str">
        <f>VLOOKUP(C35,'PC Despesas'!$C$4:$D$103,2,FALSE)</f>
        <v>-</v>
      </c>
      <c r="E35" s="50">
        <f>SUMIFS(Jan!$J$5:$J$605,Jan!$V$5:$V$605,"Despesa",Jan!$G$5:$G$605,CPagar!$D35,Jan!$L$5:$L$605,"Não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71"/>
      <c r="C36" s="34" t="str">
        <f>'PC Despesas'!C32</f>
        <v>5.1.28</v>
      </c>
      <c r="D36" s="35" t="str">
        <f>VLOOKUP(C36,'PC Despesas'!$C$4:$D$103,2,FALSE)</f>
        <v>-</v>
      </c>
      <c r="E36" s="50">
        <f>SUMIFS(Jan!$J$5:$J$605,Jan!$V$5:$V$605,"Despesa",Jan!$G$5:$G$605,CPagar!$D36,Jan!$L$5:$L$605,"Não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71"/>
      <c r="C37" s="34" t="str">
        <f>'PC Despesas'!C33</f>
        <v>5.1.29</v>
      </c>
      <c r="D37" s="35" t="str">
        <f>VLOOKUP(C37,'PC Despesas'!$C$4:$D$103,2,FALSE)</f>
        <v>-</v>
      </c>
      <c r="E37" s="50">
        <f>SUMIFS(Jan!$J$5:$J$605,Jan!$V$5:$V$605,"Despesa",Jan!$G$5:$G$605,CPagar!$D37,Jan!$L$5:$L$605,"Não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71"/>
      <c r="C38" s="34" t="str">
        <f>'PC Despesas'!C34</f>
        <v>5.1.30</v>
      </c>
      <c r="D38" s="35" t="str">
        <f>VLOOKUP(C38,'PC Despesas'!$C$4:$D$103,2,FALSE)</f>
        <v>-</v>
      </c>
      <c r="E38" s="50">
        <f>SUMIFS(Jan!$J$5:$J$605,Jan!$V$5:$V$605,"Despesa",Jan!$G$5:$G$605,CPagar!$D38,Jan!$L$5:$L$605,"Não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71"/>
      <c r="C39" s="34" t="str">
        <f>'PC Despesas'!C35</f>
        <v>5.1.31</v>
      </c>
      <c r="D39" s="35" t="str">
        <f>VLOOKUP(C39,'PC Despesas'!$C$4:$D$103,2,FALSE)</f>
        <v>-</v>
      </c>
      <c r="E39" s="50">
        <f>SUMIFS(Jan!$J$5:$J$605,Jan!$V$5:$V$605,"Despesa",Jan!$G$5:$G$605,CPagar!$D39,Jan!$L$5:$L$605,"Não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71"/>
      <c r="C40" s="34" t="str">
        <f>'PC Despesas'!C36</f>
        <v>5.1.32</v>
      </c>
      <c r="D40" s="35" t="str">
        <f>VLOOKUP(C40,'PC Despesas'!$C$4:$D$103,2,FALSE)</f>
        <v>-</v>
      </c>
      <c r="E40" s="50">
        <f>SUMIFS(Jan!$J$5:$J$605,Jan!$V$5:$V$605,"Despesa",Jan!$G$5:$G$605,CPagar!$D40,Jan!$L$5:$L$605,"Não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71"/>
      <c r="C41" s="34" t="str">
        <f>'PC Despesas'!C37</f>
        <v>5.1.33</v>
      </c>
      <c r="D41" s="35" t="str">
        <f>VLOOKUP(C41,'PC Despesas'!$C$4:$D$103,2,FALSE)</f>
        <v>-</v>
      </c>
      <c r="E41" s="50">
        <f>SUMIFS(Jan!$J$5:$J$605,Jan!$V$5:$V$605,"Despesa",Jan!$G$5:$G$605,CPagar!$D41,Jan!$L$5:$L$605,"Não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71"/>
      <c r="C42" s="34" t="str">
        <f>'PC Despesas'!C38</f>
        <v>5.1.34</v>
      </c>
      <c r="D42" s="35" t="str">
        <f>VLOOKUP(C42,'PC Despesas'!$C$4:$D$103,2,FALSE)</f>
        <v>-</v>
      </c>
      <c r="E42" s="50">
        <f>SUMIFS(Jan!$J$5:$J$605,Jan!$V$5:$V$605,"Despesa",Jan!$G$5:$G$605,CPagar!$D42,Jan!$L$5:$L$605,"Não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71"/>
      <c r="C43" s="34" t="str">
        <f>'PC Despesas'!C39</f>
        <v>5.1.35</v>
      </c>
      <c r="D43" s="35" t="str">
        <f>VLOOKUP(C43,'PC Despesas'!$C$4:$D$103,2,FALSE)</f>
        <v>-</v>
      </c>
      <c r="E43" s="50">
        <f>SUMIFS(Jan!$J$5:$J$605,Jan!$V$5:$V$605,"Despesa",Jan!$G$5:$G$605,CPagar!$D43,Jan!$L$5:$L$605,"Não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71"/>
      <c r="C44" s="34" t="str">
        <f>'PC Despesas'!C40</f>
        <v>5.1.36</v>
      </c>
      <c r="D44" s="35" t="str">
        <f>VLOOKUP(C44,'PC Despesas'!$C$4:$D$103,2,FALSE)</f>
        <v>-</v>
      </c>
      <c r="E44" s="50">
        <f>SUMIFS(Jan!$J$5:$J$605,Jan!$V$5:$V$605,"Despesa",Jan!$G$5:$G$605,CPagar!$D44,Jan!$L$5:$L$605,"Não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71"/>
      <c r="C45" s="34" t="str">
        <f>'PC Despesas'!C41</f>
        <v>5.1.37</v>
      </c>
      <c r="D45" s="35" t="str">
        <f>VLOOKUP(C45,'PC Despesas'!$C$4:$D$103,2,FALSE)</f>
        <v>-</v>
      </c>
      <c r="E45" s="50">
        <f>SUMIFS(Jan!$J$5:$J$605,Jan!$V$5:$V$605,"Despesa",Jan!$G$5:$G$605,CPagar!$D45,Jan!$L$5:$L$605,"Não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71"/>
      <c r="C46" s="34" t="str">
        <f>'PC Despesas'!C42</f>
        <v>5.1.38</v>
      </c>
      <c r="D46" s="35" t="str">
        <f>VLOOKUP(C46,'PC Despesas'!$C$4:$D$103,2,FALSE)</f>
        <v>-</v>
      </c>
      <c r="E46" s="50">
        <f>SUMIFS(Jan!$J$5:$J$605,Jan!$V$5:$V$605,"Despesa",Jan!$G$5:$G$605,CPagar!$D46,Jan!$L$5:$L$605,"Não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71"/>
      <c r="C47" s="34" t="str">
        <f>'PC Despesas'!C43</f>
        <v>5.1.39</v>
      </c>
      <c r="D47" s="35" t="str">
        <f>VLOOKUP(C47,'PC Despesas'!$C$4:$D$103,2,FALSE)</f>
        <v>-</v>
      </c>
      <c r="E47" s="50">
        <f>SUMIFS(Jan!$J$5:$J$605,Jan!$V$5:$V$605,"Despesa",Jan!$G$5:$G$605,CPagar!$D47,Jan!$L$5:$L$605,"Não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71"/>
      <c r="C48" s="34" t="str">
        <f>'PC Despesas'!C44</f>
        <v>5.1.40</v>
      </c>
      <c r="D48" s="35" t="str">
        <f>VLOOKUP(C48,'PC Despesas'!$C$4:$D$103,2,FALSE)</f>
        <v>-</v>
      </c>
      <c r="E48" s="50">
        <f>SUMIFS(Jan!$J$5:$J$605,Jan!$V$5:$V$605,"Despesa",Jan!$G$5:$G$605,CPagar!$D48,Jan!$L$5:$L$605,"Não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71"/>
      <c r="C49" s="34" t="str">
        <f>'PC Despesas'!C45</f>
        <v>5.1.41</v>
      </c>
      <c r="D49" s="35" t="str">
        <f>VLOOKUP(C49,'PC Despesas'!$C$4:$D$103,2,FALSE)</f>
        <v>-</v>
      </c>
      <c r="E49" s="50">
        <f>SUMIFS(Jan!$J$5:$J$605,Jan!$V$5:$V$605,"Despesa",Jan!$G$5:$G$605,CPagar!$D49,Jan!$L$5:$L$605,"Não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71"/>
      <c r="C50" s="34" t="str">
        <f>'PC Despesas'!C46</f>
        <v>5.1.42</v>
      </c>
      <c r="D50" s="35" t="str">
        <f>VLOOKUP(C50,'PC Despesas'!$C$4:$D$103,2,FALSE)</f>
        <v>-</v>
      </c>
      <c r="E50" s="50">
        <f>SUMIFS(Jan!$J$5:$J$605,Jan!$V$5:$V$605,"Despesa",Jan!$G$5:$G$605,CPagar!$D50,Jan!$L$5:$L$605,"Não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71"/>
      <c r="C51" s="34" t="str">
        <f>'PC Despesas'!C47</f>
        <v>5.1.43</v>
      </c>
      <c r="D51" s="35" t="str">
        <f>VLOOKUP(C51,'PC Despesas'!$C$4:$D$103,2,FALSE)</f>
        <v>-</v>
      </c>
      <c r="E51" s="50">
        <f>SUMIFS(Jan!$J$5:$J$605,Jan!$V$5:$V$605,"Despesa",Jan!$G$5:$G$605,CPagar!$D51,Jan!$L$5:$L$605,"Não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71"/>
      <c r="C52" s="34" t="str">
        <f>'PC Despesas'!C48</f>
        <v>5.1.44</v>
      </c>
      <c r="D52" s="35" t="str">
        <f>VLOOKUP(C52,'PC Despesas'!$C$4:$D$103,2,FALSE)</f>
        <v>-</v>
      </c>
      <c r="E52" s="50">
        <f>SUMIFS(Jan!$J$5:$J$605,Jan!$V$5:$V$605,"Despesa",Jan!$G$5:$G$605,CPagar!$D52,Jan!$L$5:$L$605,"Não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71"/>
      <c r="C53" s="34" t="str">
        <f>'PC Despesas'!C49</f>
        <v>5.1.45</v>
      </c>
      <c r="D53" s="35" t="str">
        <f>VLOOKUP(C53,'PC Despesas'!$C$4:$D$103,2,FALSE)</f>
        <v>-</v>
      </c>
      <c r="E53" s="50">
        <f>SUMIFS(Jan!$J$5:$J$605,Jan!$V$5:$V$605,"Despesa",Jan!$G$5:$G$605,CPagar!$D53,Jan!$L$5:$L$605,"Não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71"/>
      <c r="C54" s="34" t="str">
        <f>'PC Despesas'!C50</f>
        <v>5.1.46</v>
      </c>
      <c r="D54" s="35" t="str">
        <f>VLOOKUP(C54,'PC Despesas'!$C$4:$D$103,2,FALSE)</f>
        <v>-</v>
      </c>
      <c r="E54" s="50">
        <f>SUMIFS(Jan!$J$5:$J$605,Jan!$V$5:$V$605,"Despesa",Jan!$G$5:$G$605,CPagar!$D54,Jan!$L$5:$L$605,"Não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71"/>
      <c r="C55" s="34" t="str">
        <f>'PC Despesas'!C51</f>
        <v>5.1.47</v>
      </c>
      <c r="D55" s="35" t="str">
        <f>VLOOKUP(C55,'PC Despesas'!$C$4:$D$103,2,FALSE)</f>
        <v>-</v>
      </c>
      <c r="E55" s="50">
        <f>SUMIFS(Jan!$J$5:$J$605,Jan!$V$5:$V$605,"Despesa",Jan!$G$5:$G$605,CPagar!$D55,Jan!$L$5:$L$605,"Não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71"/>
      <c r="C56" s="34" t="str">
        <f>'PC Despesas'!C52</f>
        <v>5.1.48</v>
      </c>
      <c r="D56" s="35" t="str">
        <f>VLOOKUP(C56,'PC Despesas'!$C$4:$D$103,2,FALSE)</f>
        <v>-</v>
      </c>
      <c r="E56" s="50">
        <f>SUMIFS(Jan!$J$5:$J$605,Jan!$V$5:$V$605,"Despesa",Jan!$G$5:$G$605,CPagar!$D56,Jan!$L$5:$L$605,"Não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71"/>
      <c r="C57" s="34" t="str">
        <f>'PC Despesas'!C53</f>
        <v>5.1.49</v>
      </c>
      <c r="D57" s="35" t="str">
        <f>VLOOKUP(C57,'PC Despesas'!$C$4:$D$103,2,FALSE)</f>
        <v>-</v>
      </c>
      <c r="E57" s="50">
        <f>SUMIFS(Jan!$J$5:$J$605,Jan!$V$5:$V$605,"Despesa",Jan!$G$5:$G$605,CPagar!$D57,Jan!$L$5:$L$605,"Não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71"/>
      <c r="C58" s="34" t="str">
        <f>'PC Despesas'!C54</f>
        <v>5.1.50</v>
      </c>
      <c r="D58" s="35" t="str">
        <f>VLOOKUP(C58,'PC Despesas'!$C$4:$D$103,2,FALSE)</f>
        <v>-</v>
      </c>
      <c r="E58" s="50">
        <f>SUMIFS(Jan!$J$5:$J$605,Jan!$V$5:$V$605,"Despesa",Jan!$G$5:$G$605,CPagar!$D58,Jan!$L$5:$L$605,"Não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71"/>
      <c r="C59" s="34" t="str">
        <f>'PC Despesas'!C55</f>
        <v>5.1.51</v>
      </c>
      <c r="D59" s="35" t="str">
        <f>VLOOKUP(C59,'PC Despesas'!$C$4:$D$103,2,FALSE)</f>
        <v>-</v>
      </c>
      <c r="E59" s="50">
        <f>SUMIFS(Jan!$J$5:$J$605,Jan!$V$5:$V$605,"Despesa",Jan!$G$5:$G$605,CPagar!$D59,Jan!$L$5:$L$605,"Não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71"/>
      <c r="C60" s="34" t="str">
        <f>'PC Despesas'!C56</f>
        <v>5.1.52</v>
      </c>
      <c r="D60" s="35" t="str">
        <f>VLOOKUP(C60,'PC Despesas'!$C$4:$D$103,2,FALSE)</f>
        <v>-</v>
      </c>
      <c r="E60" s="50">
        <f>SUMIFS(Jan!$J$5:$J$605,Jan!$V$5:$V$605,"Despesa",Jan!$G$5:$G$605,CPagar!$D60,Jan!$L$5:$L$605,"Não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71"/>
      <c r="C61" s="34" t="str">
        <f>'PC Despesas'!C57</f>
        <v>5.1.53</v>
      </c>
      <c r="D61" s="35" t="str">
        <f>VLOOKUP(C61,'PC Despesas'!$C$4:$D$103,2,FALSE)</f>
        <v>-</v>
      </c>
      <c r="E61" s="50">
        <f>SUMIFS(Jan!$J$5:$J$605,Jan!$V$5:$V$605,"Despesa",Jan!$G$5:$G$605,CPagar!$D61,Jan!$L$5:$L$605,"Não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71"/>
      <c r="C62" s="34" t="str">
        <f>'PC Despesas'!C58</f>
        <v>5.1.54</v>
      </c>
      <c r="D62" s="35" t="str">
        <f>VLOOKUP(C62,'PC Despesas'!$C$4:$D$103,2,FALSE)</f>
        <v>-</v>
      </c>
      <c r="E62" s="50">
        <f>SUMIFS(Jan!$J$5:$J$605,Jan!$V$5:$V$605,"Despesa",Jan!$G$5:$G$605,CPagar!$D62,Jan!$L$5:$L$605,"Não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71"/>
      <c r="C63" s="34" t="str">
        <f>'PC Despesas'!C59</f>
        <v>5.1.55</v>
      </c>
      <c r="D63" s="35" t="str">
        <f>VLOOKUP(C63,'PC Despesas'!$C$4:$D$103,2,FALSE)</f>
        <v>-</v>
      </c>
      <c r="E63" s="50">
        <f>SUMIFS(Jan!$J$5:$J$605,Jan!$V$5:$V$605,"Despesa",Jan!$G$5:$G$605,CPagar!$D63,Jan!$L$5:$L$605,"Não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71"/>
      <c r="C64" s="34" t="str">
        <f>'PC Despesas'!C60</f>
        <v>5.1.56</v>
      </c>
      <c r="D64" s="35" t="str">
        <f>VLOOKUP(C64,'PC Despesas'!$C$4:$D$103,2,FALSE)</f>
        <v>-</v>
      </c>
      <c r="E64" s="50">
        <f>SUMIFS(Jan!$J$5:$J$605,Jan!$V$5:$V$605,"Despesa",Jan!$G$5:$G$605,CPagar!$D64,Jan!$L$5:$L$605,"Não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71"/>
      <c r="C65" s="34" t="str">
        <f>'PC Despesas'!C61</f>
        <v>5.1.57</v>
      </c>
      <c r="D65" s="35" t="str">
        <f>VLOOKUP(C65,'PC Despesas'!$C$4:$D$103,2,FALSE)</f>
        <v>-</v>
      </c>
      <c r="E65" s="50">
        <f>SUMIFS(Jan!$J$5:$J$605,Jan!$V$5:$V$605,"Despesa",Jan!$G$5:$G$605,CPagar!$D65,Jan!$L$5:$L$605,"Não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71"/>
      <c r="C66" s="34" t="str">
        <f>'PC Despesas'!C62</f>
        <v>5.1.58</v>
      </c>
      <c r="D66" s="35" t="str">
        <f>VLOOKUP(C66,'PC Despesas'!$C$4:$D$103,2,FALSE)</f>
        <v>-</v>
      </c>
      <c r="E66" s="50">
        <f>SUMIFS(Jan!$J$5:$J$605,Jan!$V$5:$V$605,"Despesa",Jan!$G$5:$G$605,CPagar!$D66,Jan!$L$5:$L$605,"Não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71"/>
      <c r="C67" s="34" t="str">
        <f>'PC Despesas'!C63</f>
        <v>5.1.59</v>
      </c>
      <c r="D67" s="35" t="str">
        <f>VLOOKUP(C67,'PC Despesas'!$C$4:$D$103,2,FALSE)</f>
        <v>-</v>
      </c>
      <c r="E67" s="50">
        <f>SUMIFS(Jan!$J$5:$J$605,Jan!$V$5:$V$605,"Despesa",Jan!$G$5:$G$605,CPagar!$D67,Jan!$L$5:$L$605,"Não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71"/>
      <c r="C68" s="34" t="str">
        <f>'PC Despesas'!C64</f>
        <v>5.1.60</v>
      </c>
      <c r="D68" s="35" t="str">
        <f>VLOOKUP(C68,'PC Despesas'!$C$4:$D$103,2,FALSE)</f>
        <v>-</v>
      </c>
      <c r="E68" s="50">
        <f>SUMIFS(Jan!$J$5:$J$605,Jan!$V$5:$V$605,"Despesa",Jan!$G$5:$G$605,CPagar!$D68,Jan!$L$5:$L$605,"Não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71"/>
      <c r="C69" s="34" t="str">
        <f>'PC Despesas'!C65</f>
        <v>5.1.61</v>
      </c>
      <c r="D69" s="35" t="str">
        <f>VLOOKUP(C69,'PC Despesas'!$C$4:$D$103,2,FALSE)</f>
        <v>-</v>
      </c>
      <c r="E69" s="50">
        <f>SUMIFS(Jan!$J$5:$J$605,Jan!$V$5:$V$605,"Despesa",Jan!$G$5:$G$605,CPagar!$D69,Jan!$L$5:$L$605,"Não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71"/>
      <c r="C70" s="34" t="str">
        <f>'PC Despesas'!C66</f>
        <v>5.1.62</v>
      </c>
      <c r="D70" s="35" t="str">
        <f>VLOOKUP(C70,'PC Despesas'!$C$4:$D$103,2,FALSE)</f>
        <v>-</v>
      </c>
      <c r="E70" s="50">
        <f>SUMIFS(Jan!$J$5:$J$605,Jan!$V$5:$V$605,"Despesa",Jan!$G$5:$G$605,CPagar!$D70,Jan!$L$5:$L$605,"Não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71"/>
      <c r="C71" s="34" t="str">
        <f>'PC Despesas'!C67</f>
        <v>5.1.63</v>
      </c>
      <c r="D71" s="35" t="str">
        <f>VLOOKUP(C71,'PC Despesas'!$C$4:$D$103,2,FALSE)</f>
        <v>-</v>
      </c>
      <c r="E71" s="50">
        <f>SUMIFS(Jan!$J$5:$J$605,Jan!$V$5:$V$605,"Despesa",Jan!$G$5:$G$605,CPagar!$D71,Jan!$L$5:$L$605,"Não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71"/>
      <c r="C72" s="34" t="str">
        <f>'PC Despesas'!C68</f>
        <v>5.1.64</v>
      </c>
      <c r="D72" s="35" t="str">
        <f>VLOOKUP(C72,'PC Despesas'!$C$4:$D$103,2,FALSE)</f>
        <v>-</v>
      </c>
      <c r="E72" s="50">
        <f>SUMIFS(Jan!$J$5:$J$605,Jan!$V$5:$V$605,"Despesa",Jan!$G$5:$G$605,CPagar!$D72,Jan!$L$5:$L$605,"Não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71"/>
      <c r="C73" s="34" t="str">
        <f>'PC Despesas'!C69</f>
        <v>5.1.65</v>
      </c>
      <c r="D73" s="35" t="str">
        <f>VLOOKUP(C73,'PC Despesas'!$C$4:$D$103,2,FALSE)</f>
        <v>-</v>
      </c>
      <c r="E73" s="50">
        <f>SUMIFS(Jan!$J$5:$J$605,Jan!$V$5:$V$605,"Despesa",Jan!$G$5:$G$605,CPagar!$D73,Jan!$L$5:$L$605,"Não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71"/>
      <c r="C74" s="34" t="str">
        <f>'PC Despesas'!C70</f>
        <v>5.1.66</v>
      </c>
      <c r="D74" s="35" t="str">
        <f>VLOOKUP(C74,'PC Despesas'!$C$4:$D$103,2,FALSE)</f>
        <v>-</v>
      </c>
      <c r="E74" s="50">
        <f>SUMIFS(Jan!$J$5:$J$605,Jan!$V$5:$V$605,"Despesa",Jan!$G$5:$G$605,CPagar!$D74,Jan!$L$5:$L$605,"Não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71"/>
      <c r="C75" s="34" t="str">
        <f>'PC Despesas'!C71</f>
        <v>5.1.67</v>
      </c>
      <c r="D75" s="35" t="str">
        <f>VLOOKUP(C75,'PC Despesas'!$C$4:$D$103,2,FALSE)</f>
        <v>-</v>
      </c>
      <c r="E75" s="50">
        <f>SUMIFS(Jan!$J$5:$J$605,Jan!$V$5:$V$605,"Despesa",Jan!$G$5:$G$605,CPagar!$D75,Jan!$L$5:$L$605,"Não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71"/>
      <c r="C76" s="34" t="str">
        <f>'PC Despesas'!C72</f>
        <v>5.1.68</v>
      </c>
      <c r="D76" s="35" t="str">
        <f>VLOOKUP(C76,'PC Despesas'!$C$4:$D$103,2,FALSE)</f>
        <v>-</v>
      </c>
      <c r="E76" s="50">
        <f>SUMIFS(Jan!$J$5:$J$605,Jan!$V$5:$V$605,"Despesa",Jan!$G$5:$G$605,CPagar!$D76,Jan!$L$5:$L$605,"Não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71"/>
      <c r="C77" s="34" t="str">
        <f>'PC Despesas'!C73</f>
        <v>5.1.69</v>
      </c>
      <c r="D77" s="35" t="str">
        <f>VLOOKUP(C77,'PC Despesas'!$C$4:$D$103,2,FALSE)</f>
        <v>-</v>
      </c>
      <c r="E77" s="50">
        <f>SUMIFS(Jan!$J$5:$J$605,Jan!$V$5:$V$605,"Despesa",Jan!$G$5:$G$605,CPagar!$D77,Jan!$L$5:$L$605,"Não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71"/>
      <c r="C78" s="34" t="str">
        <f>'PC Despesas'!C74</f>
        <v>5.1.70</v>
      </c>
      <c r="D78" s="35" t="str">
        <f>VLOOKUP(C78,'PC Despesas'!$C$4:$D$103,2,FALSE)</f>
        <v>-</v>
      </c>
      <c r="E78" s="50">
        <f>SUMIFS(Jan!$J$5:$J$605,Jan!$V$5:$V$605,"Despesa",Jan!$G$5:$G$605,CPagar!$D78,Jan!$L$5:$L$605,"Não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71"/>
      <c r="C79" s="34" t="str">
        <f>'PC Despesas'!C75</f>
        <v>5.1.71</v>
      </c>
      <c r="D79" s="35" t="str">
        <f>VLOOKUP(C79,'PC Despesas'!$C$4:$D$103,2,FALSE)</f>
        <v>-</v>
      </c>
      <c r="E79" s="50">
        <f>SUMIFS(Jan!$J$5:$J$605,Jan!$V$5:$V$605,"Despesa",Jan!$G$5:$G$605,CPagar!$D79,Jan!$L$5:$L$605,"Não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71"/>
      <c r="C80" s="34" t="str">
        <f>'PC Despesas'!C76</f>
        <v>5.1.72</v>
      </c>
      <c r="D80" s="35" t="str">
        <f>VLOOKUP(C80,'PC Despesas'!$C$4:$D$103,2,FALSE)</f>
        <v>-</v>
      </c>
      <c r="E80" s="50">
        <f>SUMIFS(Jan!$J$5:$J$605,Jan!$V$5:$V$605,"Despesa",Jan!$G$5:$G$605,CPagar!$D80,Jan!$L$5:$L$605,"Não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71"/>
      <c r="C81" s="34" t="str">
        <f>'PC Despesas'!C77</f>
        <v>5.1.73</v>
      </c>
      <c r="D81" s="35" t="str">
        <f>VLOOKUP(C81,'PC Despesas'!$C$4:$D$103,2,FALSE)</f>
        <v>-</v>
      </c>
      <c r="E81" s="50">
        <f>SUMIFS(Jan!$J$5:$J$605,Jan!$V$5:$V$605,"Despesa",Jan!$G$5:$G$605,CPagar!$D81,Jan!$L$5:$L$605,"Não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71"/>
      <c r="C82" s="34" t="str">
        <f>'PC Despesas'!C78</f>
        <v>5.1.74</v>
      </c>
      <c r="D82" s="35" t="str">
        <f>VLOOKUP(C82,'PC Despesas'!$C$4:$D$103,2,FALSE)</f>
        <v>-</v>
      </c>
      <c r="E82" s="50">
        <f>SUMIFS(Jan!$J$5:$J$605,Jan!$V$5:$V$605,"Despesa",Jan!$G$5:$G$605,CPagar!$D82,Jan!$L$5:$L$605,"Não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71"/>
      <c r="C83" s="34" t="str">
        <f>'PC Despesas'!C79</f>
        <v>5.1.75</v>
      </c>
      <c r="D83" s="35" t="str">
        <f>VLOOKUP(C83,'PC Despesas'!$C$4:$D$103,2,FALSE)</f>
        <v>-</v>
      </c>
      <c r="E83" s="50">
        <f>SUMIFS(Jan!$J$5:$J$605,Jan!$V$5:$V$605,"Despesa",Jan!$G$5:$G$605,CPagar!$D83,Jan!$L$5:$L$605,"Não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71"/>
      <c r="C84" s="34" t="str">
        <f>'PC Despesas'!C80</f>
        <v>5.1.76</v>
      </c>
      <c r="D84" s="35" t="str">
        <f>VLOOKUP(C84,'PC Despesas'!$C$4:$D$103,2,FALSE)</f>
        <v>-</v>
      </c>
      <c r="E84" s="50">
        <f>SUMIFS(Jan!$J$5:$J$605,Jan!$V$5:$V$605,"Despesa",Jan!$G$5:$G$605,CPagar!$D84,Jan!$L$5:$L$605,"Não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71"/>
      <c r="C85" s="34" t="str">
        <f>'PC Despesas'!C81</f>
        <v>5.1.77</v>
      </c>
      <c r="D85" s="35" t="str">
        <f>VLOOKUP(C85,'PC Despesas'!$C$4:$D$103,2,FALSE)</f>
        <v>-</v>
      </c>
      <c r="E85" s="50">
        <f>SUMIFS(Jan!$J$5:$J$605,Jan!$V$5:$V$605,"Despesa",Jan!$G$5:$G$605,CPagar!$D85,Jan!$L$5:$L$605,"Não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71"/>
      <c r="C86" s="34" t="str">
        <f>'PC Despesas'!C82</f>
        <v>5.1.78</v>
      </c>
      <c r="D86" s="35" t="str">
        <f>VLOOKUP(C86,'PC Despesas'!$C$4:$D$103,2,FALSE)</f>
        <v>-</v>
      </c>
      <c r="E86" s="50">
        <f>SUMIFS(Jan!$J$5:$J$605,Jan!$V$5:$V$605,"Despesa",Jan!$G$5:$G$605,CPagar!$D86,Jan!$L$5:$L$605,"Não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71"/>
      <c r="C87" s="34" t="str">
        <f>'PC Despesas'!C83</f>
        <v>5.1.79</v>
      </c>
      <c r="D87" s="35" t="str">
        <f>VLOOKUP(C87,'PC Despesas'!$C$4:$D$103,2,FALSE)</f>
        <v>-</v>
      </c>
      <c r="E87" s="50">
        <f>SUMIFS(Jan!$J$5:$J$605,Jan!$V$5:$V$605,"Despesa",Jan!$G$5:$G$605,CPagar!$D87,Jan!$L$5:$L$605,"Não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71"/>
      <c r="C88" s="34" t="str">
        <f>'PC Despesas'!C84</f>
        <v>5.1.80</v>
      </c>
      <c r="D88" s="35" t="str">
        <f>VLOOKUP(C88,'PC Despesas'!$C$4:$D$103,2,FALSE)</f>
        <v>-</v>
      </c>
      <c r="E88" s="50">
        <f>SUMIFS(Jan!$J$5:$J$605,Jan!$V$5:$V$605,"Despesa",Jan!$G$5:$G$605,CPagar!$D88,Jan!$L$5:$L$605,"Não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71"/>
      <c r="C89" s="34" t="str">
        <f>'PC Despesas'!C85</f>
        <v>5.1.81</v>
      </c>
      <c r="D89" s="35" t="str">
        <f>VLOOKUP(C89,'PC Despesas'!$C$4:$D$103,2,FALSE)</f>
        <v>-</v>
      </c>
      <c r="E89" s="50">
        <f>SUMIFS(Jan!$J$5:$J$605,Jan!$V$5:$V$605,"Despesa",Jan!$G$5:$G$605,CPagar!$D89,Jan!$L$5:$L$605,"Não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71"/>
      <c r="C90" s="34" t="str">
        <f>'PC Despesas'!C86</f>
        <v>5.1.82</v>
      </c>
      <c r="D90" s="35" t="str">
        <f>VLOOKUP(C90,'PC Despesas'!$C$4:$D$103,2,FALSE)</f>
        <v>-</v>
      </c>
      <c r="E90" s="50">
        <f>SUMIFS(Jan!$J$5:$J$605,Jan!$V$5:$V$605,"Despesa",Jan!$G$5:$G$605,CPagar!$D90,Jan!$L$5:$L$605,"Não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71"/>
      <c r="C91" s="34" t="str">
        <f>'PC Despesas'!C87</f>
        <v>5.1.83</v>
      </c>
      <c r="D91" s="35" t="str">
        <f>VLOOKUP(C91,'PC Despesas'!$C$4:$D$103,2,FALSE)</f>
        <v>-</v>
      </c>
      <c r="E91" s="50">
        <f>SUMIFS(Jan!$J$5:$J$605,Jan!$V$5:$V$605,"Despesa",Jan!$G$5:$G$605,CPagar!$D91,Jan!$L$5:$L$605,"Não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71"/>
      <c r="C92" s="34" t="str">
        <f>'PC Despesas'!C88</f>
        <v>5.1.84</v>
      </c>
      <c r="D92" s="35" t="str">
        <f>VLOOKUP(C92,'PC Despesas'!$C$4:$D$103,2,FALSE)</f>
        <v>-</v>
      </c>
      <c r="E92" s="50">
        <f>SUMIFS(Jan!$J$5:$J$605,Jan!$V$5:$V$605,"Despesa",Jan!$G$5:$G$605,CPagar!$D92,Jan!$L$5:$L$605,"Não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71"/>
      <c r="C93" s="34" t="str">
        <f>'PC Despesas'!C89</f>
        <v>5.1.85</v>
      </c>
      <c r="D93" s="35" t="str">
        <f>VLOOKUP(C93,'PC Despesas'!$C$4:$D$103,2,FALSE)</f>
        <v>-</v>
      </c>
      <c r="E93" s="50">
        <f>SUMIFS(Jan!$J$5:$J$605,Jan!$V$5:$V$605,"Despesa",Jan!$G$5:$G$605,CPagar!$D93,Jan!$L$5:$L$605,"Não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71"/>
      <c r="C94" s="34" t="str">
        <f>'PC Despesas'!C90</f>
        <v>5.1.86</v>
      </c>
      <c r="D94" s="35" t="str">
        <f>VLOOKUP(C94,'PC Despesas'!$C$4:$D$103,2,FALSE)</f>
        <v>-</v>
      </c>
      <c r="E94" s="50">
        <f>SUMIFS(Jan!$J$5:$J$605,Jan!$V$5:$V$605,"Despesa",Jan!$G$5:$G$605,CPagar!$D94,Jan!$L$5:$L$605,"Não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71"/>
      <c r="C95" s="34" t="str">
        <f>'PC Despesas'!C91</f>
        <v>5.1.87</v>
      </c>
      <c r="D95" s="35" t="str">
        <f>VLOOKUP(C95,'PC Despesas'!$C$4:$D$103,2,FALSE)</f>
        <v>-</v>
      </c>
      <c r="E95" s="50">
        <f>SUMIFS(Jan!$J$5:$J$605,Jan!$V$5:$V$605,"Despesa",Jan!$G$5:$G$605,CPagar!$D95,Jan!$L$5:$L$605,"Não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71"/>
      <c r="C96" s="34" t="str">
        <f>'PC Despesas'!C92</f>
        <v>5.1.88</v>
      </c>
      <c r="D96" s="35" t="str">
        <f>VLOOKUP(C96,'PC Despesas'!$C$4:$D$103,2,FALSE)</f>
        <v>-</v>
      </c>
      <c r="E96" s="50">
        <f>SUMIFS(Jan!$J$5:$J$605,Jan!$V$5:$V$605,"Despesa",Jan!$G$5:$G$605,CPagar!$D96,Jan!$L$5:$L$605,"Não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71"/>
      <c r="C97" s="34" t="str">
        <f>'PC Despesas'!C93</f>
        <v>5.1.89</v>
      </c>
      <c r="D97" s="35" t="str">
        <f>VLOOKUP(C97,'PC Despesas'!$C$4:$D$103,2,FALSE)</f>
        <v>-</v>
      </c>
      <c r="E97" s="50">
        <f>SUMIFS(Jan!$J$5:$J$605,Jan!$V$5:$V$605,"Despesa",Jan!$G$5:$G$605,CPagar!$D97,Jan!$L$5:$L$605,"Não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71"/>
      <c r="C98" s="34" t="str">
        <f>'PC Despesas'!C94</f>
        <v>5.1.90</v>
      </c>
      <c r="D98" s="35" t="str">
        <f>VLOOKUP(C98,'PC Despesas'!$C$4:$D$103,2,FALSE)</f>
        <v>-</v>
      </c>
      <c r="E98" s="50">
        <f>SUMIFS(Jan!$J$5:$J$605,Jan!$V$5:$V$605,"Despesa",Jan!$G$5:$G$605,CPagar!$D98,Jan!$L$5:$L$605,"Não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71"/>
      <c r="C99" s="34" t="str">
        <f>'PC Despesas'!C95</f>
        <v>5.1.91</v>
      </c>
      <c r="D99" s="35" t="str">
        <f>VLOOKUP(C99,'PC Despesas'!$C$4:$D$103,2,FALSE)</f>
        <v>-</v>
      </c>
      <c r="E99" s="50">
        <f>SUMIFS(Jan!$J$5:$J$605,Jan!$V$5:$V$605,"Despesa",Jan!$G$5:$G$605,CPagar!$D99,Jan!$L$5:$L$605,"Não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71"/>
      <c r="C100" s="34" t="str">
        <f>'PC Despesas'!C96</f>
        <v>5.1.92</v>
      </c>
      <c r="D100" s="35" t="str">
        <f>VLOOKUP(C100,'PC Despesas'!$C$4:$D$103,2,FALSE)</f>
        <v>-</v>
      </c>
      <c r="E100" s="50">
        <f>SUMIFS(Jan!$J$5:$J$605,Jan!$V$5:$V$605,"Despesa",Jan!$G$5:$G$605,CPagar!$D100,Jan!$L$5:$L$605,"Não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71"/>
      <c r="C101" s="34" t="str">
        <f>'PC Despesas'!C97</f>
        <v>5.1.93</v>
      </c>
      <c r="D101" s="35" t="str">
        <f>VLOOKUP(C101,'PC Despesas'!$C$4:$D$103,2,FALSE)</f>
        <v>-</v>
      </c>
      <c r="E101" s="50">
        <f>SUMIFS(Jan!$J$5:$J$605,Jan!$V$5:$V$605,"Despesa",Jan!$G$5:$G$605,CPagar!$D101,Jan!$L$5:$L$605,"Não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71"/>
      <c r="C102" s="34" t="str">
        <f>'PC Despesas'!C98</f>
        <v>5.1.94</v>
      </c>
      <c r="D102" s="35" t="str">
        <f>VLOOKUP(C102,'PC Despesas'!$C$4:$D$103,2,FALSE)</f>
        <v>-</v>
      </c>
      <c r="E102" s="50">
        <f>SUMIFS(Jan!$J$5:$J$605,Jan!$V$5:$V$605,"Despesa",Jan!$G$5:$G$605,CPagar!$D102,Jan!$L$5:$L$605,"Não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71"/>
      <c r="C103" s="34" t="str">
        <f>'PC Despesas'!C99</f>
        <v>5.1.95</v>
      </c>
      <c r="D103" s="35" t="str">
        <f>VLOOKUP(C103,'PC Despesas'!$C$4:$D$103,2,FALSE)</f>
        <v>-</v>
      </c>
      <c r="E103" s="50">
        <f>SUMIFS(Jan!$J$5:$J$605,Jan!$V$5:$V$605,"Despesa",Jan!$G$5:$G$605,CPagar!$D103,Jan!$L$5:$L$605,"Não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71"/>
      <c r="C104" s="34" t="str">
        <f>'PC Despesas'!C100</f>
        <v>5.1.96</v>
      </c>
      <c r="D104" s="35" t="str">
        <f>VLOOKUP(C104,'PC Despesas'!$C$4:$D$103,2,FALSE)</f>
        <v>-</v>
      </c>
      <c r="E104" s="50">
        <f>SUMIFS(Jan!$J$5:$J$605,Jan!$V$5:$V$605,"Despesa",Jan!$G$5:$G$605,CPagar!$D104,Jan!$L$5:$L$605,"Não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71"/>
      <c r="C105" s="34" t="str">
        <f>'PC Despesas'!C101</f>
        <v>5.1.97</v>
      </c>
      <c r="D105" s="35" t="str">
        <f>VLOOKUP(C105,'PC Despesas'!$C$4:$D$103,2,FALSE)</f>
        <v>-</v>
      </c>
      <c r="E105" s="50">
        <f>SUMIFS(Jan!$J$5:$J$605,Jan!$V$5:$V$605,"Despesa",Jan!$G$5:$G$605,CPagar!$D105,Jan!$L$5:$L$605,"Não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71"/>
      <c r="C106" s="34" t="str">
        <f>'PC Despesas'!C102</f>
        <v>5.1.98</v>
      </c>
      <c r="D106" s="35" t="str">
        <f>VLOOKUP(C106,'PC Despesas'!$C$4:$D$103,2,FALSE)</f>
        <v>-</v>
      </c>
      <c r="E106" s="50">
        <f>SUMIFS(Jan!$J$5:$J$605,Jan!$V$5:$V$605,"Despesa",Jan!$G$5:$G$605,CPagar!$D106,Jan!$L$5:$L$605,"Não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71"/>
      <c r="C107" s="34" t="str">
        <f>'PC Despesas'!C103</f>
        <v>5.1.99</v>
      </c>
      <c r="D107" s="35" t="str">
        <f>VLOOKUP(C107,'PC Despesas'!$C$4:$D$103,2,FALSE)</f>
        <v>Outras Despesas com Produtos</v>
      </c>
      <c r="E107" s="50">
        <f>SUMIFS(Jan!$J$5:$J$605,Jan!$V$5:$V$605,"Despesa",Jan!$G$5:$G$605,CPagar!$D107,Jan!$L$5:$L$605,"Não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71"/>
      <c r="C108" s="200" t="str">
        <f>'PC Despesas'!F4</f>
        <v>5.2</v>
      </c>
      <c r="D108" s="210" t="str">
        <f>VLOOKUP(C108,'PC Despesas'!$F$4:$G$103,2,FALSE)</f>
        <v>DESPESAS COM SERVIÇOS</v>
      </c>
      <c r="E108" s="209">
        <f t="shared" ref="E108:Q108" si="4">SUM(E109:E207)</f>
        <v>0</v>
      </c>
      <c r="F108" s="209">
        <f t="shared" si="4"/>
        <v>0</v>
      </c>
      <c r="G108" s="209">
        <f t="shared" si="4"/>
        <v>0</v>
      </c>
      <c r="H108" s="209">
        <f t="shared" si="4"/>
        <v>0</v>
      </c>
      <c r="I108" s="209">
        <f t="shared" si="4"/>
        <v>0</v>
      </c>
      <c r="J108" s="209">
        <f t="shared" si="4"/>
        <v>0</v>
      </c>
      <c r="K108" s="209">
        <f t="shared" si="4"/>
        <v>0</v>
      </c>
      <c r="L108" s="209">
        <f t="shared" si="4"/>
        <v>0</v>
      </c>
      <c r="M108" s="209">
        <f t="shared" si="4"/>
        <v>0</v>
      </c>
      <c r="N108" s="209">
        <f t="shared" si="4"/>
        <v>0</v>
      </c>
      <c r="O108" s="209">
        <f t="shared" si="4"/>
        <v>0</v>
      </c>
      <c r="P108" s="209">
        <f t="shared" si="4"/>
        <v>0</v>
      </c>
      <c r="Q108" s="209">
        <f t="shared" si="4"/>
        <v>0</v>
      </c>
    </row>
    <row r="109" spans="1:17" ht="28.5" customHeight="1" thickTop="1" thickBot="1" x14ac:dyDescent="0.3">
      <c r="A109" s="171"/>
      <c r="C109" s="34" t="str">
        <f>'PC Despesas'!F5</f>
        <v>5.2.1</v>
      </c>
      <c r="D109" s="35" t="str">
        <f>VLOOKUP(C109,'PC Despesas'!$F$4:$G$103,2,FALSE)</f>
        <v>-</v>
      </c>
      <c r="E109" s="50">
        <f>SUMIFS(Jan!$J$5:$J$605,Jan!$V$5:$V$605,"Despesa",Jan!$G$5:$G$605,CPagar!$D109,Jan!$L$5:$L$605,"Não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71"/>
      <c r="C110" s="34" t="str">
        <f>'PC Despesas'!F6</f>
        <v>5.2.2</v>
      </c>
      <c r="D110" s="35" t="str">
        <f>VLOOKUP(C110,'PC Despesas'!$F$4:$G$103,2,FALSE)</f>
        <v>-</v>
      </c>
      <c r="E110" s="50">
        <f>SUMIFS(Jan!$J$5:$J$605,Jan!$V$5:$V$605,"Despesa",Jan!$G$5:$G$605,CPagar!$D110,Jan!$L$5:$L$605,"Não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71"/>
      <c r="C111" s="34" t="str">
        <f>'PC Despesas'!F7</f>
        <v>5.2.3</v>
      </c>
      <c r="D111" s="35" t="str">
        <f>VLOOKUP(C111,'PC Despesas'!$F$4:$G$103,2,FALSE)</f>
        <v>-</v>
      </c>
      <c r="E111" s="50">
        <f>SUMIFS(Jan!$J$5:$J$605,Jan!$V$5:$V$605,"Despesa",Jan!$G$5:$G$605,CPagar!$D111,Jan!$L$5:$L$605,"Não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71"/>
      <c r="C112" s="34" t="str">
        <f>'PC Despesas'!F8</f>
        <v>5.2.4</v>
      </c>
      <c r="D112" s="35" t="str">
        <f>VLOOKUP(C112,'PC Despesas'!$F$4:$G$103,2,FALSE)</f>
        <v>-</v>
      </c>
      <c r="E112" s="50">
        <f>SUMIFS(Jan!$J$5:$J$605,Jan!$V$5:$V$605,"Despesa",Jan!$G$5:$G$605,CPagar!$D112,Jan!$L$5:$L$605,"Não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71"/>
      <c r="C113" s="34" t="str">
        <f>'PC Despesas'!F9</f>
        <v>5.2.5</v>
      </c>
      <c r="D113" s="35" t="str">
        <f>VLOOKUP(C113,'PC Despesas'!$F$4:$G$103,2,FALSE)</f>
        <v>-</v>
      </c>
      <c r="E113" s="50">
        <f>SUMIFS(Jan!$J$5:$J$605,Jan!$V$5:$V$605,"Despesa",Jan!$G$5:$G$605,CPagar!$D113,Jan!$L$5:$L$605,"Não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71"/>
      <c r="C114" s="34" t="str">
        <f>'PC Despesas'!F10</f>
        <v>5.2.6</v>
      </c>
      <c r="D114" s="35" t="str">
        <f>VLOOKUP(C114,'PC Despesas'!$F$4:$G$103,2,FALSE)</f>
        <v>-</v>
      </c>
      <c r="E114" s="50">
        <f>SUMIFS(Jan!$J$5:$J$605,Jan!$V$5:$V$605,"Despesa",Jan!$G$5:$G$605,CPagar!$D114,Jan!$L$5:$L$605,"Não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71"/>
      <c r="C115" s="34" t="str">
        <f>'PC Despesas'!F11</f>
        <v>5.2.7</v>
      </c>
      <c r="D115" s="35" t="str">
        <f>VLOOKUP(C115,'PC Despesas'!$F$4:$G$103,2,FALSE)</f>
        <v>-</v>
      </c>
      <c r="E115" s="50">
        <f>SUMIFS(Jan!$J$5:$J$605,Jan!$V$5:$V$605,"Despesa",Jan!$G$5:$G$605,CPagar!$D115,Jan!$L$5:$L$605,"Não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71"/>
      <c r="C116" s="34" t="str">
        <f>'PC Despesas'!F12</f>
        <v>5.2.8</v>
      </c>
      <c r="D116" s="35" t="str">
        <f>VLOOKUP(C116,'PC Despesas'!$F$4:$G$103,2,FALSE)</f>
        <v>-</v>
      </c>
      <c r="E116" s="50">
        <f>SUMIFS(Jan!$J$5:$J$605,Jan!$V$5:$V$605,"Despesa",Jan!$G$5:$G$605,CPagar!$D116,Jan!$L$5:$L$605,"Não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71"/>
      <c r="C117" s="34" t="str">
        <f>'PC Despesas'!F13</f>
        <v>5.2.9</v>
      </c>
      <c r="D117" s="35" t="str">
        <f>VLOOKUP(C117,'PC Despesas'!$F$4:$G$103,2,FALSE)</f>
        <v>-</v>
      </c>
      <c r="E117" s="50">
        <f>SUMIFS(Jan!$J$5:$J$605,Jan!$V$5:$V$605,"Despesa",Jan!$G$5:$G$605,CPagar!$D117,Jan!$L$5:$L$605,"Não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71"/>
      <c r="C118" s="34" t="str">
        <f>'PC Despesas'!F14</f>
        <v>5.2.10</v>
      </c>
      <c r="D118" s="35" t="str">
        <f>VLOOKUP(C118,'PC Despesas'!$F$4:$G$103,2,FALSE)</f>
        <v>-</v>
      </c>
      <c r="E118" s="50">
        <f>SUMIFS(Jan!$J$5:$J$605,Jan!$V$5:$V$605,"Despesa",Jan!$G$5:$G$605,CPagar!$D118,Jan!$L$5:$L$605,"Não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71"/>
      <c r="C119" s="34" t="str">
        <f>'PC Despesas'!F15</f>
        <v>5.2.11</v>
      </c>
      <c r="D119" s="35" t="str">
        <f>VLOOKUP(C119,'PC Despesas'!$F$4:$G$103,2,FALSE)</f>
        <v>-</v>
      </c>
      <c r="E119" s="50">
        <f>SUMIFS(Jan!$J$5:$J$605,Jan!$V$5:$V$605,"Despesa",Jan!$G$5:$G$605,CPagar!$D119,Jan!$L$5:$L$605,"Não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71"/>
      <c r="C120" s="34" t="str">
        <f>'PC Despesas'!F16</f>
        <v>5.2.12</v>
      </c>
      <c r="D120" s="35" t="str">
        <f>VLOOKUP(C120,'PC Despesas'!$F$4:$G$103,2,FALSE)</f>
        <v>-</v>
      </c>
      <c r="E120" s="50">
        <f>SUMIFS(Jan!$J$5:$J$605,Jan!$V$5:$V$605,"Despesa",Jan!$G$5:$G$605,CPagar!$D120,Jan!$L$5:$L$605,"Não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71"/>
      <c r="C121" s="34" t="str">
        <f>'PC Despesas'!F17</f>
        <v>5.2.13</v>
      </c>
      <c r="D121" s="35" t="str">
        <f>VLOOKUP(C121,'PC Despesas'!$F$4:$G$103,2,FALSE)</f>
        <v>-</v>
      </c>
      <c r="E121" s="50">
        <f>SUMIFS(Jan!$J$5:$J$605,Jan!$V$5:$V$605,"Despesa",Jan!$G$5:$G$605,CPagar!$D121,Jan!$L$5:$L$605,"Não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0</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0</v>
      </c>
    </row>
    <row r="122" spans="1:17" ht="28.5" customHeight="1" thickTop="1" thickBot="1" x14ac:dyDescent="0.3">
      <c r="A122" s="171"/>
      <c r="C122" s="34" t="str">
        <f>'PC Despesas'!F18</f>
        <v>5.2.14</v>
      </c>
      <c r="D122" s="35" t="str">
        <f>VLOOKUP(C122,'PC Despesas'!$F$4:$G$103,2,FALSE)</f>
        <v>-</v>
      </c>
      <c r="E122" s="50">
        <f>SUMIFS(Jan!$J$5:$J$605,Jan!$V$5:$V$605,"Despesa",Jan!$G$5:$G$605,CPagar!$D122,Jan!$L$5:$L$605,"Não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71"/>
      <c r="C123" s="34" t="str">
        <f>'PC Despesas'!F19</f>
        <v>5.2.15</v>
      </c>
      <c r="D123" s="35" t="str">
        <f>VLOOKUP(C123,'PC Despesas'!$F$4:$G$103,2,FALSE)</f>
        <v>-</v>
      </c>
      <c r="E123" s="50">
        <f>SUMIFS(Jan!$J$5:$J$605,Jan!$V$5:$V$605,"Despesa",Jan!$G$5:$G$605,CPagar!$D123,Jan!$L$5:$L$605,"Não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71"/>
      <c r="C124" s="34" t="str">
        <f>'PC Despesas'!F20</f>
        <v>5.2.16</v>
      </c>
      <c r="D124" s="35" t="str">
        <f>VLOOKUP(C124,'PC Despesas'!$F$4:$G$103,2,FALSE)</f>
        <v>-</v>
      </c>
      <c r="E124" s="50">
        <f>SUMIFS(Jan!$J$5:$J$605,Jan!$V$5:$V$605,"Despesa",Jan!$G$5:$G$605,CPagar!$D124,Jan!$L$5:$L$605,"Não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71"/>
      <c r="C125" s="34" t="str">
        <f>'PC Despesas'!F21</f>
        <v>5.2.17</v>
      </c>
      <c r="D125" s="35" t="str">
        <f>VLOOKUP(C125,'PC Despesas'!$F$4:$G$103,2,FALSE)</f>
        <v>-</v>
      </c>
      <c r="E125" s="50">
        <f>SUMIFS(Jan!$J$5:$J$605,Jan!$V$5:$V$605,"Despesa",Jan!$G$5:$G$605,CPagar!$D125,Jan!$L$5:$L$605,"Não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71"/>
      <c r="C126" s="34" t="str">
        <f>'PC Despesas'!F22</f>
        <v>5.2.18</v>
      </c>
      <c r="D126" s="35" t="str">
        <f>VLOOKUP(C126,'PC Despesas'!$F$4:$G$103,2,FALSE)</f>
        <v>-</v>
      </c>
      <c r="E126" s="50">
        <f>SUMIFS(Jan!$J$5:$J$605,Jan!$V$5:$V$605,"Despesa",Jan!$G$5:$G$605,CPagar!$D126,Jan!$L$5:$L$605,"Não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71"/>
      <c r="C127" s="34" t="str">
        <f>'PC Despesas'!F23</f>
        <v>5.2.19</v>
      </c>
      <c r="D127" s="35" t="str">
        <f>VLOOKUP(C127,'PC Despesas'!$F$4:$G$103,2,FALSE)</f>
        <v>-</v>
      </c>
      <c r="E127" s="50">
        <f>SUMIFS(Jan!$J$5:$J$605,Jan!$V$5:$V$605,"Despesa",Jan!$G$5:$G$605,CPagar!$D127,Jan!$L$5:$L$605,"Não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71"/>
      <c r="C128" s="34" t="str">
        <f>'PC Despesas'!F24</f>
        <v>5.2.20</v>
      </c>
      <c r="D128" s="35" t="str">
        <f>VLOOKUP(C128,'PC Despesas'!$F$4:$G$103,2,FALSE)</f>
        <v>-</v>
      </c>
      <c r="E128" s="50">
        <f>SUMIFS(Jan!$J$5:$J$605,Jan!$V$5:$V$605,"Despesa",Jan!$G$5:$G$605,CPagar!$D128,Jan!$L$5:$L$605,"Não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71"/>
      <c r="C129" s="34" t="str">
        <f>'PC Despesas'!F25</f>
        <v>5.2.21</v>
      </c>
      <c r="D129" s="35" t="str">
        <f>VLOOKUP(C129,'PC Despesas'!$F$4:$G$103,2,FALSE)</f>
        <v>-</v>
      </c>
      <c r="E129" s="50">
        <f>SUMIFS(Jan!$J$5:$J$605,Jan!$V$5:$V$605,"Despesa",Jan!$G$5:$G$605,CPagar!$D129,Jan!$L$5:$L$605,"Não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71"/>
      <c r="C130" s="34" t="str">
        <f>'PC Despesas'!F26</f>
        <v>5.2.22</v>
      </c>
      <c r="D130" s="35" t="str">
        <f>VLOOKUP(C130,'PC Despesas'!$F$4:$G$103,2,FALSE)</f>
        <v>-</v>
      </c>
      <c r="E130" s="50">
        <f>SUMIFS(Jan!$J$5:$J$605,Jan!$V$5:$V$605,"Despesa",Jan!$G$5:$G$605,CPagar!$D130,Jan!$L$5:$L$605,"Não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71"/>
      <c r="C131" s="34" t="str">
        <f>'PC Despesas'!F27</f>
        <v>5.2.23</v>
      </c>
      <c r="D131" s="35" t="str">
        <f>VLOOKUP(C131,'PC Despesas'!$F$4:$G$103,2,FALSE)</f>
        <v>-</v>
      </c>
      <c r="E131" s="50">
        <f>SUMIFS(Jan!$J$5:$J$605,Jan!$V$5:$V$605,"Despesa",Jan!$G$5:$G$605,CPagar!$D131,Jan!$L$5:$L$605,"Não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71"/>
      <c r="C132" s="34" t="str">
        <f>'PC Despesas'!F28</f>
        <v>5.2.24</v>
      </c>
      <c r="D132" s="35" t="str">
        <f>VLOOKUP(C132,'PC Despesas'!$F$4:$G$103,2,FALSE)</f>
        <v>-</v>
      </c>
      <c r="E132" s="50">
        <f>SUMIFS(Jan!$J$5:$J$605,Jan!$V$5:$V$605,"Despesa",Jan!$G$5:$G$605,CPagar!$D132,Jan!$L$5:$L$605,"Não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71"/>
      <c r="C133" s="34" t="str">
        <f>'PC Despesas'!F29</f>
        <v>5.2.25</v>
      </c>
      <c r="D133" s="35" t="str">
        <f>VLOOKUP(C133,'PC Despesas'!$F$4:$G$103,2,FALSE)</f>
        <v>-</v>
      </c>
      <c r="E133" s="50">
        <f>SUMIFS(Jan!$J$5:$J$605,Jan!$V$5:$V$605,"Despesa",Jan!$G$5:$G$605,CPagar!$D133,Jan!$L$5:$L$605,"Não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71"/>
      <c r="C134" s="34" t="str">
        <f>'PC Despesas'!F30</f>
        <v>5.2.26</v>
      </c>
      <c r="D134" s="35" t="str">
        <f>VLOOKUP(C134,'PC Despesas'!$F$4:$G$103,2,FALSE)</f>
        <v>-</v>
      </c>
      <c r="E134" s="50">
        <f>SUMIFS(Jan!$J$5:$J$605,Jan!$V$5:$V$605,"Despesa",Jan!$G$5:$G$605,CPagar!$D134,Jan!$L$5:$L$605,"Não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71"/>
      <c r="C135" s="34" t="str">
        <f>'PC Despesas'!F31</f>
        <v>5.2.27</v>
      </c>
      <c r="D135" s="35" t="str">
        <f>VLOOKUP(C135,'PC Despesas'!$F$4:$G$103,2,FALSE)</f>
        <v>-</v>
      </c>
      <c r="E135" s="50">
        <f>SUMIFS(Jan!$J$5:$J$605,Jan!$V$5:$V$605,"Despesa",Jan!$G$5:$G$605,CPagar!$D135,Jan!$L$5:$L$605,"Não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71"/>
      <c r="C136" s="34" t="str">
        <f>'PC Despesas'!F32</f>
        <v>5.2.28</v>
      </c>
      <c r="D136" s="35" t="str">
        <f>VLOOKUP(C136,'PC Despesas'!$F$4:$G$103,2,FALSE)</f>
        <v>-</v>
      </c>
      <c r="E136" s="50">
        <f>SUMIFS(Jan!$J$5:$J$605,Jan!$V$5:$V$605,"Despesa",Jan!$G$5:$G$605,CPagar!$D136,Jan!$L$5:$L$605,"Não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71"/>
      <c r="C137" s="34" t="str">
        <f>'PC Despesas'!F33</f>
        <v>5.2.29</v>
      </c>
      <c r="D137" s="35" t="str">
        <f>VLOOKUP(C137,'PC Despesas'!$F$4:$G$103,2,FALSE)</f>
        <v>-</v>
      </c>
      <c r="E137" s="50">
        <f>SUMIFS(Jan!$J$5:$J$605,Jan!$V$5:$V$605,"Despesa",Jan!$G$5:$G$605,CPagar!$D137,Jan!$L$5:$L$605,"Não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71"/>
      <c r="C138" s="34" t="str">
        <f>'PC Despesas'!F34</f>
        <v>5.2.30</v>
      </c>
      <c r="D138" s="35" t="str">
        <f>VLOOKUP(C138,'PC Despesas'!$F$4:$G$103,2,FALSE)</f>
        <v>-</v>
      </c>
      <c r="E138" s="50">
        <f>SUMIFS(Jan!$J$5:$J$605,Jan!$V$5:$V$605,"Despesa",Jan!$G$5:$G$605,CPagar!$D138,Jan!$L$5:$L$605,"Não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71"/>
      <c r="C139" s="34" t="str">
        <f>'PC Despesas'!F35</f>
        <v>5.2.31</v>
      </c>
      <c r="D139" s="35" t="str">
        <f>VLOOKUP(C139,'PC Despesas'!$F$4:$G$103,2,FALSE)</f>
        <v>-</v>
      </c>
      <c r="E139" s="50">
        <f>SUMIFS(Jan!$J$5:$J$605,Jan!$V$5:$V$605,"Despesa",Jan!$G$5:$G$605,CPagar!$D139,Jan!$L$5:$L$605,"Não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71"/>
      <c r="C140" s="34" t="str">
        <f>'PC Despesas'!F36</f>
        <v>5.2.32</v>
      </c>
      <c r="D140" s="35" t="str">
        <f>VLOOKUP(C140,'PC Despesas'!$F$4:$G$103,2,FALSE)</f>
        <v>-</v>
      </c>
      <c r="E140" s="50">
        <f>SUMIFS(Jan!$J$5:$J$605,Jan!$V$5:$V$605,"Despesa",Jan!$G$5:$G$605,CPagar!$D140,Jan!$L$5:$L$605,"Não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71"/>
      <c r="C141" s="34" t="str">
        <f>'PC Despesas'!F37</f>
        <v>5.2.33</v>
      </c>
      <c r="D141" s="35" t="str">
        <f>VLOOKUP(C141,'PC Despesas'!$F$4:$G$103,2,FALSE)</f>
        <v>-</v>
      </c>
      <c r="E141" s="50">
        <f>SUMIFS(Jan!$J$5:$J$605,Jan!$V$5:$V$605,"Despesa",Jan!$G$5:$G$605,CPagar!$D141,Jan!$L$5:$L$605,"Não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71"/>
      <c r="C142" s="34" t="str">
        <f>'PC Despesas'!F38</f>
        <v>5.2.34</v>
      </c>
      <c r="D142" s="35" t="str">
        <f>VLOOKUP(C142,'PC Despesas'!$F$4:$G$103,2,FALSE)</f>
        <v>-</v>
      </c>
      <c r="E142" s="50">
        <f>SUMIFS(Jan!$J$5:$J$605,Jan!$V$5:$V$605,"Despesa",Jan!$G$5:$G$605,CPagar!$D142,Jan!$L$5:$L$605,"Não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71"/>
      <c r="C143" s="34" t="str">
        <f>'PC Despesas'!F39</f>
        <v>5.2.35</v>
      </c>
      <c r="D143" s="35" t="str">
        <f>VLOOKUP(C143,'PC Despesas'!$F$4:$G$103,2,FALSE)</f>
        <v>-</v>
      </c>
      <c r="E143" s="50">
        <f>SUMIFS(Jan!$J$5:$J$605,Jan!$V$5:$V$605,"Despesa",Jan!$G$5:$G$605,CPagar!$D143,Jan!$L$5:$L$605,"Não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71"/>
      <c r="C144" s="34" t="str">
        <f>'PC Despesas'!F40</f>
        <v>5.2.36</v>
      </c>
      <c r="D144" s="35" t="str">
        <f>VLOOKUP(C144,'PC Despesas'!$F$4:$G$103,2,FALSE)</f>
        <v>-</v>
      </c>
      <c r="E144" s="50">
        <f>SUMIFS(Jan!$J$5:$J$605,Jan!$V$5:$V$605,"Despesa",Jan!$G$5:$G$605,CPagar!$D144,Jan!$L$5:$L$605,"Não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71"/>
      <c r="C145" s="34" t="str">
        <f>'PC Despesas'!F41</f>
        <v>5.2.37</v>
      </c>
      <c r="D145" s="35" t="str">
        <f>VLOOKUP(C145,'PC Despesas'!$F$4:$G$103,2,FALSE)</f>
        <v>-</v>
      </c>
      <c r="E145" s="50">
        <f>SUMIFS(Jan!$J$5:$J$605,Jan!$V$5:$V$605,"Despesa",Jan!$G$5:$G$605,CPagar!$D145,Jan!$L$5:$L$605,"Não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71"/>
      <c r="C146" s="34" t="str">
        <f>'PC Despesas'!F42</f>
        <v>5.2.38</v>
      </c>
      <c r="D146" s="35" t="str">
        <f>VLOOKUP(C146,'PC Despesas'!$F$4:$G$103,2,FALSE)</f>
        <v>-</v>
      </c>
      <c r="E146" s="50">
        <f>SUMIFS(Jan!$J$5:$J$605,Jan!$V$5:$V$605,"Despesa",Jan!$G$5:$G$605,CPagar!$D146,Jan!$L$5:$L$605,"Não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71"/>
      <c r="C147" s="34" t="str">
        <f>'PC Despesas'!F43</f>
        <v>5.2.39</v>
      </c>
      <c r="D147" s="35" t="str">
        <f>VLOOKUP(C147,'PC Despesas'!$F$4:$G$103,2,FALSE)</f>
        <v>-</v>
      </c>
      <c r="E147" s="50">
        <f>SUMIFS(Jan!$J$5:$J$605,Jan!$V$5:$V$605,"Despesa",Jan!$G$5:$G$605,CPagar!$D147,Jan!$L$5:$L$605,"Não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71"/>
      <c r="C148" s="34" t="str">
        <f>'PC Despesas'!F44</f>
        <v>5.2.40</v>
      </c>
      <c r="D148" s="35" t="str">
        <f>VLOOKUP(C148,'PC Despesas'!$F$4:$G$103,2,FALSE)</f>
        <v>-</v>
      </c>
      <c r="E148" s="50">
        <f>SUMIFS(Jan!$J$5:$J$605,Jan!$V$5:$V$605,"Despesa",Jan!$G$5:$G$605,CPagar!$D148,Jan!$L$5:$L$605,"Não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71"/>
      <c r="C149" s="34" t="str">
        <f>'PC Despesas'!F45</f>
        <v>5.2.41</v>
      </c>
      <c r="D149" s="35" t="str">
        <f>VLOOKUP(C149,'PC Despesas'!$F$4:$G$103,2,FALSE)</f>
        <v>-</v>
      </c>
      <c r="E149" s="50">
        <f>SUMIFS(Jan!$J$5:$J$605,Jan!$V$5:$V$605,"Despesa",Jan!$G$5:$G$605,CPagar!$D149,Jan!$L$5:$L$605,"Não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71"/>
      <c r="C150" s="34" t="str">
        <f>'PC Despesas'!F46</f>
        <v>5.2.42</v>
      </c>
      <c r="D150" s="35" t="str">
        <f>VLOOKUP(C150,'PC Despesas'!$F$4:$G$103,2,FALSE)</f>
        <v>-</v>
      </c>
      <c r="E150" s="50">
        <f>SUMIFS(Jan!$J$5:$J$605,Jan!$V$5:$V$605,"Despesa",Jan!$G$5:$G$605,CPagar!$D150,Jan!$L$5:$L$605,"Não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71"/>
      <c r="C151" s="34" t="str">
        <f>'PC Despesas'!F47</f>
        <v>5.2.43</v>
      </c>
      <c r="D151" s="35" t="str">
        <f>VLOOKUP(C151,'PC Despesas'!$F$4:$G$103,2,FALSE)</f>
        <v>-</v>
      </c>
      <c r="E151" s="50">
        <f>SUMIFS(Jan!$J$5:$J$605,Jan!$V$5:$V$605,"Despesa",Jan!$G$5:$G$605,CPagar!$D151,Jan!$L$5:$L$605,"Não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71"/>
      <c r="C152" s="34" t="str">
        <f>'PC Despesas'!F48</f>
        <v>5.2.44</v>
      </c>
      <c r="D152" s="35" t="str">
        <f>VLOOKUP(C152,'PC Despesas'!$F$4:$G$103,2,FALSE)</f>
        <v>-</v>
      </c>
      <c r="E152" s="50">
        <f>SUMIFS(Jan!$J$5:$J$605,Jan!$V$5:$V$605,"Despesa",Jan!$G$5:$G$605,CPagar!$D152,Jan!$L$5:$L$605,"Não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71"/>
      <c r="C153" s="34" t="str">
        <f>'PC Despesas'!F49</f>
        <v>5.2.45</v>
      </c>
      <c r="D153" s="35" t="str">
        <f>VLOOKUP(C153,'PC Despesas'!$F$4:$G$103,2,FALSE)</f>
        <v>-</v>
      </c>
      <c r="E153" s="50">
        <f>SUMIFS(Jan!$J$5:$J$605,Jan!$V$5:$V$605,"Despesa",Jan!$G$5:$G$605,CPagar!$D153,Jan!$L$5:$L$605,"Não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71"/>
      <c r="C154" s="34" t="str">
        <f>'PC Despesas'!F50</f>
        <v>5.2.46</v>
      </c>
      <c r="D154" s="35" t="str">
        <f>VLOOKUP(C154,'PC Despesas'!$F$4:$G$103,2,FALSE)</f>
        <v>-</v>
      </c>
      <c r="E154" s="50">
        <f>SUMIFS(Jan!$J$5:$J$605,Jan!$V$5:$V$605,"Despesa",Jan!$G$5:$G$605,CPagar!$D154,Jan!$L$5:$L$605,"Não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71"/>
      <c r="C155" s="34" t="str">
        <f>'PC Despesas'!F51</f>
        <v>5.2.47</v>
      </c>
      <c r="D155" s="35" t="str">
        <f>VLOOKUP(C155,'PC Despesas'!$F$4:$G$103,2,FALSE)</f>
        <v>-</v>
      </c>
      <c r="E155" s="50">
        <f>SUMIFS(Jan!$J$5:$J$605,Jan!$V$5:$V$605,"Despesa",Jan!$G$5:$G$605,CPagar!$D155,Jan!$L$5:$L$605,"Não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71"/>
      <c r="C156" s="34" t="str">
        <f>'PC Despesas'!F52</f>
        <v>5.2.48</v>
      </c>
      <c r="D156" s="35" t="str">
        <f>VLOOKUP(C156,'PC Despesas'!$F$4:$G$103,2,FALSE)</f>
        <v>-</v>
      </c>
      <c r="E156" s="50">
        <f>SUMIFS(Jan!$J$5:$J$605,Jan!$V$5:$V$605,"Despesa",Jan!$G$5:$G$605,CPagar!$D156,Jan!$L$5:$L$605,"Não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71"/>
      <c r="C157" s="34" t="str">
        <f>'PC Despesas'!F53</f>
        <v>5.2.49</v>
      </c>
      <c r="D157" s="35" t="str">
        <f>VLOOKUP(C157,'PC Despesas'!$F$4:$G$103,2,FALSE)</f>
        <v>-</v>
      </c>
      <c r="E157" s="50">
        <f>SUMIFS(Jan!$J$5:$J$605,Jan!$V$5:$V$605,"Despesa",Jan!$G$5:$G$605,CPagar!$D157,Jan!$L$5:$L$605,"Não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71"/>
      <c r="C158" s="34" t="str">
        <f>'PC Despesas'!F54</f>
        <v>5.2.50</v>
      </c>
      <c r="D158" s="35" t="str">
        <f>VLOOKUP(C158,'PC Despesas'!$F$4:$G$103,2,FALSE)</f>
        <v>-</v>
      </c>
      <c r="E158" s="50">
        <f>SUMIFS(Jan!$J$5:$J$605,Jan!$V$5:$V$605,"Despesa",Jan!$G$5:$G$605,CPagar!$D158,Jan!$L$5:$L$605,"Não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71"/>
      <c r="C159" s="34" t="str">
        <f>'PC Despesas'!F55</f>
        <v>5.2.51</v>
      </c>
      <c r="D159" s="35" t="str">
        <f>VLOOKUP(C159,'PC Despesas'!$F$4:$G$103,2,FALSE)</f>
        <v>-</v>
      </c>
      <c r="E159" s="50">
        <f>SUMIFS(Jan!$J$5:$J$605,Jan!$V$5:$V$605,"Despesa",Jan!$G$5:$G$605,CPagar!$D159,Jan!$L$5:$L$605,"Não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71"/>
      <c r="C160" s="34" t="str">
        <f>'PC Despesas'!F56</f>
        <v>5.2.52</v>
      </c>
      <c r="D160" s="35" t="str">
        <f>VLOOKUP(C160,'PC Despesas'!$F$4:$G$103,2,FALSE)</f>
        <v>-</v>
      </c>
      <c r="E160" s="50">
        <f>SUMIFS(Jan!$J$5:$J$605,Jan!$V$5:$V$605,"Despesa",Jan!$G$5:$G$605,CPagar!$D160,Jan!$L$5:$L$605,"Não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71"/>
      <c r="C161" s="34" t="str">
        <f>'PC Despesas'!F57</f>
        <v>5.2.53</v>
      </c>
      <c r="D161" s="35" t="str">
        <f>VLOOKUP(C161,'PC Despesas'!$F$4:$G$103,2,FALSE)</f>
        <v>-</v>
      </c>
      <c r="E161" s="50">
        <f>SUMIFS(Jan!$J$5:$J$605,Jan!$V$5:$V$605,"Despesa",Jan!$G$5:$G$605,CPagar!$D161,Jan!$L$5:$L$605,"Não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71"/>
      <c r="C162" s="34" t="str">
        <f>'PC Despesas'!F58</f>
        <v>5.2.54</v>
      </c>
      <c r="D162" s="35" t="str">
        <f>VLOOKUP(C162,'PC Despesas'!$F$4:$G$103,2,FALSE)</f>
        <v>-</v>
      </c>
      <c r="E162" s="50">
        <f>SUMIFS(Jan!$J$5:$J$605,Jan!$V$5:$V$605,"Despesa",Jan!$G$5:$G$605,CPagar!$D162,Jan!$L$5:$L$605,"Não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71"/>
      <c r="C163" s="34" t="str">
        <f>'PC Despesas'!F59</f>
        <v>5.2.55</v>
      </c>
      <c r="D163" s="35" t="str">
        <f>VLOOKUP(C163,'PC Despesas'!$F$4:$G$103,2,FALSE)</f>
        <v>-</v>
      </c>
      <c r="E163" s="50">
        <f>SUMIFS(Jan!$J$5:$J$605,Jan!$V$5:$V$605,"Despesa",Jan!$G$5:$G$605,CPagar!$D163,Jan!$L$5:$L$605,"Não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71"/>
      <c r="C164" s="34" t="str">
        <f>'PC Despesas'!F60</f>
        <v>5.2.56</v>
      </c>
      <c r="D164" s="35" t="str">
        <f>VLOOKUP(C164,'PC Despesas'!$F$4:$G$103,2,FALSE)</f>
        <v>-</v>
      </c>
      <c r="E164" s="50">
        <f>SUMIFS(Jan!$J$5:$J$605,Jan!$V$5:$V$605,"Despesa",Jan!$G$5:$G$605,CPagar!$D164,Jan!$L$5:$L$605,"Não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71"/>
      <c r="C165" s="34" t="str">
        <f>'PC Despesas'!F61</f>
        <v>5.2.57</v>
      </c>
      <c r="D165" s="35" t="str">
        <f>VLOOKUP(C165,'PC Despesas'!$F$4:$G$103,2,FALSE)</f>
        <v>-</v>
      </c>
      <c r="E165" s="50">
        <f>SUMIFS(Jan!$J$5:$J$605,Jan!$V$5:$V$605,"Despesa",Jan!$G$5:$G$605,CPagar!$D165,Jan!$L$5:$L$605,"Não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71"/>
      <c r="C166" s="34" t="str">
        <f>'PC Despesas'!F62</f>
        <v>5.2.58</v>
      </c>
      <c r="D166" s="35" t="str">
        <f>VLOOKUP(C166,'PC Despesas'!$F$4:$G$103,2,FALSE)</f>
        <v>-</v>
      </c>
      <c r="E166" s="50">
        <f>SUMIFS(Jan!$J$5:$J$605,Jan!$V$5:$V$605,"Despesa",Jan!$G$5:$G$605,CPagar!$D166,Jan!$L$5:$L$605,"Não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71"/>
      <c r="C167" s="34" t="str">
        <f>'PC Despesas'!F63</f>
        <v>5.2.59</v>
      </c>
      <c r="D167" s="35" t="str">
        <f>VLOOKUP(C167,'PC Despesas'!$F$4:$G$103,2,FALSE)</f>
        <v>-</v>
      </c>
      <c r="E167" s="50">
        <f>SUMIFS(Jan!$J$5:$J$605,Jan!$V$5:$V$605,"Despesa",Jan!$G$5:$G$605,CPagar!$D167,Jan!$L$5:$L$605,"Não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71"/>
      <c r="C168" s="34" t="str">
        <f>'PC Despesas'!F64</f>
        <v>5.2.60</v>
      </c>
      <c r="D168" s="35" t="str">
        <f>VLOOKUP(C168,'PC Despesas'!$F$4:$G$103,2,FALSE)</f>
        <v>-</v>
      </c>
      <c r="E168" s="50">
        <f>SUMIFS(Jan!$J$5:$J$605,Jan!$V$5:$V$605,"Despesa",Jan!$G$5:$G$605,CPagar!$D168,Jan!$L$5:$L$605,"Não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71"/>
      <c r="C169" s="34" t="str">
        <f>'PC Despesas'!F65</f>
        <v>5.2.61</v>
      </c>
      <c r="D169" s="35" t="str">
        <f>VLOOKUP(C169,'PC Despesas'!$F$4:$G$103,2,FALSE)</f>
        <v>-</v>
      </c>
      <c r="E169" s="50">
        <f>SUMIFS(Jan!$J$5:$J$605,Jan!$V$5:$V$605,"Despesa",Jan!$G$5:$G$605,CPagar!$D169,Jan!$L$5:$L$605,"Não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71"/>
      <c r="C170" s="34" t="str">
        <f>'PC Despesas'!F66</f>
        <v>5.2.62</v>
      </c>
      <c r="D170" s="35" t="str">
        <f>VLOOKUP(C170,'PC Despesas'!$F$4:$G$103,2,FALSE)</f>
        <v>-</v>
      </c>
      <c r="E170" s="50">
        <f>SUMIFS(Jan!$J$5:$J$605,Jan!$V$5:$V$605,"Despesa",Jan!$G$5:$G$605,CPagar!$D170,Jan!$L$5:$L$605,"Não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71"/>
      <c r="C171" s="34" t="str">
        <f>'PC Despesas'!F67</f>
        <v>5.2.63</v>
      </c>
      <c r="D171" s="35" t="str">
        <f>VLOOKUP(C171,'PC Despesas'!$F$4:$G$103,2,FALSE)</f>
        <v>-</v>
      </c>
      <c r="E171" s="50">
        <f>SUMIFS(Jan!$J$5:$J$605,Jan!$V$5:$V$605,"Despesa",Jan!$G$5:$G$605,CPagar!$D171,Jan!$L$5:$L$605,"Não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71"/>
      <c r="C172" s="34" t="str">
        <f>'PC Despesas'!F68</f>
        <v>5.2.64</v>
      </c>
      <c r="D172" s="35" t="str">
        <f>VLOOKUP(C172,'PC Despesas'!$F$4:$G$103,2,FALSE)</f>
        <v>-</v>
      </c>
      <c r="E172" s="50">
        <f>SUMIFS(Jan!$J$5:$J$605,Jan!$V$5:$V$605,"Despesa",Jan!$G$5:$G$605,CPagar!$D172,Jan!$L$5:$L$605,"Não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71"/>
      <c r="C173" s="34" t="str">
        <f>'PC Despesas'!F69</f>
        <v>5.2.65</v>
      </c>
      <c r="D173" s="35" t="str">
        <f>VLOOKUP(C173,'PC Despesas'!$F$4:$G$103,2,FALSE)</f>
        <v>-</v>
      </c>
      <c r="E173" s="50">
        <f>SUMIFS(Jan!$J$5:$J$605,Jan!$V$5:$V$605,"Despesa",Jan!$G$5:$G$605,CPagar!$D173,Jan!$L$5:$L$605,"Não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71"/>
      <c r="C174" s="34" t="str">
        <f>'PC Despesas'!F70</f>
        <v>5.2.66</v>
      </c>
      <c r="D174" s="35" t="str">
        <f>VLOOKUP(C174,'PC Despesas'!$F$4:$G$103,2,FALSE)</f>
        <v>-</v>
      </c>
      <c r="E174" s="50">
        <f>SUMIFS(Jan!$J$5:$J$605,Jan!$V$5:$V$605,"Despesa",Jan!$G$5:$G$605,CPagar!$D174,Jan!$L$5:$L$605,"Não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71"/>
      <c r="C175" s="34" t="str">
        <f>'PC Despesas'!F71</f>
        <v>5.2.67</v>
      </c>
      <c r="D175" s="35" t="str">
        <f>VLOOKUP(C175,'PC Despesas'!$F$4:$G$103,2,FALSE)</f>
        <v>-</v>
      </c>
      <c r="E175" s="50">
        <f>SUMIFS(Jan!$J$5:$J$605,Jan!$V$5:$V$605,"Despesa",Jan!$G$5:$G$605,CPagar!$D175,Jan!$L$5:$L$605,"Não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71"/>
      <c r="C176" s="34" t="str">
        <f>'PC Despesas'!F72</f>
        <v>5.2.68</v>
      </c>
      <c r="D176" s="35" t="str">
        <f>VLOOKUP(C176,'PC Despesas'!$F$4:$G$103,2,FALSE)</f>
        <v>-</v>
      </c>
      <c r="E176" s="50">
        <f>SUMIFS(Jan!$J$5:$J$605,Jan!$V$5:$V$605,"Despesa",Jan!$G$5:$G$605,CPagar!$D176,Jan!$L$5:$L$605,"Não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71"/>
      <c r="C177" s="34" t="str">
        <f>'PC Despesas'!F73</f>
        <v>5.2.69</v>
      </c>
      <c r="D177" s="35" t="str">
        <f>VLOOKUP(C177,'PC Despesas'!$F$4:$G$103,2,FALSE)</f>
        <v>-</v>
      </c>
      <c r="E177" s="50">
        <f>SUMIFS(Jan!$J$5:$J$605,Jan!$V$5:$V$605,"Despesa",Jan!$G$5:$G$605,CPagar!$D177,Jan!$L$5:$L$605,"Não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71"/>
      <c r="C178" s="34" t="str">
        <f>'PC Despesas'!F74</f>
        <v>5.2.70</v>
      </c>
      <c r="D178" s="35" t="str">
        <f>VLOOKUP(C178,'PC Despesas'!$F$4:$G$103,2,FALSE)</f>
        <v>-</v>
      </c>
      <c r="E178" s="50">
        <f>SUMIFS(Jan!$J$5:$J$605,Jan!$V$5:$V$605,"Despesa",Jan!$G$5:$G$605,CPagar!$D178,Jan!$L$5:$L$605,"Não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71"/>
      <c r="C179" s="34" t="str">
        <f>'PC Despesas'!F75</f>
        <v>5.2.71</v>
      </c>
      <c r="D179" s="35" t="str">
        <f>VLOOKUP(C179,'PC Despesas'!$F$4:$G$103,2,FALSE)</f>
        <v>-</v>
      </c>
      <c r="E179" s="50">
        <f>SUMIFS(Jan!$J$5:$J$605,Jan!$V$5:$V$605,"Despesa",Jan!$G$5:$G$605,CPagar!$D179,Jan!$L$5:$L$605,"Não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71"/>
      <c r="C180" s="34" t="str">
        <f>'PC Despesas'!F76</f>
        <v>5.2.72</v>
      </c>
      <c r="D180" s="35" t="str">
        <f>VLOOKUP(C180,'PC Despesas'!$F$4:$G$103,2,FALSE)</f>
        <v>-</v>
      </c>
      <c r="E180" s="50">
        <f>SUMIFS(Jan!$J$5:$J$605,Jan!$V$5:$V$605,"Despesa",Jan!$G$5:$G$605,CPagar!$D180,Jan!$L$5:$L$605,"Não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71"/>
      <c r="C181" s="34" t="str">
        <f>'PC Despesas'!F77</f>
        <v>5.2.73</v>
      </c>
      <c r="D181" s="35" t="str">
        <f>VLOOKUP(C181,'PC Despesas'!$F$4:$G$103,2,FALSE)</f>
        <v>-</v>
      </c>
      <c r="E181" s="50">
        <f>SUMIFS(Jan!$J$5:$J$605,Jan!$V$5:$V$605,"Despesa",Jan!$G$5:$G$605,CPagar!$D181,Jan!$L$5:$L$605,"Não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71"/>
      <c r="C182" s="34" t="str">
        <f>'PC Despesas'!F78</f>
        <v>5.2.74</v>
      </c>
      <c r="D182" s="35" t="str">
        <f>VLOOKUP(C182,'PC Despesas'!$F$4:$G$103,2,FALSE)</f>
        <v>-</v>
      </c>
      <c r="E182" s="50">
        <f>SUMIFS(Jan!$J$5:$J$605,Jan!$V$5:$V$605,"Despesa",Jan!$G$5:$G$605,CPagar!$D182,Jan!$L$5:$L$605,"Não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71"/>
      <c r="C183" s="34" t="str">
        <f>'PC Despesas'!F79</f>
        <v>5.2.75</v>
      </c>
      <c r="D183" s="35" t="str">
        <f>VLOOKUP(C183,'PC Despesas'!$F$4:$G$103,2,FALSE)</f>
        <v>-</v>
      </c>
      <c r="E183" s="50">
        <f>SUMIFS(Jan!$J$5:$J$605,Jan!$V$5:$V$605,"Despesa",Jan!$G$5:$G$605,CPagar!$D183,Jan!$L$5:$L$605,"Não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71"/>
      <c r="C184" s="34" t="str">
        <f>'PC Despesas'!F80</f>
        <v>5.2.76</v>
      </c>
      <c r="D184" s="35" t="str">
        <f>VLOOKUP(C184,'PC Despesas'!$F$4:$G$103,2,FALSE)</f>
        <v>-</v>
      </c>
      <c r="E184" s="50">
        <f>SUMIFS(Jan!$J$5:$J$605,Jan!$V$5:$V$605,"Despesa",Jan!$G$5:$G$605,CPagar!$D184,Jan!$L$5:$L$605,"Não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71"/>
      <c r="C185" s="34" t="str">
        <f>'PC Despesas'!F81</f>
        <v>5.2.77</v>
      </c>
      <c r="D185" s="35" t="str">
        <f>VLOOKUP(C185,'PC Despesas'!$F$4:$G$103,2,FALSE)</f>
        <v>-</v>
      </c>
      <c r="E185" s="50">
        <f>SUMIFS(Jan!$J$5:$J$605,Jan!$V$5:$V$605,"Despesa",Jan!$G$5:$G$605,CPagar!$D185,Jan!$L$5:$L$605,"Não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71"/>
      <c r="C186" s="34" t="str">
        <f>'PC Despesas'!F82</f>
        <v>5.2.78</v>
      </c>
      <c r="D186" s="35" t="str">
        <f>VLOOKUP(C186,'PC Despesas'!$F$4:$G$103,2,FALSE)</f>
        <v>-</v>
      </c>
      <c r="E186" s="50">
        <f>SUMIFS(Jan!$J$5:$J$605,Jan!$V$5:$V$605,"Despesa",Jan!$G$5:$G$605,CPagar!$D186,Jan!$L$5:$L$605,"Não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71"/>
      <c r="C187" s="34" t="str">
        <f>'PC Despesas'!F83</f>
        <v>5.2.79</v>
      </c>
      <c r="D187" s="35" t="str">
        <f>VLOOKUP(C187,'PC Despesas'!$F$4:$G$103,2,FALSE)</f>
        <v>-</v>
      </c>
      <c r="E187" s="50">
        <f>SUMIFS(Jan!$J$5:$J$605,Jan!$V$5:$V$605,"Despesa",Jan!$G$5:$G$605,CPagar!$D187,Jan!$L$5:$L$605,"Não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71"/>
      <c r="C188" s="34" t="str">
        <f>'PC Despesas'!F84</f>
        <v>5.2.80</v>
      </c>
      <c r="D188" s="35" t="str">
        <f>VLOOKUP(C188,'PC Despesas'!$F$4:$G$103,2,FALSE)</f>
        <v>-</v>
      </c>
      <c r="E188" s="50">
        <f>SUMIFS(Jan!$J$5:$J$605,Jan!$V$5:$V$605,"Despesa",Jan!$G$5:$G$605,CPagar!$D188,Jan!$L$5:$L$605,"Não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71"/>
      <c r="C189" s="34" t="str">
        <f>'PC Despesas'!F85</f>
        <v>5.2.81</v>
      </c>
      <c r="D189" s="35" t="str">
        <f>VLOOKUP(C189,'PC Despesas'!$F$4:$G$103,2,FALSE)</f>
        <v>-</v>
      </c>
      <c r="E189" s="50">
        <f>SUMIFS(Jan!$J$5:$J$605,Jan!$V$5:$V$605,"Despesa",Jan!$G$5:$G$605,CPagar!$D189,Jan!$L$5:$L$605,"Não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71"/>
      <c r="C190" s="34" t="str">
        <f>'PC Despesas'!F86</f>
        <v>5.2.82</v>
      </c>
      <c r="D190" s="35" t="str">
        <f>VLOOKUP(C190,'PC Despesas'!$F$4:$G$103,2,FALSE)</f>
        <v>-</v>
      </c>
      <c r="E190" s="50">
        <f>SUMIFS(Jan!$J$5:$J$605,Jan!$V$5:$V$605,"Despesa",Jan!$G$5:$G$605,CPagar!$D190,Jan!$L$5:$L$605,"Não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71"/>
      <c r="C191" s="34" t="str">
        <f>'PC Despesas'!F87</f>
        <v>5.2.83</v>
      </c>
      <c r="D191" s="35" t="str">
        <f>VLOOKUP(C191,'PC Despesas'!$F$4:$G$103,2,FALSE)</f>
        <v>-</v>
      </c>
      <c r="E191" s="50">
        <f>SUMIFS(Jan!$J$5:$J$605,Jan!$V$5:$V$605,"Despesa",Jan!$G$5:$G$605,CPagar!$D191,Jan!$L$5:$L$605,"Não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71"/>
      <c r="C192" s="34" t="str">
        <f>'PC Despesas'!F88</f>
        <v>5.2.84</v>
      </c>
      <c r="D192" s="35" t="str">
        <f>VLOOKUP(C192,'PC Despesas'!$F$4:$G$103,2,FALSE)</f>
        <v>-</v>
      </c>
      <c r="E192" s="50">
        <f>SUMIFS(Jan!$J$5:$J$605,Jan!$V$5:$V$605,"Despesa",Jan!$G$5:$G$605,CPagar!$D192,Jan!$L$5:$L$605,"Não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71"/>
      <c r="C193" s="34" t="str">
        <f>'PC Despesas'!F89</f>
        <v>5.2.85</v>
      </c>
      <c r="D193" s="35" t="str">
        <f>VLOOKUP(C193,'PC Despesas'!$F$4:$G$103,2,FALSE)</f>
        <v>-</v>
      </c>
      <c r="E193" s="50">
        <f>SUMIFS(Jan!$J$5:$J$605,Jan!$V$5:$V$605,"Despesa",Jan!$G$5:$G$605,CPagar!$D193,Jan!$L$5:$L$605,"Não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71"/>
      <c r="C194" s="34" t="str">
        <f>'PC Despesas'!F90</f>
        <v>5.2.86</v>
      </c>
      <c r="D194" s="35" t="str">
        <f>VLOOKUP(C194,'PC Despesas'!$F$4:$G$103,2,FALSE)</f>
        <v>-</v>
      </c>
      <c r="E194" s="50">
        <f>SUMIFS(Jan!$J$5:$J$605,Jan!$V$5:$V$605,"Despesa",Jan!$G$5:$G$605,CPagar!$D194,Jan!$L$5:$L$605,"Não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71"/>
      <c r="C195" s="34" t="str">
        <f>'PC Despesas'!F91</f>
        <v>5.2.87</v>
      </c>
      <c r="D195" s="35" t="str">
        <f>VLOOKUP(C195,'PC Despesas'!$F$4:$G$103,2,FALSE)</f>
        <v>-</v>
      </c>
      <c r="E195" s="50">
        <f>SUMIFS(Jan!$J$5:$J$605,Jan!$V$5:$V$605,"Despesa",Jan!$G$5:$G$605,CPagar!$D195,Jan!$L$5:$L$605,"Não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71"/>
      <c r="C196" s="34" t="str">
        <f>'PC Despesas'!F92</f>
        <v>5.2.88</v>
      </c>
      <c r="D196" s="35" t="str">
        <f>VLOOKUP(C196,'PC Despesas'!$F$4:$G$103,2,FALSE)</f>
        <v>-</v>
      </c>
      <c r="E196" s="50">
        <f>SUMIFS(Jan!$J$5:$J$605,Jan!$V$5:$V$605,"Despesa",Jan!$G$5:$G$605,CPagar!$D196,Jan!$L$5:$L$605,"Não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71"/>
      <c r="C197" s="34" t="str">
        <f>'PC Despesas'!F93</f>
        <v>5.2.89</v>
      </c>
      <c r="D197" s="35" t="str">
        <f>VLOOKUP(C197,'PC Despesas'!$F$4:$G$103,2,FALSE)</f>
        <v>-</v>
      </c>
      <c r="E197" s="50">
        <f>SUMIFS(Jan!$J$5:$J$605,Jan!$V$5:$V$605,"Despesa",Jan!$G$5:$G$605,CPagar!$D197,Jan!$L$5:$L$605,"Não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71"/>
      <c r="C198" s="34" t="str">
        <f>'PC Despesas'!F94</f>
        <v>5.2.90</v>
      </c>
      <c r="D198" s="35" t="str">
        <f>VLOOKUP(C198,'PC Despesas'!$F$4:$G$103,2,FALSE)</f>
        <v>-</v>
      </c>
      <c r="E198" s="50">
        <f>SUMIFS(Jan!$J$5:$J$605,Jan!$V$5:$V$605,"Despesa",Jan!$G$5:$G$605,CPagar!$D198,Jan!$L$5:$L$605,"Não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71"/>
      <c r="C199" s="34" t="str">
        <f>'PC Despesas'!F95</f>
        <v>5.2.91</v>
      </c>
      <c r="D199" s="35" t="str">
        <f>VLOOKUP(C199,'PC Despesas'!$F$4:$G$103,2,FALSE)</f>
        <v>-</v>
      </c>
      <c r="E199" s="50">
        <f>SUMIFS(Jan!$J$5:$J$605,Jan!$V$5:$V$605,"Despesa",Jan!$G$5:$G$605,CPagar!$D199,Jan!$L$5:$L$605,"Não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71"/>
      <c r="C200" s="34" t="str">
        <f>'PC Despesas'!F96</f>
        <v>5.2.92</v>
      </c>
      <c r="D200" s="35" t="str">
        <f>VLOOKUP(C200,'PC Despesas'!$F$4:$G$103,2,FALSE)</f>
        <v>-</v>
      </c>
      <c r="E200" s="50">
        <f>SUMIFS(Jan!$J$5:$J$605,Jan!$V$5:$V$605,"Despesa",Jan!$G$5:$G$605,CPagar!$D200,Jan!$L$5:$L$605,"Não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71"/>
      <c r="C201" s="34" t="str">
        <f>'PC Despesas'!F97</f>
        <v>5.2.93</v>
      </c>
      <c r="D201" s="35" t="str">
        <f>VLOOKUP(C201,'PC Despesas'!$F$4:$G$103,2,FALSE)</f>
        <v>-</v>
      </c>
      <c r="E201" s="50">
        <f>SUMIFS(Jan!$J$5:$J$605,Jan!$V$5:$V$605,"Despesa",Jan!$G$5:$G$605,CPagar!$D201,Jan!$L$5:$L$605,"Não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71"/>
      <c r="C202" s="34" t="str">
        <f>'PC Despesas'!F98</f>
        <v>5.2.94</v>
      </c>
      <c r="D202" s="35" t="str">
        <f>VLOOKUP(C202,'PC Despesas'!$F$4:$G$103,2,FALSE)</f>
        <v>-</v>
      </c>
      <c r="E202" s="50">
        <f>SUMIFS(Jan!$J$5:$J$605,Jan!$V$5:$V$605,"Despesa",Jan!$G$5:$G$605,CPagar!$D202,Jan!$L$5:$L$605,"Não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71"/>
      <c r="C203" s="34" t="str">
        <f>'PC Despesas'!F99</f>
        <v>5.2.95</v>
      </c>
      <c r="D203" s="35" t="str">
        <f>VLOOKUP(C203,'PC Despesas'!$F$4:$G$103,2,FALSE)</f>
        <v>-</v>
      </c>
      <c r="E203" s="50">
        <f>SUMIFS(Jan!$J$5:$J$605,Jan!$V$5:$V$605,"Despesa",Jan!$G$5:$G$605,CPagar!$D203,Jan!$L$5:$L$605,"Não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71"/>
      <c r="C204" s="34" t="str">
        <f>'PC Despesas'!F100</f>
        <v>5.2.96</v>
      </c>
      <c r="D204" s="35" t="str">
        <f>VLOOKUP(C204,'PC Despesas'!$F$4:$G$103,2,FALSE)</f>
        <v>-</v>
      </c>
      <c r="E204" s="50">
        <f>SUMIFS(Jan!$J$5:$J$605,Jan!$V$5:$V$605,"Despesa",Jan!$G$5:$G$605,CPagar!$D204,Jan!$L$5:$L$605,"Não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71"/>
      <c r="C205" s="34" t="str">
        <f>'PC Despesas'!F101</f>
        <v>5.2.97</v>
      </c>
      <c r="D205" s="35" t="str">
        <f>VLOOKUP(C205,'PC Despesas'!$F$4:$G$103,2,FALSE)</f>
        <v>-</v>
      </c>
      <c r="E205" s="50">
        <f>SUMIFS(Jan!$J$5:$J$605,Jan!$V$5:$V$605,"Despesa",Jan!$G$5:$G$605,CPagar!$D205,Jan!$L$5:$L$605,"Não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71"/>
      <c r="C206" s="34" t="str">
        <f>'PC Despesas'!F102</f>
        <v>5.2.98</v>
      </c>
      <c r="D206" s="35" t="str">
        <f>VLOOKUP(C206,'PC Despesas'!$F$4:$G$103,2,FALSE)</f>
        <v>-</v>
      </c>
      <c r="E206" s="50">
        <f>SUMIFS(Jan!$J$5:$J$605,Jan!$V$5:$V$605,"Despesa",Jan!$G$5:$G$605,CPagar!$D206,Jan!$L$5:$L$605,"Não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71"/>
      <c r="C207" s="34" t="str">
        <f>'PC Despesas'!F103</f>
        <v>5.2.99</v>
      </c>
      <c r="D207" s="35" t="str">
        <f>VLOOKUP(C207,'PC Despesas'!$F$4:$G$103,2,FALSE)</f>
        <v>Outras Despesas com Serviços</v>
      </c>
      <c r="E207" s="50">
        <f>SUMIFS(Jan!$J$5:$J$605,Jan!$V$5:$V$605,"Despesa",Jan!$G$5:$G$605,CPagar!$D207,Jan!$L$5:$L$605,"Não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71"/>
      <c r="C208" s="200" t="str">
        <f>'PC Despesas'!I4</f>
        <v>5.3</v>
      </c>
      <c r="D208" s="211" t="str">
        <f>VLOOKUP(C208,'PC Despesas'!$I$4:$J$103,2,FALSE)</f>
        <v>DESPESAS NÃO OPERACIONAIS</v>
      </c>
      <c r="E208" s="209">
        <f t="shared" ref="E208:Q208" si="7">SUM(E209:E307)</f>
        <v>0</v>
      </c>
      <c r="F208" s="209">
        <f t="shared" si="7"/>
        <v>0</v>
      </c>
      <c r="G208" s="209">
        <f t="shared" si="7"/>
        <v>0</v>
      </c>
      <c r="H208" s="209">
        <f t="shared" si="7"/>
        <v>0</v>
      </c>
      <c r="I208" s="209">
        <f t="shared" si="7"/>
        <v>0</v>
      </c>
      <c r="J208" s="209">
        <f t="shared" si="7"/>
        <v>0</v>
      </c>
      <c r="K208" s="209">
        <f t="shared" si="7"/>
        <v>0</v>
      </c>
      <c r="L208" s="209">
        <f t="shared" si="7"/>
        <v>0</v>
      </c>
      <c r="M208" s="209">
        <f t="shared" si="7"/>
        <v>0</v>
      </c>
      <c r="N208" s="209">
        <f t="shared" si="7"/>
        <v>0</v>
      </c>
      <c r="O208" s="209">
        <f t="shared" si="7"/>
        <v>0</v>
      </c>
      <c r="P208" s="209">
        <f t="shared" si="7"/>
        <v>0</v>
      </c>
      <c r="Q208" s="209">
        <f t="shared" si="7"/>
        <v>0</v>
      </c>
    </row>
    <row r="209" spans="1:17" ht="28.5" customHeight="1" thickTop="1" thickBot="1" x14ac:dyDescent="0.3">
      <c r="A209" s="171"/>
      <c r="C209" s="34" t="str">
        <f>'PC Despesas'!I5</f>
        <v>5.3.1</v>
      </c>
      <c r="D209" s="35" t="str">
        <f>VLOOKUP(C209,'PC Despesas'!$I$4:$J$103,2,FALSE)</f>
        <v>DISTRIBUIÇÃO DE LUCROS</v>
      </c>
      <c r="E209" s="50">
        <f>SUMIFS(Jan!$J$5:$J$605,Jan!$V$5:$V$605,"Despesa",Jan!$G$5:$G$605,CPagar!$D209,Jan!$L$5:$L$605,"Não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71"/>
      <c r="C210" s="34" t="str">
        <f>'PC Despesas'!I6</f>
        <v>5.3.2</v>
      </c>
      <c r="D210" s="35" t="str">
        <f>VLOOKUP(C210,'PC Despesas'!$I$4:$J$103,2,FALSE)</f>
        <v>-</v>
      </c>
      <c r="E210" s="50">
        <f>SUMIFS(Jan!$J$5:$J$605,Jan!$V$5:$V$605,"Despesa",Jan!$G$5:$G$605,CPagar!$D210,Jan!$L$5:$L$605,"Não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71"/>
      <c r="C211" s="34" t="str">
        <f>'PC Despesas'!I7</f>
        <v>5.3.3</v>
      </c>
      <c r="D211" s="35" t="str">
        <f>VLOOKUP(C211,'PC Despesas'!$I$4:$J$103,2,FALSE)</f>
        <v>-</v>
      </c>
      <c r="E211" s="50">
        <f>SUMIFS(Jan!$J$5:$J$605,Jan!$V$5:$V$605,"Despesa",Jan!$G$5:$G$605,CPagar!$D211,Jan!$L$5:$L$605,"Não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71"/>
      <c r="C212" s="34" t="str">
        <f>'PC Despesas'!I8</f>
        <v>5.3.4</v>
      </c>
      <c r="D212" s="35" t="str">
        <f>VLOOKUP(C212,'PC Despesas'!$I$4:$J$103,2,FALSE)</f>
        <v>-</v>
      </c>
      <c r="E212" s="50">
        <f>SUMIFS(Jan!$J$5:$J$605,Jan!$V$5:$V$605,"Despesa",Jan!$G$5:$G$605,CPagar!$D212,Jan!$L$5:$L$605,"Não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71"/>
      <c r="C213" s="34" t="str">
        <f>'PC Despesas'!I9</f>
        <v>5.3.5</v>
      </c>
      <c r="D213" s="35" t="str">
        <f>VLOOKUP(C213,'PC Despesas'!$I$4:$J$103,2,FALSE)</f>
        <v>-</v>
      </c>
      <c r="E213" s="50">
        <f>SUMIFS(Jan!$J$5:$J$605,Jan!$V$5:$V$605,"Despesa",Jan!$G$5:$G$605,CPagar!$D213,Jan!$L$5:$L$605,"Não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71"/>
      <c r="C214" s="34" t="str">
        <f>'PC Despesas'!I10</f>
        <v>5.3.6</v>
      </c>
      <c r="D214" s="35" t="str">
        <f>VLOOKUP(C214,'PC Despesas'!$I$4:$J$103,2,FALSE)</f>
        <v>-</v>
      </c>
      <c r="E214" s="50">
        <f>SUMIFS(Jan!$J$5:$J$605,Jan!$V$5:$V$605,"Despesa",Jan!$G$5:$G$605,CPagar!$D214,Jan!$L$5:$L$605,"Não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71"/>
      <c r="C215" s="34" t="str">
        <f>'PC Despesas'!I11</f>
        <v>5.3.7</v>
      </c>
      <c r="D215" s="35" t="str">
        <f>VLOOKUP(C215,'PC Despesas'!$I$4:$J$103,2,FALSE)</f>
        <v>-</v>
      </c>
      <c r="E215" s="50">
        <f>SUMIFS(Jan!$J$5:$J$605,Jan!$V$5:$V$605,"Despesa",Jan!$G$5:$G$605,CPagar!$D215,Jan!$L$5:$L$605,"Não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71"/>
      <c r="C216" s="34" t="str">
        <f>'PC Despesas'!I12</f>
        <v>5.3.8</v>
      </c>
      <c r="D216" s="35" t="str">
        <f>VLOOKUP(C216,'PC Despesas'!$I$4:$J$103,2,FALSE)</f>
        <v>-</v>
      </c>
      <c r="E216" s="50">
        <f>SUMIFS(Jan!$J$5:$J$605,Jan!$V$5:$V$605,"Despesa",Jan!$G$5:$G$605,CPagar!$D216,Jan!$L$5:$L$605,"Não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71"/>
      <c r="C217" s="34" t="str">
        <f>'PC Despesas'!I13</f>
        <v>5.3.9</v>
      </c>
      <c r="D217" s="35" t="str">
        <f>VLOOKUP(C217,'PC Despesas'!$I$4:$J$103,2,FALSE)</f>
        <v>-</v>
      </c>
      <c r="E217" s="50">
        <f>SUMIFS(Jan!$J$5:$J$605,Jan!$V$5:$V$605,"Despesa",Jan!$G$5:$G$605,CPagar!$D217,Jan!$L$5:$L$605,"Não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71"/>
      <c r="C218" s="34" t="str">
        <f>'PC Despesas'!I14</f>
        <v>5.3.10</v>
      </c>
      <c r="D218" s="35" t="str">
        <f>VLOOKUP(C218,'PC Despesas'!$I$4:$J$103,2,FALSE)</f>
        <v>-</v>
      </c>
      <c r="E218" s="50">
        <f>SUMIFS(Jan!$J$5:$J$605,Jan!$V$5:$V$605,"Despesa",Jan!$G$5:$G$605,CPagar!$D218,Jan!$L$5:$L$605,"Não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71"/>
      <c r="C219" s="34" t="str">
        <f>'PC Despesas'!I15</f>
        <v>5.3.11</v>
      </c>
      <c r="D219" s="35" t="str">
        <f>VLOOKUP(C219,'PC Despesas'!$I$4:$J$103,2,FALSE)</f>
        <v>-</v>
      </c>
      <c r="E219" s="50">
        <f>SUMIFS(Jan!$J$5:$J$605,Jan!$V$5:$V$605,"Despesa",Jan!$G$5:$G$605,CPagar!$D219,Jan!$L$5:$L$605,"Não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71"/>
      <c r="C220" s="34" t="str">
        <f>'PC Despesas'!I16</f>
        <v>5.3.12</v>
      </c>
      <c r="D220" s="35" t="str">
        <f>VLOOKUP(C220,'PC Despesas'!$I$4:$J$103,2,FALSE)</f>
        <v>-</v>
      </c>
      <c r="E220" s="50">
        <f>SUMIFS(Jan!$J$5:$J$605,Jan!$V$5:$V$605,"Despesa",Jan!$G$5:$G$605,CPagar!$D220,Jan!$L$5:$L$605,"Não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71"/>
      <c r="C221" s="34" t="str">
        <f>'PC Despesas'!I17</f>
        <v>5.3.13</v>
      </c>
      <c r="D221" s="35" t="str">
        <f>VLOOKUP(C221,'PC Despesas'!$I$4:$J$103,2,FALSE)</f>
        <v>-</v>
      </c>
      <c r="E221" s="50">
        <f>SUMIFS(Jan!$J$5:$J$605,Jan!$V$5:$V$605,"Despesa",Jan!$G$5:$G$605,CPagar!$D221,Jan!$L$5:$L$605,"Não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71"/>
      <c r="C222" s="34" t="str">
        <f>'PC Despesas'!I18</f>
        <v>5.3.14</v>
      </c>
      <c r="D222" s="35" t="str">
        <f>VLOOKUP(C222,'PC Despesas'!$I$4:$J$103,2,FALSE)</f>
        <v>-</v>
      </c>
      <c r="E222" s="50">
        <f>SUMIFS(Jan!$J$5:$J$605,Jan!$V$5:$V$605,"Despesa",Jan!$G$5:$G$605,CPagar!$D222,Jan!$L$5:$L$605,"Não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71"/>
      <c r="C223" s="34" t="str">
        <f>'PC Despesas'!I19</f>
        <v>5.3.15</v>
      </c>
      <c r="D223" s="35" t="str">
        <f>VLOOKUP(C223,'PC Despesas'!$I$4:$J$103,2,FALSE)</f>
        <v>-</v>
      </c>
      <c r="E223" s="50">
        <f>SUMIFS(Jan!$J$5:$J$605,Jan!$V$5:$V$605,"Despesa",Jan!$G$5:$G$605,CPagar!$D223,Jan!$L$5:$L$605,"Não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71"/>
      <c r="C224" s="34" t="str">
        <f>'PC Despesas'!I20</f>
        <v>5.3.16</v>
      </c>
      <c r="D224" s="35" t="str">
        <f>VLOOKUP(C224,'PC Despesas'!$I$4:$J$103,2,FALSE)</f>
        <v>-</v>
      </c>
      <c r="E224" s="50">
        <f>SUMIFS(Jan!$J$5:$J$605,Jan!$V$5:$V$605,"Despesa",Jan!$G$5:$G$605,CPagar!$D224,Jan!$L$5:$L$605,"Não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71"/>
      <c r="C225" s="34" t="str">
        <f>'PC Despesas'!I21</f>
        <v>5.3.17</v>
      </c>
      <c r="D225" s="35" t="str">
        <f>VLOOKUP(C225,'PC Despesas'!$I$4:$J$103,2,FALSE)</f>
        <v>-</v>
      </c>
      <c r="E225" s="50">
        <f>SUMIFS(Jan!$J$5:$J$605,Jan!$V$5:$V$605,"Despesa",Jan!$G$5:$G$605,CPagar!$D225,Jan!$L$5:$L$605,"Não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71"/>
      <c r="C226" s="34" t="str">
        <f>'PC Despesas'!I22</f>
        <v>5.3.18</v>
      </c>
      <c r="D226" s="35" t="str">
        <f>VLOOKUP(C226,'PC Despesas'!$I$4:$J$103,2,FALSE)</f>
        <v>-</v>
      </c>
      <c r="E226" s="50">
        <f>SUMIFS(Jan!$J$5:$J$605,Jan!$V$5:$V$605,"Despesa",Jan!$G$5:$G$605,CPagar!$D226,Jan!$L$5:$L$605,"Não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71"/>
      <c r="C227" s="34" t="str">
        <f>'PC Despesas'!I23</f>
        <v>5.3.19</v>
      </c>
      <c r="D227" s="35" t="str">
        <f>VLOOKUP(C227,'PC Despesas'!$I$4:$J$103,2,FALSE)</f>
        <v>-</v>
      </c>
      <c r="E227" s="50">
        <f>SUMIFS(Jan!$J$5:$J$605,Jan!$V$5:$V$605,"Despesa",Jan!$G$5:$G$605,CPagar!$D227,Jan!$L$5:$L$605,"Não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71"/>
      <c r="C228" s="34" t="str">
        <f>'PC Despesas'!I24</f>
        <v>5.3.20</v>
      </c>
      <c r="D228" s="35" t="str">
        <f>VLOOKUP(C228,'PC Despesas'!$I$4:$J$103,2,FALSE)</f>
        <v>-</v>
      </c>
      <c r="E228" s="50">
        <f>SUMIFS(Jan!$J$5:$J$605,Jan!$V$5:$V$605,"Despesa",Jan!$G$5:$G$605,CPagar!$D228,Jan!$L$5:$L$605,"Não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71"/>
      <c r="C229" s="34" t="str">
        <f>'PC Despesas'!I25</f>
        <v>5.3.21</v>
      </c>
      <c r="D229" s="35" t="str">
        <f>VLOOKUP(C229,'PC Despesas'!$I$4:$J$103,2,FALSE)</f>
        <v>-</v>
      </c>
      <c r="E229" s="50">
        <f>SUMIFS(Jan!$J$5:$J$605,Jan!$V$5:$V$605,"Despesa",Jan!$G$5:$G$605,CPagar!$D229,Jan!$L$5:$L$605,"Não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71"/>
      <c r="C230" s="34" t="str">
        <f>'PC Despesas'!I26</f>
        <v>5.3.22</v>
      </c>
      <c r="D230" s="35" t="str">
        <f>VLOOKUP(C230,'PC Despesas'!$I$4:$J$103,2,FALSE)</f>
        <v>-</v>
      </c>
      <c r="E230" s="50">
        <f>SUMIFS(Jan!$J$5:$J$605,Jan!$V$5:$V$605,"Despesa",Jan!$G$5:$G$605,CPagar!$D230,Jan!$L$5:$L$605,"Não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71"/>
      <c r="C231" s="34" t="str">
        <f>'PC Despesas'!I27</f>
        <v>5.3.23</v>
      </c>
      <c r="D231" s="35" t="str">
        <f>VLOOKUP(C231,'PC Despesas'!$I$4:$J$103,2,FALSE)</f>
        <v>-</v>
      </c>
      <c r="E231" s="50">
        <f>SUMIFS(Jan!$J$5:$J$605,Jan!$V$5:$V$605,"Despesa",Jan!$G$5:$G$605,CPagar!$D231,Jan!$L$5:$L$605,"Não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71"/>
      <c r="C232" s="34" t="str">
        <f>'PC Despesas'!I28</f>
        <v>5.3.24</v>
      </c>
      <c r="D232" s="35" t="str">
        <f>VLOOKUP(C232,'PC Despesas'!$I$4:$J$103,2,FALSE)</f>
        <v>-</v>
      </c>
      <c r="E232" s="50">
        <f>SUMIFS(Jan!$J$5:$J$605,Jan!$V$5:$V$605,"Despesa",Jan!$G$5:$G$605,CPagar!$D232,Jan!$L$5:$L$605,"Não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71"/>
      <c r="C233" s="34" t="str">
        <f>'PC Despesas'!I29</f>
        <v>5.3.25</v>
      </c>
      <c r="D233" s="35" t="str">
        <f>VLOOKUP(C233,'PC Despesas'!$I$4:$J$103,2,FALSE)</f>
        <v>-</v>
      </c>
      <c r="E233" s="50">
        <f>SUMIFS(Jan!$J$5:$J$605,Jan!$V$5:$V$605,"Despesa",Jan!$G$5:$G$605,CPagar!$D233,Jan!$L$5:$L$605,"Não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71"/>
      <c r="C234" s="34" t="str">
        <f>'PC Despesas'!I30</f>
        <v>5.3.26</v>
      </c>
      <c r="D234" s="35" t="str">
        <f>VLOOKUP(C234,'PC Despesas'!$I$4:$J$103,2,FALSE)</f>
        <v>-</v>
      </c>
      <c r="E234" s="50">
        <f>SUMIFS(Jan!$J$5:$J$605,Jan!$V$5:$V$605,"Despesa",Jan!$G$5:$G$605,CPagar!$D234,Jan!$L$5:$L$605,"Não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71"/>
      <c r="C235" s="34" t="str">
        <f>'PC Despesas'!I31</f>
        <v>5.3.27</v>
      </c>
      <c r="D235" s="35" t="str">
        <f>VLOOKUP(C235,'PC Despesas'!$I$4:$J$103,2,FALSE)</f>
        <v>-</v>
      </c>
      <c r="E235" s="50">
        <f>SUMIFS(Jan!$J$5:$J$605,Jan!$V$5:$V$605,"Despesa",Jan!$G$5:$G$605,CPagar!$D235,Jan!$L$5:$L$605,"Não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71"/>
      <c r="C236" s="34" t="str">
        <f>'PC Despesas'!I32</f>
        <v>5.3.28</v>
      </c>
      <c r="D236" s="35" t="str">
        <f>VLOOKUP(C236,'PC Despesas'!$I$4:$J$103,2,FALSE)</f>
        <v>-</v>
      </c>
      <c r="E236" s="50">
        <f>SUMIFS(Jan!$J$5:$J$605,Jan!$V$5:$V$605,"Despesa",Jan!$G$5:$G$605,CPagar!$D236,Jan!$L$5:$L$605,"Não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71"/>
      <c r="C237" s="34" t="str">
        <f>'PC Despesas'!I33</f>
        <v>5.3.29</v>
      </c>
      <c r="D237" s="35" t="str">
        <f>VLOOKUP(C237,'PC Despesas'!$I$4:$J$103,2,FALSE)</f>
        <v>-</v>
      </c>
      <c r="E237" s="50">
        <f>SUMIFS(Jan!$J$5:$J$605,Jan!$V$5:$V$605,"Despesa",Jan!$G$5:$G$605,CPagar!$D237,Jan!$L$5:$L$605,"Não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71"/>
      <c r="C238" s="34" t="str">
        <f>'PC Despesas'!I34</f>
        <v>5.3.30</v>
      </c>
      <c r="D238" s="35" t="str">
        <f>VLOOKUP(C238,'PC Despesas'!$I$4:$J$103,2,FALSE)</f>
        <v>-</v>
      </c>
      <c r="E238" s="50">
        <f>SUMIFS(Jan!$J$5:$J$605,Jan!$V$5:$V$605,"Despesa",Jan!$G$5:$G$605,CPagar!$D238,Jan!$L$5:$L$605,"Não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71"/>
      <c r="C239" s="34" t="str">
        <f>'PC Despesas'!I35</f>
        <v>5.3.31</v>
      </c>
      <c r="D239" s="35" t="str">
        <f>VLOOKUP(C239,'PC Despesas'!$I$4:$J$103,2,FALSE)</f>
        <v>-</v>
      </c>
      <c r="E239" s="50">
        <f>SUMIFS(Jan!$J$5:$J$605,Jan!$V$5:$V$605,"Despesa",Jan!$G$5:$G$605,CPagar!$D239,Jan!$L$5:$L$605,"Não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71"/>
      <c r="C240" s="34" t="str">
        <f>'PC Despesas'!I36</f>
        <v>5.3.32</v>
      </c>
      <c r="D240" s="35" t="str">
        <f>VLOOKUP(C240,'PC Despesas'!$I$4:$J$103,2,FALSE)</f>
        <v>-</v>
      </c>
      <c r="E240" s="50">
        <f>SUMIFS(Jan!$J$5:$J$605,Jan!$V$5:$V$605,"Despesa",Jan!$G$5:$G$605,CPagar!$D240,Jan!$L$5:$L$605,"Não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71"/>
      <c r="C241" s="34" t="str">
        <f>'PC Despesas'!I37</f>
        <v>5.3.33</v>
      </c>
      <c r="D241" s="35" t="str">
        <f>VLOOKUP(C241,'PC Despesas'!$I$4:$J$103,2,FALSE)</f>
        <v>-</v>
      </c>
      <c r="E241" s="50">
        <f>SUMIFS(Jan!$J$5:$J$605,Jan!$V$5:$V$605,"Despesa",Jan!$G$5:$G$605,CPagar!$D241,Jan!$L$5:$L$605,"Não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71"/>
      <c r="C242" s="34" t="str">
        <f>'PC Despesas'!I38</f>
        <v>5.3.34</v>
      </c>
      <c r="D242" s="35" t="str">
        <f>VLOOKUP(C242,'PC Despesas'!$I$4:$J$103,2,FALSE)</f>
        <v>-</v>
      </c>
      <c r="E242" s="50">
        <f>SUMIFS(Jan!$J$5:$J$605,Jan!$V$5:$V$605,"Despesa",Jan!$G$5:$G$605,CPagar!$D242,Jan!$L$5:$L$605,"Não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71"/>
      <c r="C243" s="34" t="str">
        <f>'PC Despesas'!I39</f>
        <v>5.3.35</v>
      </c>
      <c r="D243" s="35" t="str">
        <f>VLOOKUP(C243,'PC Despesas'!$I$4:$J$103,2,FALSE)</f>
        <v>-</v>
      </c>
      <c r="E243" s="50">
        <f>SUMIFS(Jan!$J$5:$J$605,Jan!$V$5:$V$605,"Despesa",Jan!$G$5:$G$605,CPagar!$D243,Jan!$L$5:$L$605,"Não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71"/>
      <c r="C244" s="34" t="str">
        <f>'PC Despesas'!I40</f>
        <v>5.3.36</v>
      </c>
      <c r="D244" s="35" t="str">
        <f>VLOOKUP(C244,'PC Despesas'!$I$4:$J$103,2,FALSE)</f>
        <v>-</v>
      </c>
      <c r="E244" s="50">
        <f>SUMIFS(Jan!$J$5:$J$605,Jan!$V$5:$V$605,"Despesa",Jan!$G$5:$G$605,CPagar!$D244,Jan!$L$5:$L$605,"Não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71"/>
      <c r="C245" s="34" t="str">
        <f>'PC Despesas'!I41</f>
        <v>5.3.37</v>
      </c>
      <c r="D245" s="35" t="str">
        <f>VLOOKUP(C245,'PC Despesas'!$I$4:$J$103,2,FALSE)</f>
        <v>-</v>
      </c>
      <c r="E245" s="50">
        <f>SUMIFS(Jan!$J$5:$J$605,Jan!$V$5:$V$605,"Despesa",Jan!$G$5:$G$605,CPagar!$D245,Jan!$L$5:$L$605,"Não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71"/>
      <c r="C246" s="34" t="str">
        <f>'PC Despesas'!I42</f>
        <v>5.3.38</v>
      </c>
      <c r="D246" s="35" t="str">
        <f>VLOOKUP(C246,'PC Despesas'!$I$4:$J$103,2,FALSE)</f>
        <v>-</v>
      </c>
      <c r="E246" s="50">
        <f>SUMIFS(Jan!$J$5:$J$605,Jan!$V$5:$V$605,"Despesa",Jan!$G$5:$G$605,CPagar!$D246,Jan!$L$5:$L$605,"Não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71"/>
      <c r="C247" s="34" t="str">
        <f>'PC Despesas'!I43</f>
        <v>5.3.39</v>
      </c>
      <c r="D247" s="35" t="str">
        <f>VLOOKUP(C247,'PC Despesas'!$I$4:$J$103,2,FALSE)</f>
        <v>-</v>
      </c>
      <c r="E247" s="50">
        <f>SUMIFS(Jan!$J$5:$J$605,Jan!$V$5:$V$605,"Despesa",Jan!$G$5:$G$605,CPagar!$D247,Jan!$L$5:$L$605,"Não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71"/>
      <c r="C248" s="34" t="str">
        <f>'PC Despesas'!I44</f>
        <v>5.3.40</v>
      </c>
      <c r="D248" s="35" t="str">
        <f>VLOOKUP(C248,'PC Despesas'!$I$4:$J$103,2,FALSE)</f>
        <v>-</v>
      </c>
      <c r="E248" s="50">
        <f>SUMIFS(Jan!$J$5:$J$605,Jan!$V$5:$V$605,"Despesa",Jan!$G$5:$G$605,CPagar!$D248,Jan!$L$5:$L$605,"Não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71"/>
      <c r="C249" s="34" t="str">
        <f>'PC Despesas'!I45</f>
        <v>5.3.41</v>
      </c>
      <c r="D249" s="35" t="str">
        <f>VLOOKUP(C249,'PC Despesas'!$I$4:$J$103,2,FALSE)</f>
        <v>-</v>
      </c>
      <c r="E249" s="50">
        <f>SUMIFS(Jan!$J$5:$J$605,Jan!$V$5:$V$605,"Despesa",Jan!$G$5:$G$605,CPagar!$D249,Jan!$L$5:$L$605,"Não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71"/>
      <c r="C250" s="34" t="str">
        <f>'PC Despesas'!I46</f>
        <v>5.3.42</v>
      </c>
      <c r="D250" s="35" t="str">
        <f>VLOOKUP(C250,'PC Despesas'!$I$4:$J$103,2,FALSE)</f>
        <v>-</v>
      </c>
      <c r="E250" s="50">
        <f>SUMIFS(Jan!$J$5:$J$605,Jan!$V$5:$V$605,"Despesa",Jan!$G$5:$G$605,CPagar!$D250,Jan!$L$5:$L$605,"Não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71"/>
      <c r="C251" s="34" t="str">
        <f>'PC Despesas'!I47</f>
        <v>5.3.43</v>
      </c>
      <c r="D251" s="35" t="str">
        <f>VLOOKUP(C251,'PC Despesas'!$I$4:$J$103,2,FALSE)</f>
        <v>-</v>
      </c>
      <c r="E251" s="50">
        <f>SUMIFS(Jan!$J$5:$J$605,Jan!$V$5:$V$605,"Despesa",Jan!$G$5:$G$605,CPagar!$D251,Jan!$L$5:$L$605,"Não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71"/>
      <c r="C252" s="34" t="str">
        <f>'PC Despesas'!I48</f>
        <v>5.3.44</v>
      </c>
      <c r="D252" s="35" t="str">
        <f>VLOOKUP(C252,'PC Despesas'!$I$4:$J$103,2,FALSE)</f>
        <v>-</v>
      </c>
      <c r="E252" s="50">
        <f>SUMIFS(Jan!$J$5:$J$605,Jan!$V$5:$V$605,"Despesa",Jan!$G$5:$G$605,CPagar!$D252,Jan!$L$5:$L$605,"Não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71"/>
      <c r="C253" s="34" t="str">
        <f>'PC Despesas'!I49</f>
        <v>5.3.45</v>
      </c>
      <c r="D253" s="35" t="str">
        <f>VLOOKUP(C253,'PC Despesas'!$I$4:$J$103,2,FALSE)</f>
        <v>-</v>
      </c>
      <c r="E253" s="50">
        <f>SUMIFS(Jan!$J$5:$J$605,Jan!$V$5:$V$605,"Despesa",Jan!$G$5:$G$605,CPagar!$D253,Jan!$L$5:$L$605,"Não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71"/>
      <c r="C254" s="34" t="str">
        <f>'PC Despesas'!I50</f>
        <v>5.3.46</v>
      </c>
      <c r="D254" s="35" t="str">
        <f>VLOOKUP(C254,'PC Despesas'!$I$4:$J$103,2,FALSE)</f>
        <v>-</v>
      </c>
      <c r="E254" s="50">
        <f>SUMIFS(Jan!$J$5:$J$605,Jan!$V$5:$V$605,"Despesa",Jan!$G$5:$G$605,CPagar!$D254,Jan!$L$5:$L$605,"Não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71"/>
      <c r="C255" s="34" t="str">
        <f>'PC Despesas'!I51</f>
        <v>5.3.47</v>
      </c>
      <c r="D255" s="35" t="str">
        <f>VLOOKUP(C255,'PC Despesas'!$I$4:$J$103,2,FALSE)</f>
        <v>-</v>
      </c>
      <c r="E255" s="50">
        <f>SUMIFS(Jan!$J$5:$J$605,Jan!$V$5:$V$605,"Despesa",Jan!$G$5:$G$605,CPagar!$D255,Jan!$L$5:$L$605,"Não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71"/>
      <c r="C256" s="34" t="str">
        <f>'PC Despesas'!I52</f>
        <v>5.3.48</v>
      </c>
      <c r="D256" s="35" t="str">
        <f>VLOOKUP(C256,'PC Despesas'!$I$4:$J$103,2,FALSE)</f>
        <v>-</v>
      </c>
      <c r="E256" s="50">
        <f>SUMIFS(Jan!$J$5:$J$605,Jan!$V$5:$V$605,"Despesa",Jan!$G$5:$G$605,CPagar!$D256,Jan!$L$5:$L$605,"Não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71"/>
      <c r="C257" s="34" t="str">
        <f>'PC Despesas'!I53</f>
        <v>5.3.49</v>
      </c>
      <c r="D257" s="35" t="str">
        <f>VLOOKUP(C257,'PC Despesas'!$I$4:$J$103,2,FALSE)</f>
        <v>-</v>
      </c>
      <c r="E257" s="50">
        <f>SUMIFS(Jan!$J$5:$J$605,Jan!$V$5:$V$605,"Despesa",Jan!$G$5:$G$605,CPagar!$D257,Jan!$L$5:$L$605,"Não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71"/>
      <c r="C258" s="34" t="str">
        <f>'PC Despesas'!I54</f>
        <v>5.3.50</v>
      </c>
      <c r="D258" s="35" t="str">
        <f>VLOOKUP(C258,'PC Despesas'!$I$4:$J$103,2,FALSE)</f>
        <v>-</v>
      </c>
      <c r="E258" s="50">
        <f>SUMIFS(Jan!$J$5:$J$605,Jan!$V$5:$V$605,"Despesa",Jan!$G$5:$G$605,CPagar!$D258,Jan!$L$5:$L$605,"Não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71"/>
      <c r="C259" s="34" t="str">
        <f>'PC Despesas'!I55</f>
        <v>5.3.51</v>
      </c>
      <c r="D259" s="35" t="str">
        <f>VLOOKUP(C259,'PC Despesas'!$I$4:$J$103,2,FALSE)</f>
        <v>-</v>
      </c>
      <c r="E259" s="50">
        <f>SUMIFS(Jan!$J$5:$J$605,Jan!$V$5:$V$605,"Despesa",Jan!$G$5:$G$605,CPagar!$D259,Jan!$L$5:$L$605,"Não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71"/>
      <c r="C260" s="34" t="str">
        <f>'PC Despesas'!I56</f>
        <v>5.3.52</v>
      </c>
      <c r="D260" s="35" t="str">
        <f>VLOOKUP(C260,'PC Despesas'!$I$4:$J$103,2,FALSE)</f>
        <v>-</v>
      </c>
      <c r="E260" s="50">
        <f>SUMIFS(Jan!$J$5:$J$605,Jan!$V$5:$V$605,"Despesa",Jan!$G$5:$G$605,CPagar!$D260,Jan!$L$5:$L$605,"Não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71"/>
      <c r="C261" s="34" t="str">
        <f>'PC Despesas'!I57</f>
        <v>5.3.53</v>
      </c>
      <c r="D261" s="35" t="str">
        <f>VLOOKUP(C261,'PC Despesas'!$I$4:$J$103,2,FALSE)</f>
        <v>-</v>
      </c>
      <c r="E261" s="50">
        <f>SUMIFS(Jan!$J$5:$J$605,Jan!$V$5:$V$605,"Despesa",Jan!$G$5:$G$605,CPagar!$D261,Jan!$L$5:$L$605,"Não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71"/>
      <c r="C262" s="34" t="str">
        <f>'PC Despesas'!I58</f>
        <v>5.3.54</v>
      </c>
      <c r="D262" s="35" t="str">
        <f>VLOOKUP(C262,'PC Despesas'!$I$4:$J$103,2,FALSE)</f>
        <v>-</v>
      </c>
      <c r="E262" s="50">
        <f>SUMIFS(Jan!$J$5:$J$605,Jan!$V$5:$V$605,"Despesa",Jan!$G$5:$G$605,CPagar!$D262,Jan!$L$5:$L$605,"Não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71"/>
      <c r="C263" s="34" t="str">
        <f>'PC Despesas'!I59</f>
        <v>5.3.55</v>
      </c>
      <c r="D263" s="35" t="str">
        <f>VLOOKUP(C263,'PC Despesas'!$I$4:$J$103,2,FALSE)</f>
        <v>-</v>
      </c>
      <c r="E263" s="50">
        <f>SUMIFS(Jan!$J$5:$J$605,Jan!$V$5:$V$605,"Despesa",Jan!$G$5:$G$605,CPagar!$D263,Jan!$L$5:$L$605,"Não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71"/>
      <c r="C264" s="34" t="str">
        <f>'PC Despesas'!I60</f>
        <v>5.3.56</v>
      </c>
      <c r="D264" s="35" t="str">
        <f>VLOOKUP(C264,'PC Despesas'!$I$4:$J$103,2,FALSE)</f>
        <v>-</v>
      </c>
      <c r="E264" s="50">
        <f>SUMIFS(Jan!$J$5:$J$605,Jan!$V$5:$V$605,"Despesa",Jan!$G$5:$G$605,CPagar!$D264,Jan!$L$5:$L$605,"Não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71"/>
      <c r="C265" s="34" t="str">
        <f>'PC Despesas'!I61</f>
        <v>5.3.57</v>
      </c>
      <c r="D265" s="35" t="str">
        <f>VLOOKUP(C265,'PC Despesas'!$I$4:$J$103,2,FALSE)</f>
        <v>-</v>
      </c>
      <c r="E265" s="50">
        <f>SUMIFS(Jan!$J$5:$J$605,Jan!$V$5:$V$605,"Despesa",Jan!$G$5:$G$605,CPagar!$D265,Jan!$L$5:$L$605,"Não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71"/>
      <c r="C266" s="34" t="str">
        <f>'PC Despesas'!I62</f>
        <v>5.3.58</v>
      </c>
      <c r="D266" s="35" t="str">
        <f>VLOOKUP(C266,'PC Despesas'!$I$4:$J$103,2,FALSE)</f>
        <v>-</v>
      </c>
      <c r="E266" s="50">
        <f>SUMIFS(Jan!$J$5:$J$605,Jan!$V$5:$V$605,"Despesa",Jan!$G$5:$G$605,CPagar!$D266,Jan!$L$5:$L$605,"Não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71"/>
      <c r="C267" s="34" t="str">
        <f>'PC Despesas'!I63</f>
        <v>5.3.59</v>
      </c>
      <c r="D267" s="35" t="str">
        <f>VLOOKUP(C267,'PC Despesas'!$I$4:$J$103,2,FALSE)</f>
        <v>-</v>
      </c>
      <c r="E267" s="50">
        <f>SUMIFS(Jan!$J$5:$J$605,Jan!$V$5:$V$605,"Despesa",Jan!$G$5:$G$605,CPagar!$D267,Jan!$L$5:$L$605,"Não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71"/>
      <c r="C268" s="34" t="str">
        <f>'PC Despesas'!I64</f>
        <v>5.3.60</v>
      </c>
      <c r="D268" s="35" t="str">
        <f>VLOOKUP(C268,'PC Despesas'!$I$4:$J$103,2,FALSE)</f>
        <v>-</v>
      </c>
      <c r="E268" s="50">
        <f>SUMIFS(Jan!$J$5:$J$605,Jan!$V$5:$V$605,"Despesa",Jan!$G$5:$G$605,CPagar!$D268,Jan!$L$5:$L$605,"Não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71"/>
      <c r="C269" s="34" t="str">
        <f>'PC Despesas'!I65</f>
        <v>5.3.61</v>
      </c>
      <c r="D269" s="35" t="str">
        <f>VLOOKUP(C269,'PC Despesas'!$I$4:$J$103,2,FALSE)</f>
        <v>-</v>
      </c>
      <c r="E269" s="50">
        <f>SUMIFS(Jan!$J$5:$J$605,Jan!$V$5:$V$605,"Despesa",Jan!$G$5:$G$605,CPagar!$D269,Jan!$L$5:$L$605,"Não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71"/>
      <c r="C270" s="34" t="str">
        <f>'PC Despesas'!I66</f>
        <v>5.3.62</v>
      </c>
      <c r="D270" s="35" t="str">
        <f>VLOOKUP(C270,'PC Despesas'!$I$4:$J$103,2,FALSE)</f>
        <v>-</v>
      </c>
      <c r="E270" s="50">
        <f>SUMIFS(Jan!$J$5:$J$605,Jan!$V$5:$V$605,"Despesa",Jan!$G$5:$G$605,CPagar!$D270,Jan!$L$5:$L$605,"Não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71"/>
      <c r="C271" s="34" t="str">
        <f>'PC Despesas'!I67</f>
        <v>5.3.63</v>
      </c>
      <c r="D271" s="35" t="str">
        <f>VLOOKUP(C271,'PC Despesas'!$I$4:$J$103,2,FALSE)</f>
        <v>-</v>
      </c>
      <c r="E271" s="50">
        <f>SUMIFS(Jan!$J$5:$J$605,Jan!$V$5:$V$605,"Despesa",Jan!$G$5:$G$605,CPagar!$D271,Jan!$L$5:$L$605,"Não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71"/>
      <c r="C272" s="34" t="str">
        <f>'PC Despesas'!I68</f>
        <v>5.3.64</v>
      </c>
      <c r="D272" s="35" t="str">
        <f>VLOOKUP(C272,'PC Despesas'!$I$4:$J$103,2,FALSE)</f>
        <v>-</v>
      </c>
      <c r="E272" s="50">
        <f>SUMIFS(Jan!$J$5:$J$605,Jan!$V$5:$V$605,"Despesa",Jan!$G$5:$G$605,CPagar!$D272,Jan!$L$5:$L$605,"Não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71"/>
      <c r="C273" s="34" t="str">
        <f>'PC Despesas'!I69</f>
        <v>5.3.65</v>
      </c>
      <c r="D273" s="35" t="str">
        <f>VLOOKUP(C273,'PC Despesas'!$I$4:$J$103,2,FALSE)</f>
        <v>-</v>
      </c>
      <c r="E273" s="50">
        <f>SUMIFS(Jan!$J$5:$J$605,Jan!$V$5:$V$605,"Despesa",Jan!$G$5:$G$605,CPagar!$D273,Jan!$L$5:$L$605,"Não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71"/>
      <c r="C274" s="34" t="str">
        <f>'PC Despesas'!I70</f>
        <v>5.3.66</v>
      </c>
      <c r="D274" s="35" t="str">
        <f>VLOOKUP(C274,'PC Despesas'!$I$4:$J$103,2,FALSE)</f>
        <v>-</v>
      </c>
      <c r="E274" s="50">
        <f>SUMIFS(Jan!$J$5:$J$605,Jan!$V$5:$V$605,"Despesa",Jan!$G$5:$G$605,CPagar!$D274,Jan!$L$5:$L$605,"Não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71"/>
      <c r="C275" s="34" t="str">
        <f>'PC Despesas'!I71</f>
        <v>5.3.67</v>
      </c>
      <c r="D275" s="35" t="str">
        <f>VLOOKUP(C275,'PC Despesas'!$I$4:$J$103,2,FALSE)</f>
        <v>-</v>
      </c>
      <c r="E275" s="50">
        <f>SUMIFS(Jan!$J$5:$J$605,Jan!$V$5:$V$605,"Despesa",Jan!$G$5:$G$605,CPagar!$D275,Jan!$L$5:$L$605,"Não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71"/>
      <c r="C276" s="34" t="str">
        <f>'PC Despesas'!I72</f>
        <v>5.3.68</v>
      </c>
      <c r="D276" s="35" t="str">
        <f>VLOOKUP(C276,'PC Despesas'!$I$4:$J$103,2,FALSE)</f>
        <v>-</v>
      </c>
      <c r="E276" s="50">
        <f>SUMIFS(Jan!$J$5:$J$605,Jan!$V$5:$V$605,"Despesa",Jan!$G$5:$G$605,CPagar!$D276,Jan!$L$5:$L$605,"Não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71"/>
      <c r="C277" s="34" t="str">
        <f>'PC Despesas'!I73</f>
        <v>5.3.69</v>
      </c>
      <c r="D277" s="35" t="str">
        <f>VLOOKUP(C277,'PC Despesas'!$I$4:$J$103,2,FALSE)</f>
        <v>-</v>
      </c>
      <c r="E277" s="50">
        <f>SUMIFS(Jan!$J$5:$J$605,Jan!$V$5:$V$605,"Despesa",Jan!$G$5:$G$605,CPagar!$D277,Jan!$L$5:$L$605,"Não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71"/>
      <c r="C278" s="34" t="str">
        <f>'PC Despesas'!I74</f>
        <v>5.3.70</v>
      </c>
      <c r="D278" s="35" t="str">
        <f>VLOOKUP(C278,'PC Despesas'!$I$4:$J$103,2,FALSE)</f>
        <v>-</v>
      </c>
      <c r="E278" s="50">
        <f>SUMIFS(Jan!$J$5:$J$605,Jan!$V$5:$V$605,"Despesa",Jan!$G$5:$G$605,CPagar!$D278,Jan!$L$5:$L$605,"Não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71"/>
      <c r="C279" s="34" t="str">
        <f>'PC Despesas'!I75</f>
        <v>5.3.71</v>
      </c>
      <c r="D279" s="35" t="str">
        <f>VLOOKUP(C279,'PC Despesas'!$I$4:$J$103,2,FALSE)</f>
        <v>-</v>
      </c>
      <c r="E279" s="50">
        <f>SUMIFS(Jan!$J$5:$J$605,Jan!$V$5:$V$605,"Despesa",Jan!$G$5:$G$605,CPagar!$D279,Jan!$L$5:$L$605,"Não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71"/>
      <c r="C280" s="34" t="str">
        <f>'PC Despesas'!I76</f>
        <v>5.3.72</v>
      </c>
      <c r="D280" s="35" t="str">
        <f>VLOOKUP(C280,'PC Despesas'!$I$4:$J$103,2,FALSE)</f>
        <v>-</v>
      </c>
      <c r="E280" s="50">
        <f>SUMIFS(Jan!$J$5:$J$605,Jan!$V$5:$V$605,"Despesa",Jan!$G$5:$G$605,CPagar!$D280,Jan!$L$5:$L$605,"Não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71"/>
      <c r="C281" s="34" t="str">
        <f>'PC Despesas'!I77</f>
        <v>5.3.73</v>
      </c>
      <c r="D281" s="35" t="str">
        <f>VLOOKUP(C281,'PC Despesas'!$I$4:$J$103,2,FALSE)</f>
        <v>-</v>
      </c>
      <c r="E281" s="50">
        <f>SUMIFS(Jan!$J$5:$J$605,Jan!$V$5:$V$605,"Despesa",Jan!$G$5:$G$605,CPagar!$D281,Jan!$L$5:$L$605,"Não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71"/>
      <c r="C282" s="34" t="str">
        <f>'PC Despesas'!I78</f>
        <v>5.3.74</v>
      </c>
      <c r="D282" s="35" t="str">
        <f>VLOOKUP(C282,'PC Despesas'!$I$4:$J$103,2,FALSE)</f>
        <v>-</v>
      </c>
      <c r="E282" s="50">
        <f>SUMIFS(Jan!$J$5:$J$605,Jan!$V$5:$V$605,"Despesa",Jan!$G$5:$G$605,CPagar!$D282,Jan!$L$5:$L$605,"Não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71"/>
      <c r="C283" s="34" t="str">
        <f>'PC Despesas'!I79</f>
        <v>5.3.75</v>
      </c>
      <c r="D283" s="35" t="str">
        <f>VLOOKUP(C283,'PC Despesas'!$I$4:$J$103,2,FALSE)</f>
        <v>-</v>
      </c>
      <c r="E283" s="50">
        <f>SUMIFS(Jan!$J$5:$J$605,Jan!$V$5:$V$605,"Despesa",Jan!$G$5:$G$605,CPagar!$D283,Jan!$L$5:$L$605,"Não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71"/>
      <c r="C284" s="34" t="str">
        <f>'PC Despesas'!I80</f>
        <v>5.3.76</v>
      </c>
      <c r="D284" s="35" t="str">
        <f>VLOOKUP(C284,'PC Despesas'!$I$4:$J$103,2,FALSE)</f>
        <v>-</v>
      </c>
      <c r="E284" s="50">
        <f>SUMIFS(Jan!$J$5:$J$605,Jan!$V$5:$V$605,"Despesa",Jan!$G$5:$G$605,CPagar!$D284,Jan!$L$5:$L$605,"Não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71"/>
      <c r="C285" s="34" t="str">
        <f>'PC Despesas'!I81</f>
        <v>5.3.77</v>
      </c>
      <c r="D285" s="35" t="str">
        <f>VLOOKUP(C285,'PC Despesas'!$I$4:$J$103,2,FALSE)</f>
        <v>-</v>
      </c>
      <c r="E285" s="50">
        <f>SUMIFS(Jan!$J$5:$J$605,Jan!$V$5:$V$605,"Despesa",Jan!$G$5:$G$605,CPagar!$D285,Jan!$L$5:$L$605,"Não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71"/>
      <c r="C286" s="34" t="str">
        <f>'PC Despesas'!I82</f>
        <v>5.3.78</v>
      </c>
      <c r="D286" s="35" t="str">
        <f>VLOOKUP(C286,'PC Despesas'!$I$4:$J$103,2,FALSE)</f>
        <v>-</v>
      </c>
      <c r="E286" s="50">
        <f>SUMIFS(Jan!$J$5:$J$605,Jan!$V$5:$V$605,"Despesa",Jan!$G$5:$G$605,CPagar!$D286,Jan!$L$5:$L$605,"Não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71"/>
      <c r="C287" s="34" t="str">
        <f>'PC Despesas'!I83</f>
        <v>5.3.79</v>
      </c>
      <c r="D287" s="35" t="str">
        <f>VLOOKUP(C287,'PC Despesas'!$I$4:$J$103,2,FALSE)</f>
        <v>-</v>
      </c>
      <c r="E287" s="50">
        <f>SUMIFS(Jan!$J$5:$J$605,Jan!$V$5:$V$605,"Despesa",Jan!$G$5:$G$605,CPagar!$D287,Jan!$L$5:$L$605,"Não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71"/>
      <c r="C288" s="34" t="str">
        <f>'PC Despesas'!I84</f>
        <v>5.3.80</v>
      </c>
      <c r="D288" s="35" t="str">
        <f>VLOOKUP(C288,'PC Despesas'!$I$4:$J$103,2,FALSE)</f>
        <v>-</v>
      </c>
      <c r="E288" s="50">
        <f>SUMIFS(Jan!$J$5:$J$605,Jan!$V$5:$V$605,"Despesa",Jan!$G$5:$G$605,CPagar!$D288,Jan!$L$5:$L$605,"Não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71"/>
      <c r="C289" s="34" t="str">
        <f>'PC Despesas'!I85</f>
        <v>5.3.81</v>
      </c>
      <c r="D289" s="35" t="str">
        <f>VLOOKUP(C289,'PC Despesas'!$I$4:$J$103,2,FALSE)</f>
        <v>-</v>
      </c>
      <c r="E289" s="50">
        <f>SUMIFS(Jan!$J$5:$J$605,Jan!$V$5:$V$605,"Despesa",Jan!$G$5:$G$605,CPagar!$D289,Jan!$L$5:$L$605,"Não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71"/>
      <c r="C290" s="34" t="str">
        <f>'PC Despesas'!I86</f>
        <v>5.3.82</v>
      </c>
      <c r="D290" s="35" t="str">
        <f>VLOOKUP(C290,'PC Despesas'!$I$4:$J$103,2,FALSE)</f>
        <v>-</v>
      </c>
      <c r="E290" s="50">
        <f>SUMIFS(Jan!$J$5:$J$605,Jan!$V$5:$V$605,"Despesa",Jan!$G$5:$G$605,CPagar!$D290,Jan!$L$5:$L$605,"Não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71"/>
      <c r="C291" s="34" t="str">
        <f>'PC Despesas'!I87</f>
        <v>5.3.83</v>
      </c>
      <c r="D291" s="35" t="str">
        <f>VLOOKUP(C291,'PC Despesas'!$I$4:$J$103,2,FALSE)</f>
        <v>-</v>
      </c>
      <c r="E291" s="50">
        <f>SUMIFS(Jan!$J$5:$J$605,Jan!$V$5:$V$605,"Despesa",Jan!$G$5:$G$605,CPagar!$D291,Jan!$L$5:$L$605,"Não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71"/>
      <c r="C292" s="34" t="str">
        <f>'PC Despesas'!I88</f>
        <v>5.3.84</v>
      </c>
      <c r="D292" s="35" t="str">
        <f>VLOOKUP(C292,'PC Despesas'!$I$4:$J$103,2,FALSE)</f>
        <v>-</v>
      </c>
      <c r="E292" s="50">
        <f>SUMIFS(Jan!$J$5:$J$605,Jan!$V$5:$V$605,"Despesa",Jan!$G$5:$G$605,CPagar!$D292,Jan!$L$5:$L$605,"Não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71"/>
      <c r="C293" s="34" t="str">
        <f>'PC Despesas'!I89</f>
        <v>5.3.85</v>
      </c>
      <c r="D293" s="35" t="str">
        <f>VLOOKUP(C293,'PC Despesas'!$I$4:$J$103,2,FALSE)</f>
        <v>-</v>
      </c>
      <c r="E293" s="50">
        <f>SUMIFS(Jan!$J$5:$J$605,Jan!$V$5:$V$605,"Despesa",Jan!$G$5:$G$605,CPagar!$D293,Jan!$L$5:$L$605,"Não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71"/>
      <c r="C294" s="34" t="str">
        <f>'PC Despesas'!I90</f>
        <v>5.3.86</v>
      </c>
      <c r="D294" s="35" t="str">
        <f>VLOOKUP(C294,'PC Despesas'!$I$4:$J$103,2,FALSE)</f>
        <v>-</v>
      </c>
      <c r="E294" s="50">
        <f>SUMIFS(Jan!$J$5:$J$605,Jan!$V$5:$V$605,"Despesa",Jan!$G$5:$G$605,CPagar!$D294,Jan!$L$5:$L$605,"Não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71"/>
      <c r="C295" s="34" t="str">
        <f>'PC Despesas'!I91</f>
        <v>5.3.87</v>
      </c>
      <c r="D295" s="35" t="str">
        <f>VLOOKUP(C295,'PC Despesas'!$I$4:$J$103,2,FALSE)</f>
        <v>-</v>
      </c>
      <c r="E295" s="50">
        <f>SUMIFS(Jan!$J$5:$J$605,Jan!$V$5:$V$605,"Despesa",Jan!$G$5:$G$605,CPagar!$D295,Jan!$L$5:$L$605,"Não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71"/>
      <c r="C296" s="34" t="str">
        <f>'PC Despesas'!I92</f>
        <v>5.3.88</v>
      </c>
      <c r="D296" s="35" t="str">
        <f>VLOOKUP(C296,'PC Despesas'!$I$4:$J$103,2,FALSE)</f>
        <v>-</v>
      </c>
      <c r="E296" s="50">
        <f>SUMIFS(Jan!$J$5:$J$605,Jan!$V$5:$V$605,"Despesa",Jan!$G$5:$G$605,CPagar!$D296,Jan!$L$5:$L$605,"Não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71"/>
      <c r="C297" s="34" t="str">
        <f>'PC Despesas'!I93</f>
        <v>5.3.89</v>
      </c>
      <c r="D297" s="35" t="str">
        <f>VLOOKUP(C297,'PC Despesas'!$I$4:$J$103,2,FALSE)</f>
        <v>-</v>
      </c>
      <c r="E297" s="50">
        <f>SUMIFS(Jan!$J$5:$J$605,Jan!$V$5:$V$605,"Despesa",Jan!$G$5:$G$605,CPagar!$D297,Jan!$L$5:$L$605,"Não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71"/>
      <c r="C298" s="34" t="str">
        <f>'PC Despesas'!I94</f>
        <v>5.3.90</v>
      </c>
      <c r="D298" s="35" t="str">
        <f>VLOOKUP(C298,'PC Despesas'!$I$4:$J$103,2,FALSE)</f>
        <v>-</v>
      </c>
      <c r="E298" s="50">
        <f>SUMIFS(Jan!$J$5:$J$605,Jan!$V$5:$V$605,"Despesa",Jan!$G$5:$G$605,CPagar!$D298,Jan!$L$5:$L$605,"Não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71"/>
      <c r="C299" s="34" t="str">
        <f>'PC Despesas'!I95</f>
        <v>5.3.91</v>
      </c>
      <c r="D299" s="35" t="str">
        <f>VLOOKUP(C299,'PC Despesas'!$I$4:$J$103,2,FALSE)</f>
        <v>-</v>
      </c>
      <c r="E299" s="50">
        <f>SUMIFS(Jan!$J$5:$J$605,Jan!$V$5:$V$605,"Despesa",Jan!$G$5:$G$605,CPagar!$D299,Jan!$L$5:$L$605,"Não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71"/>
      <c r="C300" s="34" t="str">
        <f>'PC Despesas'!I96</f>
        <v>5.3.92</v>
      </c>
      <c r="D300" s="35" t="str">
        <f>VLOOKUP(C300,'PC Despesas'!$I$4:$J$103,2,FALSE)</f>
        <v>-</v>
      </c>
      <c r="E300" s="50">
        <f>SUMIFS(Jan!$J$5:$J$605,Jan!$V$5:$V$605,"Despesa",Jan!$G$5:$G$605,CPagar!$D300,Jan!$L$5:$L$605,"Não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71"/>
      <c r="C301" s="34" t="str">
        <f>'PC Despesas'!I97</f>
        <v>5.3.93</v>
      </c>
      <c r="D301" s="35" t="str">
        <f>VLOOKUP(C301,'PC Despesas'!$I$4:$J$103,2,FALSE)</f>
        <v>-</v>
      </c>
      <c r="E301" s="50">
        <f>SUMIFS(Jan!$J$5:$J$605,Jan!$V$5:$V$605,"Despesa",Jan!$G$5:$G$605,CPagar!$D301,Jan!$L$5:$L$605,"Não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71"/>
      <c r="C302" s="34" t="str">
        <f>'PC Despesas'!I98</f>
        <v>5.3.94</v>
      </c>
      <c r="D302" s="35" t="str">
        <f>VLOOKUP(C302,'PC Despesas'!$I$4:$J$103,2,FALSE)</f>
        <v>-</v>
      </c>
      <c r="E302" s="50">
        <f>SUMIFS(Jan!$J$5:$J$605,Jan!$V$5:$V$605,"Despesa",Jan!$G$5:$G$605,CPagar!$D302,Jan!$L$5:$L$605,"Não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71"/>
      <c r="C303" s="34" t="str">
        <f>'PC Despesas'!I99</f>
        <v>5.3.95</v>
      </c>
      <c r="D303" s="35" t="str">
        <f>VLOOKUP(C303,'PC Despesas'!$I$4:$J$103,2,FALSE)</f>
        <v>-</v>
      </c>
      <c r="E303" s="50">
        <f>SUMIFS(Jan!$J$5:$J$605,Jan!$V$5:$V$605,"Despesa",Jan!$G$5:$G$605,CPagar!$D303,Jan!$L$5:$L$605,"Não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71"/>
      <c r="C304" s="34" t="str">
        <f>'PC Despesas'!I100</f>
        <v>5.3.96</v>
      </c>
      <c r="D304" s="35" t="str">
        <f>VLOOKUP(C304,'PC Despesas'!$I$4:$J$103,2,FALSE)</f>
        <v>-</v>
      </c>
      <c r="E304" s="50">
        <f>SUMIFS(Jan!$J$5:$J$605,Jan!$V$5:$V$605,"Despesa",Jan!$G$5:$G$605,CPagar!$D304,Jan!$L$5:$L$605,"Não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71"/>
      <c r="C305" s="34" t="str">
        <f>'PC Despesas'!I101</f>
        <v>5.3.97</v>
      </c>
      <c r="D305" s="35" t="str">
        <f>VLOOKUP(C305,'PC Despesas'!$I$4:$J$103,2,FALSE)</f>
        <v>-</v>
      </c>
      <c r="E305" s="50">
        <f>SUMIFS(Jan!$J$5:$J$605,Jan!$V$5:$V$605,"Despesa",Jan!$G$5:$G$605,CPagar!$D305,Jan!$L$5:$L$605,"Não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71"/>
      <c r="C306" s="34" t="str">
        <f>'PC Despesas'!I102</f>
        <v>5.3.98</v>
      </c>
      <c r="D306" s="35" t="str">
        <f>VLOOKUP(C306,'PC Despesas'!$I$4:$J$103,2,FALSE)</f>
        <v>-</v>
      </c>
      <c r="E306" s="50">
        <f>SUMIFS(Jan!$J$5:$J$605,Jan!$V$5:$V$605,"Despesa",Jan!$G$5:$G$605,CPagar!$D306,Jan!$L$5:$L$605,"Não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71"/>
      <c r="C307" s="34" t="str">
        <f>'PC Despesas'!I103</f>
        <v>5.3.99</v>
      </c>
      <c r="D307" s="35" t="str">
        <f>VLOOKUP(C307,'PC Despesas'!$I$4:$J$103,2,FALSE)</f>
        <v>Outras Desp. Não Operacionais</v>
      </c>
      <c r="E307" s="50">
        <f>SUMIFS(Jan!$J$5:$J$605,Jan!$V$5:$V$605,"Despesa",Jan!$G$5:$G$605,CPagar!$D307,Jan!$L$5:$L$605,"Não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71"/>
      <c r="C308" s="197" t="str">
        <f>'PC Despesas'!L4</f>
        <v>5.4</v>
      </c>
      <c r="D308" s="198" t="str">
        <f>VLOOKUP(C308,'PC Despesas'!$L$4:$M$103,2,FALSE)</f>
        <v>DESPESAS COM RH</v>
      </c>
      <c r="E308" s="209">
        <f t="shared" ref="E308:Q308" si="10">SUM(E309:E407)</f>
        <v>0</v>
      </c>
      <c r="F308" s="209">
        <f t="shared" si="10"/>
        <v>0</v>
      </c>
      <c r="G308" s="209">
        <f t="shared" si="10"/>
        <v>0</v>
      </c>
      <c r="H308" s="209">
        <f t="shared" si="10"/>
        <v>0</v>
      </c>
      <c r="I308" s="209">
        <f t="shared" si="10"/>
        <v>0</v>
      </c>
      <c r="J308" s="209">
        <f t="shared" si="10"/>
        <v>0</v>
      </c>
      <c r="K308" s="209">
        <f t="shared" si="10"/>
        <v>0</v>
      </c>
      <c r="L308" s="209">
        <f t="shared" si="10"/>
        <v>682</v>
      </c>
      <c r="M308" s="209">
        <f t="shared" si="10"/>
        <v>532.17000000000007</v>
      </c>
      <c r="N308" s="209">
        <f t="shared" si="10"/>
        <v>405</v>
      </c>
      <c r="O308" s="209">
        <f t="shared" si="10"/>
        <v>405</v>
      </c>
      <c r="P308" s="209">
        <f t="shared" si="10"/>
        <v>405</v>
      </c>
      <c r="Q308" s="209">
        <f t="shared" si="10"/>
        <v>2429.17</v>
      </c>
    </row>
    <row r="309" spans="1:17" ht="28.5" customHeight="1" thickTop="1" thickBot="1" x14ac:dyDescent="0.3">
      <c r="A309" s="171"/>
      <c r="C309" s="34" t="str">
        <f>'PC Despesas'!L5</f>
        <v>5.4.1</v>
      </c>
      <c r="D309" s="35" t="str">
        <f>VLOOKUP(C309,'PC Despesas'!$L$5:$M$103,2,FALSE)</f>
        <v>SALÁRIOS</v>
      </c>
      <c r="E309" s="50">
        <f>SUMIFS(Jan!$J$5:$J$605,Jan!$V$5:$V$605,"Despesa",Jan!$G$5:$G$605,CPagar!$D309,Jan!$L$5:$L$605,"Não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71"/>
      <c r="C310" s="34" t="str">
        <f>'PC Despesas'!L6</f>
        <v>5.4.2</v>
      </c>
      <c r="D310" s="35" t="str">
        <f>VLOOKUP(C310,'PC Despesas'!$L$5:$M$103,2,FALSE)</f>
        <v>FÉRIAS</v>
      </c>
      <c r="E310" s="50">
        <f>SUMIFS(Jan!$J$5:$J$605,Jan!$V$5:$V$605,"Despesa",Jan!$G$5:$G$605,CPagar!$D310,Jan!$L$5:$L$605,"Não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71"/>
      <c r="C311" s="34" t="str">
        <f>'PC Despesas'!L7</f>
        <v>5.4.3</v>
      </c>
      <c r="D311" s="35" t="str">
        <f>VLOOKUP(C311,'PC Despesas'!$L$5:$M$103,2,FALSE)</f>
        <v>13º SALARIO</v>
      </c>
      <c r="E311" s="50">
        <f>SUMIFS(Jan!$J$5:$J$605,Jan!$V$5:$V$605,"Despesa",Jan!$G$5:$G$605,CPagar!$D311,Jan!$L$5:$L$605,"Não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71"/>
      <c r="C312" s="34" t="str">
        <f>'PC Despesas'!L8</f>
        <v>5.4.4</v>
      </c>
      <c r="D312" s="35" t="str">
        <f>VLOOKUP(C312,'PC Despesas'!$L$5:$M$103,2,FALSE)</f>
        <v>FGTS</v>
      </c>
      <c r="E312" s="50">
        <f>SUMIFS(Jan!$J$5:$J$605,Jan!$V$5:$V$605,"Despesa",Jan!$G$5:$G$605,CPagar!$D312,Jan!$L$5:$L$605,"Não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127.17</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127.17</v>
      </c>
    </row>
    <row r="313" spans="1:17" ht="28.5" customHeight="1" thickTop="1" thickBot="1" x14ac:dyDescent="0.3">
      <c r="A313" s="171"/>
      <c r="C313" s="34" t="str">
        <f>'PC Despesas'!L9</f>
        <v>5.4.5</v>
      </c>
      <c r="D313" s="35" t="str">
        <f>VLOOKUP(C313,'PC Despesas'!$L$5:$M$103,2,FALSE)</f>
        <v>GPS</v>
      </c>
      <c r="E313" s="50">
        <f>SUMIFS(Jan!$J$5:$J$605,Jan!$V$5:$V$605,"Despesa",Jan!$G$5:$G$605,CPagar!$D313,Jan!$L$5:$L$605,"Não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243</v>
      </c>
      <c r="M313" s="50">
        <f>SUMIFS(Set!$J$5:$J$605,Set!$V$5:$V$605,"Despesa",Set!$G$5:$G$605,CPagar!$D313,Set!$L$5:$L$605,"Não Pago")</f>
        <v>230</v>
      </c>
      <c r="N313" s="50">
        <f>SUMIFS(Out!$J$5:$J$605,Out!$V$5:$V$605,"Despesa",Out!$G$5:$G$605,CPagar!$D313,Out!$L$5:$L$605,"Não Pago")</f>
        <v>230</v>
      </c>
      <c r="O313" s="50">
        <f>SUMIFS(Nov!$J$5:$J$605,Nov!$V$5:$V$605,"Despesa",Nov!$G$5:$G$605,CPagar!$D313,Nov!$L$5:$L$605,"Não Pago")</f>
        <v>230</v>
      </c>
      <c r="P313" s="50">
        <f>SUMIFS(Dez!$J$5:$J$605,Dez!$V$5:$V$605,"Despesa",Dez!$G$5:$G$605,CPagar!$D313,Dez!$L$5:$L$605,"Não Pago")</f>
        <v>230</v>
      </c>
      <c r="Q313" s="47">
        <f t="shared" si="11"/>
        <v>1163</v>
      </c>
    </row>
    <row r="314" spans="1:17" ht="28.5" customHeight="1" thickTop="1" thickBot="1" x14ac:dyDescent="0.3">
      <c r="A314" s="171"/>
      <c r="C314" s="34" t="str">
        <f>'PC Despesas'!L10</f>
        <v>5.4.6</v>
      </c>
      <c r="D314" s="35" t="str">
        <f>VLOOKUP(C314,'PC Despesas'!$L$5:$M$103,2,FALSE)</f>
        <v>VALE TRANSPORTE</v>
      </c>
      <c r="E314" s="50">
        <f>SUMIFS(Jan!$J$5:$J$605,Jan!$V$5:$V$605,"Despesa",Jan!$G$5:$G$605,CPagar!$D314,Jan!$L$5:$L$605,"Não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0</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0</v>
      </c>
    </row>
    <row r="315" spans="1:17" ht="28.5" customHeight="1" thickTop="1" thickBot="1" x14ac:dyDescent="0.3">
      <c r="A315" s="171"/>
      <c r="C315" s="34" t="str">
        <f>'PC Despesas'!L11</f>
        <v>5.4.7</v>
      </c>
      <c r="D315" s="35" t="str">
        <f>VLOOKUP(C315,'PC Despesas'!$L$5:$M$103,2,FALSE)</f>
        <v>CESTA BÁSICA</v>
      </c>
      <c r="E315" s="50">
        <f>SUMIFS(Jan!$J$5:$J$605,Jan!$V$5:$V$605,"Despesa",Jan!$G$5:$G$605,CPagar!$D315,Jan!$L$5:$L$605,"Não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71"/>
      <c r="C316" s="34" t="str">
        <f>'PC Despesas'!L12</f>
        <v>5.4.8</v>
      </c>
      <c r="D316" s="35" t="str">
        <f>VLOOKUP(C316,'PC Despesas'!$L$5:$M$103,2,FALSE)</f>
        <v>FOLGADOR</v>
      </c>
      <c r="E316" s="50">
        <f>SUMIFS(Jan!$J$5:$J$605,Jan!$V$5:$V$605,"Despesa",Jan!$G$5:$G$605,CPagar!$D316,Jan!$L$5:$L$605,"Não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71"/>
      <c r="C317" s="34" t="str">
        <f>'PC Despesas'!L13</f>
        <v>5.4.9</v>
      </c>
      <c r="D317" s="35" t="str">
        <f>VLOOKUP(C317,'PC Despesas'!$L$5:$M$103,2,FALSE)</f>
        <v>PROVISÕES DE FÉRIAS E 13º</v>
      </c>
      <c r="E317" s="50">
        <f>SUMIFS(Jan!$J$5:$J$605,Jan!$V$5:$V$605,"Despesa",Jan!$G$5:$G$605,CPagar!$D317,Jan!$L$5:$L$605,"Não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439</v>
      </c>
      <c r="M317" s="50">
        <f>SUMIFS(Set!$J$5:$J$605,Set!$V$5:$V$605,"Despesa",Set!$G$5:$G$605,CPagar!$D317,Set!$L$5:$L$605,"Não Pago")</f>
        <v>175</v>
      </c>
      <c r="N317" s="50">
        <f>SUMIFS(Out!$J$5:$J$605,Out!$V$5:$V$605,"Despesa",Out!$G$5:$G$605,CPagar!$D317,Out!$L$5:$L$605,"Não Pago")</f>
        <v>175</v>
      </c>
      <c r="O317" s="50">
        <f>SUMIFS(Nov!$J$5:$J$605,Nov!$V$5:$V$605,"Despesa",Nov!$G$5:$G$605,CPagar!$D317,Nov!$L$5:$L$605,"Não Pago")</f>
        <v>175</v>
      </c>
      <c r="P317" s="50">
        <f>SUMIFS(Dez!$J$5:$J$605,Dez!$V$5:$V$605,"Despesa",Dez!$G$5:$G$605,CPagar!$D317,Dez!$L$5:$L$605,"Não Pago")</f>
        <v>175</v>
      </c>
      <c r="Q317" s="47">
        <f t="shared" si="11"/>
        <v>1139</v>
      </c>
    </row>
    <row r="318" spans="1:17" ht="28.5" customHeight="1" thickTop="1" thickBot="1" x14ac:dyDescent="0.3">
      <c r="A318" s="171"/>
      <c r="C318" s="34" t="str">
        <f>'PC Despesas'!L14</f>
        <v>5.4.10</v>
      </c>
      <c r="D318" s="35" t="str">
        <f>VLOOKUP(C318,'PC Despesas'!$L$5:$M$103,2,FALSE)</f>
        <v>-</v>
      </c>
      <c r="E318" s="50">
        <f>SUMIFS(Jan!$J$5:$J$605,Jan!$V$5:$V$605,"Despesa",Jan!$G$5:$G$605,CPagar!$D318,Jan!$L$5:$L$605,"Não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71"/>
      <c r="C319" s="34" t="str">
        <f>'PC Despesas'!L15</f>
        <v>5.4.11</v>
      </c>
      <c r="D319" s="35" t="str">
        <f>VLOOKUP(C319,'PC Despesas'!$L$5:$M$103,2,FALSE)</f>
        <v>-</v>
      </c>
      <c r="E319" s="50">
        <f>SUMIFS(Jan!$J$5:$J$605,Jan!$V$5:$V$605,"Despesa",Jan!$G$5:$G$605,CPagar!$D319,Jan!$L$5:$L$605,"Não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71"/>
      <c r="C320" s="34" t="str">
        <f>'PC Despesas'!L16</f>
        <v>5.4.12</v>
      </c>
      <c r="D320" s="35" t="str">
        <f>VLOOKUP(C320,'PC Despesas'!$L$5:$M$103,2,FALSE)</f>
        <v>-</v>
      </c>
      <c r="E320" s="50">
        <f>SUMIFS(Jan!$J$5:$J$605,Jan!$V$5:$V$605,"Despesa",Jan!$G$5:$G$605,CPagar!$D320,Jan!$L$5:$L$605,"Não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71"/>
      <c r="C321" s="34" t="str">
        <f>'PC Despesas'!L17</f>
        <v>5.4.13</v>
      </c>
      <c r="D321" s="35" t="str">
        <f>VLOOKUP(C321,'PC Despesas'!$L$5:$M$103,2,FALSE)</f>
        <v>-</v>
      </c>
      <c r="E321" s="50">
        <f>SUMIFS(Jan!$J$5:$J$605,Jan!$V$5:$V$605,"Despesa",Jan!$G$5:$G$605,CPagar!$D321,Jan!$L$5:$L$605,"Não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71"/>
      <c r="C322" s="34" t="str">
        <f>'PC Despesas'!L18</f>
        <v>5.4.14</v>
      </c>
      <c r="D322" s="35" t="str">
        <f>VLOOKUP(C322,'PC Despesas'!$L$5:$M$103,2,FALSE)</f>
        <v>-</v>
      </c>
      <c r="E322" s="50">
        <f>SUMIFS(Jan!$J$5:$J$605,Jan!$V$5:$V$605,"Despesa",Jan!$G$5:$G$605,CPagar!$D322,Jan!$L$5:$L$605,"Não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71"/>
      <c r="C323" s="34" t="str">
        <f>'PC Despesas'!L19</f>
        <v>5.4.15</v>
      </c>
      <c r="D323" s="35" t="str">
        <f>VLOOKUP(C323,'PC Despesas'!$L$5:$M$103,2,FALSE)</f>
        <v>-</v>
      </c>
      <c r="E323" s="50">
        <f>SUMIFS(Jan!$J$5:$J$605,Jan!$V$5:$V$605,"Despesa",Jan!$G$5:$G$605,CPagar!$D323,Jan!$L$5:$L$605,"Não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71"/>
      <c r="C324" s="34" t="str">
        <f>'PC Despesas'!L20</f>
        <v>5.4.16</v>
      </c>
      <c r="D324" s="35" t="str">
        <f>VLOOKUP(C324,'PC Despesas'!$L$5:$M$103,2,FALSE)</f>
        <v>-</v>
      </c>
      <c r="E324" s="50">
        <f>SUMIFS(Jan!$J$5:$J$605,Jan!$V$5:$V$605,"Despesa",Jan!$G$5:$G$605,CPagar!$D324,Jan!$L$5:$L$605,"Não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71"/>
      <c r="C325" s="34" t="str">
        <f>'PC Despesas'!L21</f>
        <v>5.4.17</v>
      </c>
      <c r="D325" s="35" t="str">
        <f>VLOOKUP(C325,'PC Despesas'!$L$5:$M$103,2,FALSE)</f>
        <v>-</v>
      </c>
      <c r="E325" s="50">
        <f>SUMIFS(Jan!$J$5:$J$605,Jan!$V$5:$V$605,"Despesa",Jan!$G$5:$G$605,CPagar!$D325,Jan!$L$5:$L$605,"Não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71"/>
      <c r="C326" s="34" t="str">
        <f>'PC Despesas'!L22</f>
        <v>5.4.18</v>
      </c>
      <c r="D326" s="35" t="str">
        <f>VLOOKUP(C326,'PC Despesas'!$L$5:$M$103,2,FALSE)</f>
        <v>-</v>
      </c>
      <c r="E326" s="50">
        <f>SUMIFS(Jan!$J$5:$J$605,Jan!$V$5:$V$605,"Despesa",Jan!$G$5:$G$605,CPagar!$D326,Jan!$L$5:$L$605,"Não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71"/>
      <c r="C327" s="34" t="str">
        <f>'PC Despesas'!L23</f>
        <v>5.4.19</v>
      </c>
      <c r="D327" s="35" t="str">
        <f>VLOOKUP(C327,'PC Despesas'!$L$5:$M$103,2,FALSE)</f>
        <v>-</v>
      </c>
      <c r="E327" s="50">
        <f>SUMIFS(Jan!$J$5:$J$605,Jan!$V$5:$V$605,"Despesa",Jan!$G$5:$G$605,CPagar!$D327,Jan!$L$5:$L$605,"Não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71"/>
      <c r="C328" s="34" t="str">
        <f>'PC Despesas'!L24</f>
        <v>5.4.20</v>
      </c>
      <c r="D328" s="35" t="str">
        <f>VLOOKUP(C328,'PC Despesas'!$L$5:$M$103,2,FALSE)</f>
        <v>-</v>
      </c>
      <c r="E328" s="50">
        <f>SUMIFS(Jan!$J$5:$J$605,Jan!$V$5:$V$605,"Despesa",Jan!$G$5:$G$605,CPagar!$D328,Jan!$L$5:$L$605,"Não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71"/>
      <c r="C329" s="34" t="str">
        <f>'PC Despesas'!L25</f>
        <v>5.4.21</v>
      </c>
      <c r="D329" s="35" t="str">
        <f>VLOOKUP(C329,'PC Despesas'!$L$5:$M$103,2,FALSE)</f>
        <v>-</v>
      </c>
      <c r="E329" s="50">
        <f>SUMIFS(Jan!$J$5:$J$605,Jan!$V$5:$V$605,"Despesa",Jan!$G$5:$G$605,CPagar!$D329,Jan!$L$5:$L$605,"Não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71"/>
      <c r="C330" s="34" t="str">
        <f>'PC Despesas'!L26</f>
        <v>5.4.22</v>
      </c>
      <c r="D330" s="35" t="str">
        <f>VLOOKUP(C330,'PC Despesas'!$L$5:$M$103,2,FALSE)</f>
        <v>-</v>
      </c>
      <c r="E330" s="50">
        <f>SUMIFS(Jan!$J$5:$J$605,Jan!$V$5:$V$605,"Despesa",Jan!$G$5:$G$605,CPagar!$D330,Jan!$L$5:$L$605,"Não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71"/>
      <c r="C331" s="34" t="str">
        <f>'PC Despesas'!L27</f>
        <v>5.4.23</v>
      </c>
      <c r="D331" s="35" t="str">
        <f>VLOOKUP(C331,'PC Despesas'!$L$5:$M$103,2,FALSE)</f>
        <v>-</v>
      </c>
      <c r="E331" s="50">
        <f>SUMIFS(Jan!$J$5:$J$605,Jan!$V$5:$V$605,"Despesa",Jan!$G$5:$G$605,CPagar!$D331,Jan!$L$5:$L$605,"Não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71"/>
      <c r="C332" s="34" t="str">
        <f>'PC Despesas'!L28</f>
        <v>5.4.24</v>
      </c>
      <c r="D332" s="35" t="str">
        <f>VLOOKUP(C332,'PC Despesas'!$L$5:$M$103,2,FALSE)</f>
        <v>-</v>
      </c>
      <c r="E332" s="50">
        <f>SUMIFS(Jan!$J$5:$J$605,Jan!$V$5:$V$605,"Despesa",Jan!$G$5:$G$605,CPagar!$D332,Jan!$L$5:$L$605,"Não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71"/>
      <c r="C333" s="34" t="str">
        <f>'PC Despesas'!L29</f>
        <v>5.4.25</v>
      </c>
      <c r="D333" s="35" t="str">
        <f>VLOOKUP(C333,'PC Despesas'!$L$5:$M$103,2,FALSE)</f>
        <v>-</v>
      </c>
      <c r="E333" s="50">
        <f>SUMIFS(Jan!$J$5:$J$605,Jan!$V$5:$V$605,"Despesa",Jan!$G$5:$G$605,CPagar!$D333,Jan!$L$5:$L$605,"Não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71"/>
      <c r="C334" s="34" t="str">
        <f>'PC Despesas'!L30</f>
        <v>5.4.26</v>
      </c>
      <c r="D334" s="35" t="str">
        <f>VLOOKUP(C334,'PC Despesas'!$L$5:$M$103,2,FALSE)</f>
        <v>-</v>
      </c>
      <c r="E334" s="50">
        <f>SUMIFS(Jan!$J$5:$J$605,Jan!$V$5:$V$605,"Despesa",Jan!$G$5:$G$605,CPagar!$D334,Jan!$L$5:$L$605,"Não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71"/>
      <c r="C335" s="34" t="str">
        <f>'PC Despesas'!L31</f>
        <v>5.4.27</v>
      </c>
      <c r="D335" s="35" t="str">
        <f>VLOOKUP(C335,'PC Despesas'!$L$5:$M$103,2,FALSE)</f>
        <v>-</v>
      </c>
      <c r="E335" s="50">
        <f>SUMIFS(Jan!$J$5:$J$605,Jan!$V$5:$V$605,"Despesa",Jan!$G$5:$G$605,CPagar!$D335,Jan!$L$5:$L$605,"Não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71"/>
      <c r="C336" s="34" t="str">
        <f>'PC Despesas'!L32</f>
        <v>5.4.28</v>
      </c>
      <c r="D336" s="35" t="str">
        <f>VLOOKUP(C336,'PC Despesas'!$L$5:$M$103,2,FALSE)</f>
        <v>-</v>
      </c>
      <c r="E336" s="50">
        <f>SUMIFS(Jan!$J$5:$J$605,Jan!$V$5:$V$605,"Despesa",Jan!$G$5:$G$605,CPagar!$D336,Jan!$L$5:$L$605,"Não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71"/>
      <c r="C337" s="34" t="str">
        <f>'PC Despesas'!L33</f>
        <v>5.4.29</v>
      </c>
      <c r="D337" s="35" t="str">
        <f>VLOOKUP(C337,'PC Despesas'!$L$5:$M$103,2,FALSE)</f>
        <v>-</v>
      </c>
      <c r="E337" s="50">
        <f>SUMIFS(Jan!$J$5:$J$605,Jan!$V$5:$V$605,"Despesa",Jan!$G$5:$G$605,CPagar!$D337,Jan!$L$5:$L$605,"Não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71"/>
      <c r="C338" s="34" t="str">
        <f>'PC Despesas'!L34</f>
        <v>5.4.30</v>
      </c>
      <c r="D338" s="35" t="str">
        <f>VLOOKUP(C338,'PC Despesas'!$L$5:$M$103,2,FALSE)</f>
        <v>-</v>
      </c>
      <c r="E338" s="50">
        <f>SUMIFS(Jan!$J$5:$J$605,Jan!$V$5:$V$605,"Despesa",Jan!$G$5:$G$605,CPagar!$D338,Jan!$L$5:$L$605,"Não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71"/>
      <c r="C339" s="34" t="str">
        <f>'PC Despesas'!L35</f>
        <v>5.4.31</v>
      </c>
      <c r="D339" s="35" t="str">
        <f>VLOOKUP(C339,'PC Despesas'!$L$5:$M$103,2,FALSE)</f>
        <v>-</v>
      </c>
      <c r="E339" s="50">
        <f>SUMIFS(Jan!$J$5:$J$605,Jan!$V$5:$V$605,"Despesa",Jan!$G$5:$G$605,CPagar!$D339,Jan!$L$5:$L$605,"Não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71"/>
      <c r="C340" s="34" t="str">
        <f>'PC Despesas'!L36</f>
        <v>5.4.32</v>
      </c>
      <c r="D340" s="35" t="str">
        <f>VLOOKUP(C340,'PC Despesas'!$L$5:$M$103,2,FALSE)</f>
        <v>-</v>
      </c>
      <c r="E340" s="50">
        <f>SUMIFS(Jan!$J$5:$J$605,Jan!$V$5:$V$605,"Despesa",Jan!$G$5:$G$605,CPagar!$D340,Jan!$L$5:$L$605,"Não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71"/>
      <c r="C341" s="34" t="str">
        <f>'PC Despesas'!L37</f>
        <v>5.4.33</v>
      </c>
      <c r="D341" s="35" t="str">
        <f>VLOOKUP(C341,'PC Despesas'!$L$5:$M$103,2,FALSE)</f>
        <v>-</v>
      </c>
      <c r="E341" s="50">
        <f>SUMIFS(Jan!$J$5:$J$605,Jan!$V$5:$V$605,"Despesa",Jan!$G$5:$G$605,CPagar!$D341,Jan!$L$5:$L$605,"Não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71"/>
      <c r="C342" s="34" t="str">
        <f>'PC Despesas'!L38</f>
        <v>5.4.34</v>
      </c>
      <c r="D342" s="35" t="str">
        <f>VLOOKUP(C342,'PC Despesas'!$L$5:$M$103,2,FALSE)</f>
        <v>-</v>
      </c>
      <c r="E342" s="50">
        <f>SUMIFS(Jan!$J$5:$J$605,Jan!$V$5:$V$605,"Despesa",Jan!$G$5:$G$605,CPagar!$D342,Jan!$L$5:$L$605,"Não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71"/>
      <c r="C343" s="34" t="str">
        <f>'PC Despesas'!L39</f>
        <v>5.4.35</v>
      </c>
      <c r="D343" s="35" t="str">
        <f>VLOOKUP(C343,'PC Despesas'!$L$5:$M$103,2,FALSE)</f>
        <v>-</v>
      </c>
      <c r="E343" s="50">
        <f>SUMIFS(Jan!$J$5:$J$605,Jan!$V$5:$V$605,"Despesa",Jan!$G$5:$G$605,CPagar!$D343,Jan!$L$5:$L$605,"Não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71"/>
      <c r="C344" s="34" t="str">
        <f>'PC Despesas'!L40</f>
        <v>5.4.36</v>
      </c>
      <c r="D344" s="35" t="str">
        <f>VLOOKUP(C344,'PC Despesas'!$L$5:$M$103,2,FALSE)</f>
        <v>-</v>
      </c>
      <c r="E344" s="50">
        <f>SUMIFS(Jan!$J$5:$J$605,Jan!$V$5:$V$605,"Despesa",Jan!$G$5:$G$605,CPagar!$D344,Jan!$L$5:$L$605,"Não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71"/>
      <c r="C345" s="34" t="str">
        <f>'PC Despesas'!L41</f>
        <v>5.4.37</v>
      </c>
      <c r="D345" s="35" t="str">
        <f>VLOOKUP(C345,'PC Despesas'!$L$5:$M$103,2,FALSE)</f>
        <v>-</v>
      </c>
      <c r="E345" s="50">
        <f>SUMIFS(Jan!$J$5:$J$605,Jan!$V$5:$V$605,"Despesa",Jan!$G$5:$G$605,CPagar!$D345,Jan!$L$5:$L$605,"Não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71"/>
      <c r="C346" s="34" t="str">
        <f>'PC Despesas'!L42</f>
        <v>5.4.38</v>
      </c>
      <c r="D346" s="35" t="str">
        <f>VLOOKUP(C346,'PC Despesas'!$L$5:$M$103,2,FALSE)</f>
        <v>-</v>
      </c>
      <c r="E346" s="50">
        <f>SUMIFS(Jan!$J$5:$J$605,Jan!$V$5:$V$605,"Despesa",Jan!$G$5:$G$605,CPagar!$D346,Jan!$L$5:$L$605,"Não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71"/>
      <c r="C347" s="34" t="str">
        <f>'PC Despesas'!L43</f>
        <v>5.4.39</v>
      </c>
      <c r="D347" s="35" t="str">
        <f>VLOOKUP(C347,'PC Despesas'!$L$5:$M$103,2,FALSE)</f>
        <v>-</v>
      </c>
      <c r="E347" s="50">
        <f>SUMIFS(Jan!$J$5:$J$605,Jan!$V$5:$V$605,"Despesa",Jan!$G$5:$G$605,CPagar!$D347,Jan!$L$5:$L$605,"Não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71"/>
      <c r="C348" s="34" t="str">
        <f>'PC Despesas'!L44</f>
        <v>5.4.40</v>
      </c>
      <c r="D348" s="35" t="str">
        <f>VLOOKUP(C348,'PC Despesas'!$L$5:$M$103,2,FALSE)</f>
        <v>-</v>
      </c>
      <c r="E348" s="50">
        <f>SUMIFS(Jan!$J$5:$J$605,Jan!$V$5:$V$605,"Despesa",Jan!$G$5:$G$605,CPagar!$D348,Jan!$L$5:$L$605,"Não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71"/>
      <c r="C349" s="34" t="str">
        <f>'PC Despesas'!L45</f>
        <v>5.4.41</v>
      </c>
      <c r="D349" s="35" t="str">
        <f>VLOOKUP(C349,'PC Despesas'!$L$5:$M$103,2,FALSE)</f>
        <v>-</v>
      </c>
      <c r="E349" s="50">
        <f>SUMIFS(Jan!$J$5:$J$605,Jan!$V$5:$V$605,"Despesa",Jan!$G$5:$G$605,CPagar!$D349,Jan!$L$5:$L$605,"Não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71"/>
      <c r="C350" s="34" t="str">
        <f>'PC Despesas'!L46</f>
        <v>5.4.42</v>
      </c>
      <c r="D350" s="35" t="str">
        <f>VLOOKUP(C350,'PC Despesas'!$L$5:$M$103,2,FALSE)</f>
        <v>-</v>
      </c>
      <c r="E350" s="50">
        <f>SUMIFS(Jan!$J$5:$J$605,Jan!$V$5:$V$605,"Despesa",Jan!$G$5:$G$605,CPagar!$D350,Jan!$L$5:$L$605,"Não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71"/>
      <c r="C351" s="34" t="str">
        <f>'PC Despesas'!L47</f>
        <v>5.4.43</v>
      </c>
      <c r="D351" s="35" t="str">
        <f>VLOOKUP(C351,'PC Despesas'!$L$5:$M$103,2,FALSE)</f>
        <v>-</v>
      </c>
      <c r="E351" s="50">
        <f>SUMIFS(Jan!$J$5:$J$605,Jan!$V$5:$V$605,"Despesa",Jan!$G$5:$G$605,CPagar!$D351,Jan!$L$5:$L$605,"Não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71"/>
      <c r="C352" s="34" t="str">
        <f>'PC Despesas'!L48</f>
        <v>5.4.44</v>
      </c>
      <c r="D352" s="35" t="str">
        <f>VLOOKUP(C352,'PC Despesas'!$L$5:$M$103,2,FALSE)</f>
        <v>-</v>
      </c>
      <c r="E352" s="50">
        <f>SUMIFS(Jan!$J$5:$J$605,Jan!$V$5:$V$605,"Despesa",Jan!$G$5:$G$605,CPagar!$D352,Jan!$L$5:$L$605,"Não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71"/>
      <c r="C353" s="34" t="str">
        <f>'PC Despesas'!L49</f>
        <v>5.4.45</v>
      </c>
      <c r="D353" s="35" t="str">
        <f>VLOOKUP(C353,'PC Despesas'!$L$5:$M$103,2,FALSE)</f>
        <v>-</v>
      </c>
      <c r="E353" s="50">
        <f>SUMIFS(Jan!$J$5:$J$605,Jan!$V$5:$V$605,"Despesa",Jan!$G$5:$G$605,CPagar!$D353,Jan!$L$5:$L$605,"Não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71"/>
      <c r="C354" s="34" t="str">
        <f>'PC Despesas'!L50</f>
        <v>5.4.46</v>
      </c>
      <c r="D354" s="35" t="str">
        <f>VLOOKUP(C354,'PC Despesas'!$L$5:$M$103,2,FALSE)</f>
        <v>-</v>
      </c>
      <c r="E354" s="50">
        <f>SUMIFS(Jan!$J$5:$J$605,Jan!$V$5:$V$605,"Despesa",Jan!$G$5:$G$605,CPagar!$D354,Jan!$L$5:$L$605,"Não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71"/>
      <c r="C355" s="34" t="str">
        <f>'PC Despesas'!L51</f>
        <v>5.4.47</v>
      </c>
      <c r="D355" s="35" t="str">
        <f>VLOOKUP(C355,'PC Despesas'!$L$5:$M$103,2,FALSE)</f>
        <v>-</v>
      </c>
      <c r="E355" s="50">
        <f>SUMIFS(Jan!$J$5:$J$605,Jan!$V$5:$V$605,"Despesa",Jan!$G$5:$G$605,CPagar!$D355,Jan!$L$5:$L$605,"Não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71"/>
      <c r="C356" s="34" t="str">
        <f>'PC Despesas'!L52</f>
        <v>5.4.48</v>
      </c>
      <c r="D356" s="35" t="str">
        <f>VLOOKUP(C356,'PC Despesas'!$L$5:$M$103,2,FALSE)</f>
        <v>-</v>
      </c>
      <c r="E356" s="50">
        <f>SUMIFS(Jan!$J$5:$J$605,Jan!$V$5:$V$605,"Despesa",Jan!$G$5:$G$605,CPagar!$D356,Jan!$L$5:$L$605,"Não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71"/>
      <c r="C357" s="34" t="str">
        <f>'PC Despesas'!L53</f>
        <v>5.4.49</v>
      </c>
      <c r="D357" s="35" t="str">
        <f>VLOOKUP(C357,'PC Despesas'!$L$5:$M$103,2,FALSE)</f>
        <v>-</v>
      </c>
      <c r="E357" s="50">
        <f>SUMIFS(Jan!$J$5:$J$605,Jan!$V$5:$V$605,"Despesa",Jan!$G$5:$G$605,CPagar!$D357,Jan!$L$5:$L$605,"Não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71"/>
      <c r="C358" s="34" t="str">
        <f>'PC Despesas'!L54</f>
        <v>5.4.50</v>
      </c>
      <c r="D358" s="35" t="str">
        <f>VLOOKUP(C358,'PC Despesas'!$L$5:$M$103,2,FALSE)</f>
        <v>-</v>
      </c>
      <c r="E358" s="50">
        <f>SUMIFS(Jan!$J$5:$J$605,Jan!$V$5:$V$605,"Despesa",Jan!$G$5:$G$605,CPagar!$D358,Jan!$L$5:$L$605,"Não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71"/>
      <c r="C359" s="34" t="str">
        <f>'PC Despesas'!L55</f>
        <v>5.4.51</v>
      </c>
      <c r="D359" s="35" t="str">
        <f>VLOOKUP(C359,'PC Despesas'!$L$5:$M$103,2,FALSE)</f>
        <v>-</v>
      </c>
      <c r="E359" s="50">
        <f>SUMIFS(Jan!$J$5:$J$605,Jan!$V$5:$V$605,"Despesa",Jan!$G$5:$G$605,CPagar!$D359,Jan!$L$5:$L$605,"Não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71"/>
      <c r="C360" s="34" t="str">
        <f>'PC Despesas'!L56</f>
        <v>5.4.52</v>
      </c>
      <c r="D360" s="35" t="str">
        <f>VLOOKUP(C360,'PC Despesas'!$L$5:$M$103,2,FALSE)</f>
        <v>-</v>
      </c>
      <c r="E360" s="50">
        <f>SUMIFS(Jan!$J$5:$J$605,Jan!$V$5:$V$605,"Despesa",Jan!$G$5:$G$605,CPagar!$D360,Jan!$L$5:$L$605,"Não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71"/>
      <c r="C361" s="34" t="str">
        <f>'PC Despesas'!L57</f>
        <v>5.4.53</v>
      </c>
      <c r="D361" s="35" t="str">
        <f>VLOOKUP(C361,'PC Despesas'!$L$5:$M$103,2,FALSE)</f>
        <v>-</v>
      </c>
      <c r="E361" s="50">
        <f>SUMIFS(Jan!$J$5:$J$605,Jan!$V$5:$V$605,"Despesa",Jan!$G$5:$G$605,CPagar!$D361,Jan!$L$5:$L$605,"Não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71"/>
      <c r="C362" s="34" t="str">
        <f>'PC Despesas'!L58</f>
        <v>5.4.54</v>
      </c>
      <c r="D362" s="35" t="str">
        <f>VLOOKUP(C362,'PC Despesas'!$L$5:$M$103,2,FALSE)</f>
        <v>-</v>
      </c>
      <c r="E362" s="50">
        <f>SUMIFS(Jan!$J$5:$J$605,Jan!$V$5:$V$605,"Despesa",Jan!$G$5:$G$605,CPagar!$D362,Jan!$L$5:$L$605,"Não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71"/>
      <c r="C363" s="34" t="str">
        <f>'PC Despesas'!L59</f>
        <v>5.4.55</v>
      </c>
      <c r="D363" s="35" t="str">
        <f>VLOOKUP(C363,'PC Despesas'!$L$5:$M$103,2,FALSE)</f>
        <v>-</v>
      </c>
      <c r="E363" s="50">
        <f>SUMIFS(Jan!$J$5:$J$605,Jan!$V$5:$V$605,"Despesa",Jan!$G$5:$G$605,CPagar!$D363,Jan!$L$5:$L$605,"Não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71"/>
      <c r="C364" s="34" t="str">
        <f>'PC Despesas'!L60</f>
        <v>5.4.56</v>
      </c>
      <c r="D364" s="35" t="str">
        <f>VLOOKUP(C364,'PC Despesas'!$L$5:$M$103,2,FALSE)</f>
        <v>-</v>
      </c>
      <c r="E364" s="50">
        <f>SUMIFS(Jan!$J$5:$J$605,Jan!$V$5:$V$605,"Despesa",Jan!$G$5:$G$605,CPagar!$D364,Jan!$L$5:$L$605,"Não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71"/>
      <c r="C365" s="34" t="str">
        <f>'PC Despesas'!L61</f>
        <v>5.4.57</v>
      </c>
      <c r="D365" s="35" t="str">
        <f>VLOOKUP(C365,'PC Despesas'!$L$5:$M$103,2,FALSE)</f>
        <v>-</v>
      </c>
      <c r="E365" s="50">
        <f>SUMIFS(Jan!$J$5:$J$605,Jan!$V$5:$V$605,"Despesa",Jan!$G$5:$G$605,CPagar!$D365,Jan!$L$5:$L$605,"Não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71"/>
      <c r="C366" s="34" t="str">
        <f>'PC Despesas'!L62</f>
        <v>5.4.58</v>
      </c>
      <c r="D366" s="35" t="str">
        <f>VLOOKUP(C366,'PC Despesas'!$L$5:$M$103,2,FALSE)</f>
        <v>-</v>
      </c>
      <c r="E366" s="50">
        <f>SUMIFS(Jan!$J$5:$J$605,Jan!$V$5:$V$605,"Despesa",Jan!$G$5:$G$605,CPagar!$D366,Jan!$L$5:$L$605,"Não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71"/>
      <c r="C367" s="34" t="str">
        <f>'PC Despesas'!L63</f>
        <v>5.4.59</v>
      </c>
      <c r="D367" s="35" t="str">
        <f>VLOOKUP(C367,'PC Despesas'!$L$5:$M$103,2,FALSE)</f>
        <v>-</v>
      </c>
      <c r="E367" s="50">
        <f>SUMIFS(Jan!$J$5:$J$605,Jan!$V$5:$V$605,"Despesa",Jan!$G$5:$G$605,CPagar!$D367,Jan!$L$5:$L$605,"Não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71"/>
      <c r="C368" s="34" t="str">
        <f>'PC Despesas'!L64</f>
        <v>5.4.60</v>
      </c>
      <c r="D368" s="35" t="str">
        <f>VLOOKUP(C368,'PC Despesas'!$L$5:$M$103,2,FALSE)</f>
        <v>-</v>
      </c>
      <c r="E368" s="50">
        <f>SUMIFS(Jan!$J$5:$J$605,Jan!$V$5:$V$605,"Despesa",Jan!$G$5:$G$605,CPagar!$D368,Jan!$L$5:$L$605,"Não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71"/>
      <c r="C369" s="34" t="str">
        <f>'PC Despesas'!L65</f>
        <v>5.4.61</v>
      </c>
      <c r="D369" s="35" t="str">
        <f>VLOOKUP(C369,'PC Despesas'!$L$5:$M$103,2,FALSE)</f>
        <v>-</v>
      </c>
      <c r="E369" s="50">
        <f>SUMIFS(Jan!$J$5:$J$605,Jan!$V$5:$V$605,"Despesa",Jan!$G$5:$G$605,CPagar!$D369,Jan!$L$5:$L$605,"Não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71"/>
      <c r="C370" s="34" t="str">
        <f>'PC Despesas'!L66</f>
        <v>5.4.62</v>
      </c>
      <c r="D370" s="35" t="str">
        <f>VLOOKUP(C370,'PC Despesas'!$L$5:$M$103,2,FALSE)</f>
        <v>-</v>
      </c>
      <c r="E370" s="50">
        <f>SUMIFS(Jan!$J$5:$J$605,Jan!$V$5:$V$605,"Despesa",Jan!$G$5:$G$605,CPagar!$D370,Jan!$L$5:$L$605,"Não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71"/>
      <c r="C371" s="34" t="str">
        <f>'PC Despesas'!L67</f>
        <v>5.4.63</v>
      </c>
      <c r="D371" s="35" t="str">
        <f>VLOOKUP(C371,'PC Despesas'!$L$5:$M$103,2,FALSE)</f>
        <v>-</v>
      </c>
      <c r="E371" s="50">
        <f>SUMIFS(Jan!$J$5:$J$605,Jan!$V$5:$V$605,"Despesa",Jan!$G$5:$G$605,CPagar!$D371,Jan!$L$5:$L$605,"Não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71"/>
      <c r="C372" s="34" t="str">
        <f>'PC Despesas'!L68</f>
        <v>5.4.64</v>
      </c>
      <c r="D372" s="35" t="str">
        <f>VLOOKUP(C372,'PC Despesas'!$L$5:$M$103,2,FALSE)</f>
        <v>-</v>
      </c>
      <c r="E372" s="50">
        <f>SUMIFS(Jan!$J$5:$J$605,Jan!$V$5:$V$605,"Despesa",Jan!$G$5:$G$605,CPagar!$D372,Jan!$L$5:$L$605,"Não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71"/>
      <c r="C373" s="34" t="str">
        <f>'PC Despesas'!L69</f>
        <v>5.4.65</v>
      </c>
      <c r="D373" s="35" t="str">
        <f>VLOOKUP(C373,'PC Despesas'!$L$5:$M$103,2,FALSE)</f>
        <v>-</v>
      </c>
      <c r="E373" s="50">
        <f>SUMIFS(Jan!$J$5:$J$605,Jan!$V$5:$V$605,"Despesa",Jan!$G$5:$G$605,CPagar!$D373,Jan!$L$5:$L$605,"Não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71"/>
      <c r="C374" s="34" t="str">
        <f>'PC Despesas'!L70</f>
        <v>5.4.66</v>
      </c>
      <c r="D374" s="35" t="str">
        <f>VLOOKUP(C374,'PC Despesas'!$L$5:$M$103,2,FALSE)</f>
        <v>-</v>
      </c>
      <c r="E374" s="50">
        <f>SUMIFS(Jan!$J$5:$J$605,Jan!$V$5:$V$605,"Despesa",Jan!$G$5:$G$605,CPagar!$D374,Jan!$L$5:$L$605,"Não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71"/>
      <c r="C375" s="34" t="str">
        <f>'PC Despesas'!L71</f>
        <v>5.4.67</v>
      </c>
      <c r="D375" s="35" t="str">
        <f>VLOOKUP(C375,'PC Despesas'!$L$5:$M$103,2,FALSE)</f>
        <v>-</v>
      </c>
      <c r="E375" s="50">
        <f>SUMIFS(Jan!$J$5:$J$605,Jan!$V$5:$V$605,"Despesa",Jan!$G$5:$G$605,CPagar!$D375,Jan!$L$5:$L$605,"Não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71"/>
      <c r="C376" s="34" t="str">
        <f>'PC Despesas'!L72</f>
        <v>5.4.68</v>
      </c>
      <c r="D376" s="35" t="str">
        <f>VLOOKUP(C376,'PC Despesas'!$L$5:$M$103,2,FALSE)</f>
        <v>-</v>
      </c>
      <c r="E376" s="50">
        <f>SUMIFS(Jan!$J$5:$J$605,Jan!$V$5:$V$605,"Despesa",Jan!$G$5:$G$605,CPagar!$D376,Jan!$L$5:$L$605,"Não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71"/>
      <c r="C377" s="34" t="str">
        <f>'PC Despesas'!L73</f>
        <v>5.4.69</v>
      </c>
      <c r="D377" s="35" t="str">
        <f>VLOOKUP(C377,'PC Despesas'!$L$5:$M$103,2,FALSE)</f>
        <v>-</v>
      </c>
      <c r="E377" s="50">
        <f>SUMIFS(Jan!$J$5:$J$605,Jan!$V$5:$V$605,"Despesa",Jan!$G$5:$G$605,CPagar!$D377,Jan!$L$5:$L$605,"Não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71"/>
      <c r="C378" s="34" t="str">
        <f>'PC Despesas'!L74</f>
        <v>5.4.70</v>
      </c>
      <c r="D378" s="35" t="str">
        <f>VLOOKUP(C378,'PC Despesas'!$L$5:$M$103,2,FALSE)</f>
        <v>-</v>
      </c>
      <c r="E378" s="50">
        <f>SUMIFS(Jan!$J$5:$J$605,Jan!$V$5:$V$605,"Despesa",Jan!$G$5:$G$605,CPagar!$D378,Jan!$L$5:$L$605,"Não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71"/>
      <c r="C379" s="34" t="str">
        <f>'PC Despesas'!L75</f>
        <v>5.4.71</v>
      </c>
      <c r="D379" s="35" t="str">
        <f>VLOOKUP(C379,'PC Despesas'!$L$5:$M$103,2,FALSE)</f>
        <v>-</v>
      </c>
      <c r="E379" s="50">
        <f>SUMIFS(Jan!$J$5:$J$605,Jan!$V$5:$V$605,"Despesa",Jan!$G$5:$G$605,CPagar!$D379,Jan!$L$5:$L$605,"Não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71"/>
      <c r="C380" s="34" t="str">
        <f>'PC Despesas'!L76</f>
        <v>5.4.72</v>
      </c>
      <c r="D380" s="35" t="str">
        <f>VLOOKUP(C380,'PC Despesas'!$L$5:$M$103,2,FALSE)</f>
        <v>-</v>
      </c>
      <c r="E380" s="50">
        <f>SUMIFS(Jan!$J$5:$J$605,Jan!$V$5:$V$605,"Despesa",Jan!$G$5:$G$605,CPagar!$D380,Jan!$L$5:$L$605,"Não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71"/>
      <c r="C381" s="34" t="str">
        <f>'PC Despesas'!L77</f>
        <v>5.4.73</v>
      </c>
      <c r="D381" s="35" t="str">
        <f>VLOOKUP(C381,'PC Despesas'!$L$5:$M$103,2,FALSE)</f>
        <v>-</v>
      </c>
      <c r="E381" s="50">
        <f>SUMIFS(Jan!$J$5:$J$605,Jan!$V$5:$V$605,"Despesa",Jan!$G$5:$G$605,CPagar!$D381,Jan!$L$5:$L$605,"Não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71"/>
      <c r="C382" s="34" t="str">
        <f>'PC Despesas'!L78</f>
        <v>5.4.74</v>
      </c>
      <c r="D382" s="35" t="str">
        <f>VLOOKUP(C382,'PC Despesas'!$L$5:$M$103,2,FALSE)</f>
        <v>-</v>
      </c>
      <c r="E382" s="50">
        <f>SUMIFS(Jan!$J$5:$J$605,Jan!$V$5:$V$605,"Despesa",Jan!$G$5:$G$605,CPagar!$D382,Jan!$L$5:$L$605,"Não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71"/>
      <c r="C383" s="34" t="str">
        <f>'PC Despesas'!L79</f>
        <v>5.4.75</v>
      </c>
      <c r="D383" s="35" t="str">
        <f>VLOOKUP(C383,'PC Despesas'!$L$5:$M$103,2,FALSE)</f>
        <v>-</v>
      </c>
      <c r="E383" s="50">
        <f>SUMIFS(Jan!$J$5:$J$605,Jan!$V$5:$V$605,"Despesa",Jan!$G$5:$G$605,CPagar!$D383,Jan!$L$5:$L$605,"Não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71"/>
      <c r="C384" s="34" t="str">
        <f>'PC Despesas'!L80</f>
        <v>5.4.76</v>
      </c>
      <c r="D384" s="35" t="str">
        <f>VLOOKUP(C384,'PC Despesas'!$L$5:$M$103,2,FALSE)</f>
        <v>-</v>
      </c>
      <c r="E384" s="50">
        <f>SUMIFS(Jan!$J$5:$J$605,Jan!$V$5:$V$605,"Despesa",Jan!$G$5:$G$605,CPagar!$D384,Jan!$L$5:$L$605,"Não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71"/>
      <c r="C385" s="34" t="str">
        <f>'PC Despesas'!L81</f>
        <v>5.4.77</v>
      </c>
      <c r="D385" s="35" t="str">
        <f>VLOOKUP(C385,'PC Despesas'!$L$5:$M$103,2,FALSE)</f>
        <v>-</v>
      </c>
      <c r="E385" s="50">
        <f>SUMIFS(Jan!$J$5:$J$605,Jan!$V$5:$V$605,"Despesa",Jan!$G$5:$G$605,CPagar!$D385,Jan!$L$5:$L$605,"Não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71"/>
      <c r="C386" s="34" t="str">
        <f>'PC Despesas'!L82</f>
        <v>5.4.78</v>
      </c>
      <c r="D386" s="35" t="str">
        <f>VLOOKUP(C386,'PC Despesas'!$L$5:$M$103,2,FALSE)</f>
        <v>-</v>
      </c>
      <c r="E386" s="50">
        <f>SUMIFS(Jan!$J$5:$J$605,Jan!$V$5:$V$605,"Despesa",Jan!$G$5:$G$605,CPagar!$D386,Jan!$L$5:$L$605,"Não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71"/>
      <c r="C387" s="34" t="str">
        <f>'PC Despesas'!L83</f>
        <v>5.4.79</v>
      </c>
      <c r="D387" s="35" t="str">
        <f>VLOOKUP(C387,'PC Despesas'!$L$5:$M$103,2,FALSE)</f>
        <v>-</v>
      </c>
      <c r="E387" s="50">
        <f>SUMIFS(Jan!$J$5:$J$605,Jan!$V$5:$V$605,"Despesa",Jan!$G$5:$G$605,CPagar!$D387,Jan!$L$5:$L$605,"Não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71"/>
      <c r="C388" s="34" t="str">
        <f>'PC Despesas'!L84</f>
        <v>5.4.80</v>
      </c>
      <c r="D388" s="35" t="str">
        <f>VLOOKUP(C388,'PC Despesas'!$L$5:$M$103,2,FALSE)</f>
        <v>-</v>
      </c>
      <c r="E388" s="50">
        <f>SUMIFS(Jan!$J$5:$J$605,Jan!$V$5:$V$605,"Despesa",Jan!$G$5:$G$605,CPagar!$D388,Jan!$L$5:$L$605,"Não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71"/>
      <c r="C389" s="34" t="str">
        <f>'PC Despesas'!L85</f>
        <v>5.4.81</v>
      </c>
      <c r="D389" s="35" t="str">
        <f>VLOOKUP(C389,'PC Despesas'!$L$5:$M$103,2,FALSE)</f>
        <v>-</v>
      </c>
      <c r="E389" s="50">
        <f>SUMIFS(Jan!$J$5:$J$605,Jan!$V$5:$V$605,"Despesa",Jan!$G$5:$G$605,CPagar!$D389,Jan!$L$5:$L$605,"Não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71"/>
      <c r="C390" s="34" t="str">
        <f>'PC Despesas'!L86</f>
        <v>5.4.82</v>
      </c>
      <c r="D390" s="35" t="str">
        <f>VLOOKUP(C390,'PC Despesas'!$L$5:$M$103,2,FALSE)</f>
        <v>-</v>
      </c>
      <c r="E390" s="50">
        <f>SUMIFS(Jan!$J$5:$J$605,Jan!$V$5:$V$605,"Despesa",Jan!$G$5:$G$605,CPagar!$D390,Jan!$L$5:$L$605,"Não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71"/>
      <c r="C391" s="34" t="str">
        <f>'PC Despesas'!L87</f>
        <v>5.4.83</v>
      </c>
      <c r="D391" s="35" t="str">
        <f>VLOOKUP(C391,'PC Despesas'!$L$5:$M$103,2,FALSE)</f>
        <v>-</v>
      </c>
      <c r="E391" s="50">
        <f>SUMIFS(Jan!$J$5:$J$605,Jan!$V$5:$V$605,"Despesa",Jan!$G$5:$G$605,CPagar!$D391,Jan!$L$5:$L$605,"Não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71"/>
      <c r="C392" s="34" t="str">
        <f>'PC Despesas'!L88</f>
        <v>5.4.84</v>
      </c>
      <c r="D392" s="35" t="str">
        <f>VLOOKUP(C392,'PC Despesas'!$L$5:$M$103,2,FALSE)</f>
        <v>-</v>
      </c>
      <c r="E392" s="50">
        <f>SUMIFS(Jan!$J$5:$J$605,Jan!$V$5:$V$605,"Despesa",Jan!$G$5:$G$605,CPagar!$D392,Jan!$L$5:$L$605,"Não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71"/>
      <c r="C393" s="34" t="str">
        <f>'PC Despesas'!L89</f>
        <v>5.4.85</v>
      </c>
      <c r="D393" s="35" t="str">
        <f>VLOOKUP(C393,'PC Despesas'!$L$5:$M$103,2,FALSE)</f>
        <v>-</v>
      </c>
      <c r="E393" s="50">
        <f>SUMIFS(Jan!$J$5:$J$605,Jan!$V$5:$V$605,"Despesa",Jan!$G$5:$G$605,CPagar!$D393,Jan!$L$5:$L$605,"Não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71"/>
      <c r="C394" s="34" t="str">
        <f>'PC Despesas'!L90</f>
        <v>5.4.86</v>
      </c>
      <c r="D394" s="35" t="str">
        <f>VLOOKUP(C394,'PC Despesas'!$L$5:$M$103,2,FALSE)</f>
        <v>-</v>
      </c>
      <c r="E394" s="50">
        <f>SUMIFS(Jan!$J$5:$J$605,Jan!$V$5:$V$605,"Despesa",Jan!$G$5:$G$605,CPagar!$D394,Jan!$L$5:$L$605,"Não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71"/>
      <c r="C395" s="34" t="str">
        <f>'PC Despesas'!L91</f>
        <v>5.4.87</v>
      </c>
      <c r="D395" s="35" t="str">
        <f>VLOOKUP(C395,'PC Despesas'!$L$5:$M$103,2,FALSE)</f>
        <v>-</v>
      </c>
      <c r="E395" s="50">
        <f>SUMIFS(Jan!$J$5:$J$605,Jan!$V$5:$V$605,"Despesa",Jan!$G$5:$G$605,CPagar!$D395,Jan!$L$5:$L$605,"Não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71"/>
      <c r="C396" s="34" t="str">
        <f>'PC Despesas'!L92</f>
        <v>5.4.88</v>
      </c>
      <c r="D396" s="35" t="str">
        <f>VLOOKUP(C396,'PC Despesas'!$L$5:$M$103,2,FALSE)</f>
        <v>-</v>
      </c>
      <c r="E396" s="50">
        <f>SUMIFS(Jan!$J$5:$J$605,Jan!$V$5:$V$605,"Despesa",Jan!$G$5:$G$605,CPagar!$D396,Jan!$L$5:$L$605,"Não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71"/>
      <c r="C397" s="34" t="str">
        <f>'PC Despesas'!L93</f>
        <v>5.4.89</v>
      </c>
      <c r="D397" s="35" t="str">
        <f>VLOOKUP(C397,'PC Despesas'!$L$5:$M$103,2,FALSE)</f>
        <v>-</v>
      </c>
      <c r="E397" s="50">
        <f>SUMIFS(Jan!$J$5:$J$605,Jan!$V$5:$V$605,"Despesa",Jan!$G$5:$G$605,CPagar!$D397,Jan!$L$5:$L$605,"Não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71"/>
      <c r="C398" s="34" t="str">
        <f>'PC Despesas'!L94</f>
        <v>5.4.90</v>
      </c>
      <c r="D398" s="35" t="str">
        <f>VLOOKUP(C398,'PC Despesas'!$L$5:$M$103,2,FALSE)</f>
        <v>-</v>
      </c>
      <c r="E398" s="50">
        <f>SUMIFS(Jan!$J$5:$J$605,Jan!$V$5:$V$605,"Despesa",Jan!$G$5:$G$605,CPagar!$D398,Jan!$L$5:$L$605,"Não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71"/>
      <c r="C399" s="34" t="str">
        <f>'PC Despesas'!L95</f>
        <v>5.4.91</v>
      </c>
      <c r="D399" s="35" t="str">
        <f>VLOOKUP(C399,'PC Despesas'!$L$5:$M$103,2,FALSE)</f>
        <v>-</v>
      </c>
      <c r="E399" s="50">
        <f>SUMIFS(Jan!$J$5:$J$605,Jan!$V$5:$V$605,"Despesa",Jan!$G$5:$G$605,CPagar!$D399,Jan!$L$5:$L$605,"Não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71"/>
      <c r="C400" s="34" t="str">
        <f>'PC Despesas'!L96</f>
        <v>5.4.92</v>
      </c>
      <c r="D400" s="35" t="str">
        <f>VLOOKUP(C400,'PC Despesas'!$L$5:$M$103,2,FALSE)</f>
        <v>-</v>
      </c>
      <c r="E400" s="50">
        <f>SUMIFS(Jan!$J$5:$J$605,Jan!$V$5:$V$605,"Despesa",Jan!$G$5:$G$605,CPagar!$D400,Jan!$L$5:$L$605,"Não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71"/>
      <c r="C401" s="34" t="str">
        <f>'PC Despesas'!L97</f>
        <v>5.4.93</v>
      </c>
      <c r="D401" s="35" t="str">
        <f>VLOOKUP(C401,'PC Despesas'!$L$5:$M$103,2,FALSE)</f>
        <v>-</v>
      </c>
      <c r="E401" s="50">
        <f>SUMIFS(Jan!$J$5:$J$605,Jan!$V$5:$V$605,"Despesa",Jan!$G$5:$G$605,CPagar!$D401,Jan!$L$5:$L$605,"Não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71"/>
      <c r="C402" s="34" t="str">
        <f>'PC Despesas'!L98</f>
        <v>5.4.94</v>
      </c>
      <c r="D402" s="35" t="str">
        <f>VLOOKUP(C402,'PC Despesas'!$L$5:$M$103,2,FALSE)</f>
        <v>-</v>
      </c>
      <c r="E402" s="50">
        <f>SUMIFS(Jan!$J$5:$J$605,Jan!$V$5:$V$605,"Despesa",Jan!$G$5:$G$605,CPagar!$D402,Jan!$L$5:$L$605,"Não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71"/>
      <c r="C403" s="34" t="str">
        <f>'PC Despesas'!L99</f>
        <v>5.4.95</v>
      </c>
      <c r="D403" s="35" t="str">
        <f>VLOOKUP(C403,'PC Despesas'!$L$5:$M$103,2,FALSE)</f>
        <v>-</v>
      </c>
      <c r="E403" s="50">
        <f>SUMIFS(Jan!$J$5:$J$605,Jan!$V$5:$V$605,"Despesa",Jan!$G$5:$G$605,CPagar!$D403,Jan!$L$5:$L$605,"Não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71"/>
      <c r="C404" s="34" t="str">
        <f>'PC Despesas'!L100</f>
        <v>5.4.96</v>
      </c>
      <c r="D404" s="35" t="str">
        <f>VLOOKUP(C404,'PC Despesas'!$L$5:$M$103,2,FALSE)</f>
        <v>-</v>
      </c>
      <c r="E404" s="50">
        <f>SUMIFS(Jan!$J$5:$J$605,Jan!$V$5:$V$605,"Despesa",Jan!$G$5:$G$605,CPagar!$D404,Jan!$L$5:$L$605,"Não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71"/>
      <c r="C405" s="34" t="str">
        <f>'PC Despesas'!L101</f>
        <v>5.4.97</v>
      </c>
      <c r="D405" s="35" t="str">
        <f>VLOOKUP(C405,'PC Despesas'!$L$5:$M$103,2,FALSE)</f>
        <v>-</v>
      </c>
      <c r="E405" s="50">
        <f>SUMIFS(Jan!$J$5:$J$605,Jan!$V$5:$V$605,"Despesa",Jan!$G$5:$G$605,CPagar!$D405,Jan!$L$5:$L$605,"Não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71"/>
      <c r="C406" s="34" t="str">
        <f>'PC Despesas'!L102</f>
        <v>5.4.98</v>
      </c>
      <c r="D406" s="35" t="str">
        <f>VLOOKUP(C406,'PC Despesas'!$L$5:$M$103,2,FALSE)</f>
        <v>-</v>
      </c>
      <c r="E406" s="50">
        <f>SUMIFS(Jan!$J$5:$J$605,Jan!$V$5:$V$605,"Despesa",Jan!$G$5:$G$605,CPagar!$D406,Jan!$L$5:$L$605,"Não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71"/>
      <c r="C407" s="34" t="str">
        <f>'PC Despesas'!L103</f>
        <v>5.4.99</v>
      </c>
      <c r="D407" s="35" t="str">
        <f>VLOOKUP(C407,'PC Despesas'!$L$5:$M$103,2,FALSE)</f>
        <v>Outras Despesas com RH</v>
      </c>
      <c r="E407" s="50">
        <f>SUMIFS(Jan!$J$5:$J$605,Jan!$V$5:$V$605,"Despesa",Jan!$G$5:$G$605,CPagar!$D407,Jan!$L$5:$L$605,"Não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71"/>
      <c r="C408" s="197" t="str">
        <f>'PC Despesas'!O4</f>
        <v>5.5</v>
      </c>
      <c r="D408" s="198" t="str">
        <f>VLOOKUP(C408,'PC Despesas'!$O$4:$P$103,2,FALSE)</f>
        <v>DESPESAS OPERACIONAIS</v>
      </c>
      <c r="E408" s="209">
        <f t="shared" ref="E408:Q408" si="13">SUM(E409:E507)</f>
        <v>0</v>
      </c>
      <c r="F408" s="209">
        <f t="shared" si="13"/>
        <v>0</v>
      </c>
      <c r="G408" s="209">
        <f t="shared" si="13"/>
        <v>0</v>
      </c>
      <c r="H408" s="209">
        <f t="shared" si="13"/>
        <v>0</v>
      </c>
      <c r="I408" s="209">
        <f t="shared" si="13"/>
        <v>0</v>
      </c>
      <c r="J408" s="209">
        <f t="shared" si="13"/>
        <v>0</v>
      </c>
      <c r="K408" s="209">
        <f t="shared" si="13"/>
        <v>0</v>
      </c>
      <c r="L408" s="209">
        <f t="shared" si="13"/>
        <v>2799.23</v>
      </c>
      <c r="M408" s="209">
        <f t="shared" si="13"/>
        <v>2580.33</v>
      </c>
      <c r="N408" s="209">
        <f t="shared" si="13"/>
        <v>2685.33</v>
      </c>
      <c r="O408" s="209">
        <f t="shared" si="13"/>
        <v>2685.33</v>
      </c>
      <c r="P408" s="209">
        <f t="shared" si="13"/>
        <v>2685.33</v>
      </c>
      <c r="Q408" s="209">
        <f t="shared" si="13"/>
        <v>13435.550000000001</v>
      </c>
    </row>
    <row r="409" spans="1:17" ht="28.5" customHeight="1" thickTop="1" thickBot="1" x14ac:dyDescent="0.3">
      <c r="A409" s="171"/>
      <c r="C409" s="34" t="str">
        <f>'PC Despesas'!O5</f>
        <v>5.5.1</v>
      </c>
      <c r="D409" s="35" t="str">
        <f>VLOOKUP(C409,'PC Despesas'!$O$5:$P$103,2,FALSE)</f>
        <v>INTERNET E TEL.FIXO</v>
      </c>
      <c r="E409" s="50">
        <f>SUMIFS(Jan!$J$5:$J$605,Jan!$V$5:$V$605,"Despesa",Jan!$G$5:$G$605,CPagar!$D409,Jan!$L$5:$L$605,"Não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243</v>
      </c>
      <c r="M409" s="50">
        <f>SUMIFS(Set!$J$5:$J$605,Set!$V$5:$V$605,"Despesa",Set!$G$5:$G$605,CPagar!$D409,Set!$L$5:$L$605,"Não Pago")</f>
        <v>0</v>
      </c>
      <c r="N409" s="50">
        <f>SUMIFS(Out!$J$5:$J$605,Out!$V$5:$V$605,"Despesa",Out!$G$5:$G$605,CPagar!$D409,Out!$L$5:$L$605,"Não Pago")</f>
        <v>105</v>
      </c>
      <c r="O409" s="50">
        <f>SUMIFS(Nov!$J$5:$J$605,Nov!$V$5:$V$605,"Despesa",Nov!$G$5:$G$605,CPagar!$D409,Nov!$L$5:$L$605,"Não Pago")</f>
        <v>105</v>
      </c>
      <c r="P409" s="50">
        <f>SUMIFS(Dez!$J$5:$J$605,Dez!$V$5:$V$605,"Despesa",Dez!$G$5:$G$605,CPagar!$D409,Dez!$L$5:$L$605,"Não Pago")</f>
        <v>105</v>
      </c>
      <c r="Q409" s="47">
        <f>SUM(E409:P409)</f>
        <v>558</v>
      </c>
    </row>
    <row r="410" spans="1:17" ht="28.5" customHeight="1" thickTop="1" thickBot="1" x14ac:dyDescent="0.3">
      <c r="A410" s="171"/>
      <c r="C410" s="34" t="str">
        <f>'PC Despesas'!O6</f>
        <v>5.5.2</v>
      </c>
      <c r="D410" s="35" t="str">
        <f>VLOOKUP(C410,'PC Despesas'!$O$5:$P$103,2,FALSE)</f>
        <v>TELEFONE CELULAR</v>
      </c>
      <c r="E410" s="50">
        <f>SUMIFS(Jan!$J$5:$J$605,Jan!$V$5:$V$605,"Despesa",Jan!$G$5:$G$605,CPagar!$D410,Jan!$L$5:$L$605,"Não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2.4500000000000002</v>
      </c>
      <c r="M410" s="50">
        <f>SUMIFS(Set!$J$5:$J$605,Set!$V$5:$V$605,"Despesa",Set!$G$5:$G$605,CPagar!$D410,Set!$L$5:$L$605,"Não Pago")</f>
        <v>107</v>
      </c>
      <c r="N410" s="50">
        <f>SUMIFS(Out!$J$5:$J$605,Out!$V$5:$V$605,"Despesa",Out!$G$5:$G$605,CPagar!$D410,Out!$L$5:$L$605,"Não Pago")</f>
        <v>107</v>
      </c>
      <c r="O410" s="50">
        <f>SUMIFS(Nov!$J$5:$J$605,Nov!$V$5:$V$605,"Despesa",Nov!$G$5:$G$605,CPagar!$D410,Nov!$L$5:$L$605,"Não Pago")</f>
        <v>107</v>
      </c>
      <c r="P410" s="50">
        <f>SUMIFS(Dez!$J$5:$J$605,Dez!$V$5:$V$605,"Despesa",Dez!$G$5:$G$605,CPagar!$D410,Dez!$L$5:$L$605,"Não Pago")</f>
        <v>107</v>
      </c>
      <c r="Q410" s="47">
        <f t="shared" ref="Q410:Q473" si="14">SUM(E410:P410)</f>
        <v>430.45</v>
      </c>
    </row>
    <row r="411" spans="1:17" ht="28.5" customHeight="1" thickTop="1" thickBot="1" x14ac:dyDescent="0.3">
      <c r="A411" s="171"/>
      <c r="C411" s="34" t="str">
        <f>'PC Despesas'!O7</f>
        <v>5.5.3</v>
      </c>
      <c r="D411" s="35" t="str">
        <f>VLOOKUP(C411,'PC Despesas'!$O$5:$P$103,2,FALSE)</f>
        <v>IPVA</v>
      </c>
      <c r="E411" s="50">
        <f>SUMIFS(Jan!$J$5:$J$605,Jan!$V$5:$V$605,"Despesa",Jan!$G$5:$G$605,CPagar!$D411,Jan!$L$5:$L$605,"Não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2.4500000000000002</v>
      </c>
      <c r="M411" s="50">
        <f>SUMIFS(Set!$J$5:$J$605,Set!$V$5:$V$605,"Despesa",Set!$G$5:$G$605,CPagar!$D411,Set!$L$5:$L$605,"Não Pago")</f>
        <v>108.33</v>
      </c>
      <c r="N411" s="50">
        <f>SUMIFS(Out!$J$5:$J$605,Out!$V$5:$V$605,"Despesa",Out!$G$5:$G$605,CPagar!$D411,Out!$L$5:$L$605,"Não Pago")</f>
        <v>108.33</v>
      </c>
      <c r="O411" s="50">
        <f>SUMIFS(Nov!$J$5:$J$605,Nov!$V$5:$V$605,"Despesa",Nov!$G$5:$G$605,CPagar!$D411,Nov!$L$5:$L$605,"Não Pago")</f>
        <v>108.33</v>
      </c>
      <c r="P411" s="50">
        <f>SUMIFS(Dez!$J$5:$J$605,Dez!$V$5:$V$605,"Despesa",Dez!$G$5:$G$605,CPagar!$D411,Dez!$L$5:$L$605,"Não Pago")</f>
        <v>108.33</v>
      </c>
      <c r="Q411" s="47">
        <f t="shared" si="14"/>
        <v>435.77</v>
      </c>
    </row>
    <row r="412" spans="1:17" ht="28.5" customHeight="1" thickTop="1" thickBot="1" x14ac:dyDescent="0.3">
      <c r="A412" s="171"/>
      <c r="C412" s="34" t="str">
        <f>'PC Despesas'!O8</f>
        <v>5.5.4</v>
      </c>
      <c r="D412" s="35" t="str">
        <f>VLOOKUP(C412,'PC Despesas'!$O$5:$P$103,2,FALSE)</f>
        <v>ENERGIA ELETRICA</v>
      </c>
      <c r="E412" s="50">
        <f>SUMIFS(Jan!$J$5:$J$605,Jan!$V$5:$V$605,"Despesa",Jan!$G$5:$G$605,CPagar!$D412,Jan!$L$5:$L$605,"Não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547</v>
      </c>
      <c r="M412" s="50">
        <f>SUMIFS(Set!$J$5:$J$605,Set!$V$5:$V$605,"Despesa",Set!$G$5:$G$605,CPagar!$D412,Set!$L$5:$L$605,"Não Pago")</f>
        <v>85</v>
      </c>
      <c r="N412" s="50">
        <f>SUMIFS(Out!$J$5:$J$605,Out!$V$5:$V$605,"Despesa",Out!$G$5:$G$605,CPagar!$D412,Out!$L$5:$L$605,"Não Pago")</f>
        <v>85</v>
      </c>
      <c r="O412" s="50">
        <f>SUMIFS(Nov!$J$5:$J$605,Nov!$V$5:$V$605,"Despesa",Nov!$G$5:$G$605,CPagar!$D412,Nov!$L$5:$L$605,"Não Pago")</f>
        <v>85</v>
      </c>
      <c r="P412" s="50">
        <f>SUMIFS(Dez!$J$5:$J$605,Dez!$V$5:$V$605,"Despesa",Dez!$G$5:$G$605,CPagar!$D412,Dez!$L$5:$L$605,"Não Pago")</f>
        <v>85</v>
      </c>
      <c r="Q412" s="47">
        <f t="shared" si="14"/>
        <v>887</v>
      </c>
    </row>
    <row r="413" spans="1:17" ht="28.5" customHeight="1" thickTop="1" thickBot="1" x14ac:dyDescent="0.3">
      <c r="A413" s="171"/>
      <c r="C413" s="34" t="str">
        <f>'PC Despesas'!O9</f>
        <v>5.5.5</v>
      </c>
      <c r="D413" s="35" t="str">
        <f>VLOOKUP(C413,'PC Despesas'!$O$5:$P$103,2,FALSE)</f>
        <v>HONORARIOS</v>
      </c>
      <c r="E413" s="50">
        <f>SUMIFS(Jan!$J$5:$J$605,Jan!$V$5:$V$605,"Despesa",Jan!$G$5:$G$605,CPagar!$D413,Jan!$L$5:$L$605,"Não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439</v>
      </c>
      <c r="M413" s="50">
        <f>SUMIFS(Set!$J$5:$J$605,Set!$V$5:$V$605,"Despesa",Set!$G$5:$G$605,CPagar!$D413,Set!$L$5:$L$605,"Não Pago")</f>
        <v>350</v>
      </c>
      <c r="N413" s="50">
        <f>SUMIFS(Out!$J$5:$J$605,Out!$V$5:$V$605,"Despesa",Out!$G$5:$G$605,CPagar!$D413,Out!$L$5:$L$605,"Não Pago")</f>
        <v>350</v>
      </c>
      <c r="O413" s="50">
        <f>SUMIFS(Nov!$J$5:$J$605,Nov!$V$5:$V$605,"Despesa",Nov!$G$5:$G$605,CPagar!$D413,Nov!$L$5:$L$605,"Não Pago")</f>
        <v>350</v>
      </c>
      <c r="P413" s="50">
        <f>SUMIFS(Dez!$J$5:$J$605,Dez!$V$5:$V$605,"Despesa",Dez!$G$5:$G$605,CPagar!$D413,Dez!$L$5:$L$605,"Não Pago")</f>
        <v>350</v>
      </c>
      <c r="Q413" s="47">
        <f t="shared" si="14"/>
        <v>1839</v>
      </c>
    </row>
    <row r="414" spans="1:17" ht="28.5" customHeight="1" thickTop="1" thickBot="1" x14ac:dyDescent="0.3">
      <c r="A414" s="171"/>
      <c r="C414" s="34" t="str">
        <f>'PC Despesas'!O10</f>
        <v>5.5.6</v>
      </c>
      <c r="D414" s="35" t="str">
        <f>VLOOKUP(C414,'PC Despesas'!$O$5:$P$103,2,FALSE)</f>
        <v>PRO-LABORE</v>
      </c>
      <c r="E414" s="50">
        <f>SUMIFS(Jan!$J$5:$J$605,Jan!$V$5:$V$605,"Despesa",Jan!$G$5:$G$605,CPagar!$D414,Jan!$L$5:$L$605,"Não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71"/>
      <c r="C415" s="34" t="str">
        <f>'PC Despesas'!O11</f>
        <v>5.5.7</v>
      </c>
      <c r="D415" s="35" t="str">
        <f>VLOOKUP(C415,'PC Despesas'!$O$5:$P$103,2,FALSE)</f>
        <v>TAXAS</v>
      </c>
      <c r="E415" s="50">
        <f>SUMIFS(Jan!$J$5:$J$605,Jan!$V$5:$V$605,"Despesa",Jan!$G$5:$G$605,CPagar!$D415,Jan!$L$5:$L$605,"Não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71"/>
      <c r="C416" s="34" t="str">
        <f>'PC Despesas'!O12</f>
        <v>5.5.8</v>
      </c>
      <c r="D416" s="35" t="str">
        <f>VLOOKUP(C416,'PC Despesas'!$O$5:$P$103,2,FALSE)</f>
        <v>INFORMATICA</v>
      </c>
      <c r="E416" s="50">
        <f>SUMIFS(Jan!$J$5:$J$605,Jan!$V$5:$V$605,"Despesa",Jan!$G$5:$G$605,CPagar!$D416,Jan!$L$5:$L$605,"Não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123.98</v>
      </c>
      <c r="M416" s="50">
        <f>SUMIFS(Set!$J$5:$J$605,Set!$V$5:$V$605,"Despesa",Set!$G$5:$G$605,CPagar!$D416,Set!$L$5:$L$605,"Não Pago")</f>
        <v>30</v>
      </c>
      <c r="N416" s="50">
        <f>SUMIFS(Out!$J$5:$J$605,Out!$V$5:$V$605,"Despesa",Out!$G$5:$G$605,CPagar!$D416,Out!$L$5:$L$605,"Não Pago")</f>
        <v>30</v>
      </c>
      <c r="O416" s="50">
        <f>SUMIFS(Nov!$J$5:$J$605,Nov!$V$5:$V$605,"Despesa",Nov!$G$5:$G$605,CPagar!$D416,Nov!$L$5:$L$605,"Não Pago")</f>
        <v>30</v>
      </c>
      <c r="P416" s="50">
        <f>SUMIFS(Dez!$J$5:$J$605,Dez!$V$5:$V$605,"Despesa",Dez!$G$5:$G$605,CPagar!$D416,Dez!$L$5:$L$605,"Não Pago")</f>
        <v>30</v>
      </c>
      <c r="Q416" s="47">
        <f t="shared" si="14"/>
        <v>243.98000000000002</v>
      </c>
    </row>
    <row r="417" spans="1:17" ht="28.5" customHeight="1" thickTop="1" thickBot="1" x14ac:dyDescent="0.3">
      <c r="A417" s="171"/>
      <c r="C417" s="34" t="str">
        <f>'PC Despesas'!O13</f>
        <v>5.5.9</v>
      </c>
      <c r="D417" s="35" t="str">
        <f>VLOOKUP(C417,'PC Despesas'!$O$5:$P$103,2,FALSE)</f>
        <v>MATERIAL DE USO E CONSUMO</v>
      </c>
      <c r="E417" s="50">
        <f>SUMIFS(Jan!$J$5:$J$605,Jan!$V$5:$V$605,"Despesa",Jan!$G$5:$G$605,CPagar!$D417,Jan!$L$5:$L$605,"Não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71"/>
      <c r="C418" s="34" t="str">
        <f>'PC Despesas'!O14</f>
        <v>5.5.10</v>
      </c>
      <c r="D418" s="35" t="str">
        <f>VLOOKUP(C418,'PC Despesas'!$O$5:$P$103,2,FALSE)</f>
        <v>DESPESA C/CARTÃO DE CREDITO</v>
      </c>
      <c r="E418" s="50">
        <f>SUMIFS(Jan!$J$5:$J$605,Jan!$V$5:$V$605,"Despesa",Jan!$G$5:$G$605,CPagar!$D418,Jan!$L$5:$L$605,"Não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71"/>
      <c r="C419" s="34" t="str">
        <f>'PC Despesas'!O15</f>
        <v>5.5.11</v>
      </c>
      <c r="D419" s="35" t="str">
        <f>VLOOKUP(C419,'PC Despesas'!$O$5:$P$103,2,FALSE)</f>
        <v>COMBUSTÍVEIS E LUBRIFICANTES</v>
      </c>
      <c r="E419" s="50">
        <f>SUMIFS(Jan!$J$5:$J$605,Jan!$V$5:$V$605,"Despesa",Jan!$G$5:$G$605,CPagar!$D419,Jan!$L$5:$L$605,"Não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71"/>
      <c r="C420" s="34" t="str">
        <f>'PC Despesas'!O16</f>
        <v>5.5.12</v>
      </c>
      <c r="D420" s="35" t="str">
        <f>VLOOKUP(C420,'PC Despesas'!$O$5:$P$103,2,FALSE)</f>
        <v>MANUTENÇÃO DE VEICULOS</v>
      </c>
      <c r="E420" s="50">
        <f>SUMIFS(Jan!$J$5:$J$605,Jan!$V$5:$V$605,"Despesa",Jan!$G$5:$G$605,CPagar!$D420,Jan!$L$5:$L$605,"Não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71"/>
      <c r="C421" s="34" t="str">
        <f>'PC Despesas'!O17</f>
        <v>5.5.13</v>
      </c>
      <c r="D421" s="35" t="str">
        <f>VLOOKUP(C421,'PC Despesas'!$O$5:$P$103,2,FALSE)</f>
        <v xml:space="preserve">ESTACIONAMENTO </v>
      </c>
      <c r="E421" s="50">
        <f>SUMIFS(Jan!$J$5:$J$605,Jan!$V$5:$V$605,"Despesa",Jan!$G$5:$G$605,CPagar!$D421,Jan!$L$5:$L$605,"Não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71"/>
      <c r="C422" s="34" t="str">
        <f>'PC Despesas'!O18</f>
        <v>5.5.14</v>
      </c>
      <c r="D422" s="35" t="str">
        <f>VLOOKUP(C422,'PC Despesas'!$O$5:$P$103,2,FALSE)</f>
        <v>SERVIÇOS TOMADOS</v>
      </c>
      <c r="E422" s="50">
        <f>SUMIFS(Jan!$J$5:$J$605,Jan!$V$5:$V$605,"Despesa",Jan!$G$5:$G$605,CPagar!$D422,Jan!$L$5:$L$605,"Não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71"/>
      <c r="C423" s="34" t="str">
        <f>'PC Despesas'!O19</f>
        <v>5.5.15</v>
      </c>
      <c r="D423" s="35" t="str">
        <f>VLOOKUP(C423,'PC Despesas'!$O$5:$P$103,2,FALSE)</f>
        <v>ALUGUEL</v>
      </c>
      <c r="E423" s="50">
        <f>SUMIFS(Jan!$J$5:$J$605,Jan!$V$5:$V$605,"Despesa",Jan!$G$5:$G$605,CPagar!$D423,Jan!$L$5:$L$605,"Não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1232</v>
      </c>
      <c r="M423" s="50">
        <f>SUMIFS(Set!$J$5:$J$605,Set!$V$5:$V$605,"Despesa",Set!$G$5:$G$605,CPagar!$D423,Set!$L$5:$L$605,"Não Pago")</f>
        <v>1500</v>
      </c>
      <c r="N423" s="50">
        <f>SUMIFS(Out!$J$5:$J$605,Out!$V$5:$V$605,"Despesa",Out!$G$5:$G$605,CPagar!$D423,Out!$L$5:$L$605,"Não Pago")</f>
        <v>1500</v>
      </c>
      <c r="O423" s="50">
        <f>SUMIFS(Nov!$J$5:$J$605,Nov!$V$5:$V$605,"Despesa",Nov!$G$5:$G$605,CPagar!$D423,Nov!$L$5:$L$605,"Não Pago")</f>
        <v>1500</v>
      </c>
      <c r="P423" s="50">
        <f>SUMIFS(Dez!$J$5:$J$605,Dez!$V$5:$V$605,"Despesa",Dez!$G$5:$G$605,CPagar!$D423,Dez!$L$5:$L$605,"Não Pago")</f>
        <v>1500</v>
      </c>
      <c r="Q423" s="47">
        <f t="shared" si="14"/>
        <v>7232</v>
      </c>
    </row>
    <row r="424" spans="1:17" ht="28.5" customHeight="1" thickTop="1" thickBot="1" x14ac:dyDescent="0.3">
      <c r="A424" s="171"/>
      <c r="C424" s="34" t="str">
        <f>'PC Despesas'!O20</f>
        <v>5.5.16</v>
      </c>
      <c r="D424" s="35" t="str">
        <f>VLOOKUP(C424,'PC Despesas'!$O$5:$P$103,2,FALSE)</f>
        <v>IPTU</v>
      </c>
      <c r="E424" s="50">
        <f>SUMIFS(Jan!$J$5:$J$605,Jan!$V$5:$V$605,"Despesa",Jan!$G$5:$G$605,CPagar!$D424,Jan!$L$5:$L$605,"Não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209.35</v>
      </c>
      <c r="M424" s="50">
        <f>SUMIFS(Set!$J$5:$J$605,Set!$V$5:$V$605,"Despesa",Set!$G$5:$G$605,CPagar!$D424,Set!$L$5:$L$605,"Não Pago")</f>
        <v>400</v>
      </c>
      <c r="N424" s="50">
        <f>SUMIFS(Out!$J$5:$J$605,Out!$V$5:$V$605,"Despesa",Out!$G$5:$G$605,CPagar!$D424,Out!$L$5:$L$605,"Não Pago")</f>
        <v>400</v>
      </c>
      <c r="O424" s="50">
        <f>SUMIFS(Nov!$J$5:$J$605,Nov!$V$5:$V$605,"Despesa",Nov!$G$5:$G$605,CPagar!$D424,Nov!$L$5:$L$605,"Não Pago")</f>
        <v>400</v>
      </c>
      <c r="P424" s="50">
        <f>SUMIFS(Dez!$J$5:$J$605,Dez!$V$5:$V$605,"Despesa",Dez!$G$5:$G$605,CPagar!$D424,Dez!$L$5:$L$605,"Não Pago")</f>
        <v>400</v>
      </c>
      <c r="Q424" s="47">
        <f t="shared" si="14"/>
        <v>1809.35</v>
      </c>
    </row>
    <row r="425" spans="1:17" ht="28.5" customHeight="1" thickTop="1" thickBot="1" x14ac:dyDescent="0.3">
      <c r="A425" s="171"/>
      <c r="C425" s="34" t="str">
        <f>'PC Despesas'!O21</f>
        <v>5.5.17</v>
      </c>
      <c r="D425" s="35">
        <f>VLOOKUP(C425,'PC Despesas'!$O$5:$P$103,2,FALSE)</f>
        <v>0</v>
      </c>
      <c r="E425" s="50">
        <f>SUMIFS(Jan!$J$5:$J$605,Jan!$V$5:$V$605,"Despesa",Jan!$G$5:$G$605,CPagar!$D425,Jan!$L$5:$L$605,"Não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71"/>
      <c r="C426" s="34" t="str">
        <f>'PC Despesas'!O22</f>
        <v>5.5.18</v>
      </c>
      <c r="D426" s="35">
        <f>VLOOKUP(C426,'PC Despesas'!$O$5:$P$103,2,FALSE)</f>
        <v>0</v>
      </c>
      <c r="E426" s="50">
        <f>SUMIFS(Jan!$J$5:$J$605,Jan!$V$5:$V$605,"Despesa",Jan!$G$5:$G$605,CPagar!$D426,Jan!$L$5:$L$605,"Não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71"/>
      <c r="C427" s="34" t="str">
        <f>'PC Despesas'!O23</f>
        <v>5.5.19</v>
      </c>
      <c r="D427" s="35">
        <f>VLOOKUP(C427,'PC Despesas'!$O$5:$P$103,2,FALSE)</f>
        <v>0</v>
      </c>
      <c r="E427" s="50">
        <f>SUMIFS(Jan!$J$5:$J$605,Jan!$V$5:$V$605,"Despesa",Jan!$G$5:$G$605,CPagar!$D427,Jan!$L$5:$L$605,"Não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71"/>
      <c r="C428" s="34" t="str">
        <f>'PC Despesas'!O24</f>
        <v>5.5.20</v>
      </c>
      <c r="D428" s="35">
        <f>VLOOKUP(C428,'PC Despesas'!$O$5:$P$103,2,FALSE)</f>
        <v>0</v>
      </c>
      <c r="E428" s="50">
        <f>SUMIFS(Jan!$J$5:$J$605,Jan!$V$5:$V$605,"Despesa",Jan!$G$5:$G$605,CPagar!$D428,Jan!$L$5:$L$605,"Não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71"/>
      <c r="C429" s="34" t="str">
        <f>'PC Despesas'!O25</f>
        <v>5.5.21</v>
      </c>
      <c r="D429" s="35" t="str">
        <f>VLOOKUP(C429,'PC Despesas'!$O$5:$P$103,2,FALSE)</f>
        <v>-</v>
      </c>
      <c r="E429" s="50">
        <f>SUMIFS(Jan!$J$5:$J$605,Jan!$V$5:$V$605,"Despesa",Jan!$G$5:$G$605,CPagar!$D429,Jan!$L$5:$L$605,"Não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71"/>
      <c r="C430" s="34" t="str">
        <f>'PC Despesas'!O26</f>
        <v>5.5.22</v>
      </c>
      <c r="D430" s="35" t="str">
        <f>VLOOKUP(C430,'PC Despesas'!$O$5:$P$103,2,FALSE)</f>
        <v>-</v>
      </c>
      <c r="E430" s="50">
        <f>SUMIFS(Jan!$J$5:$J$605,Jan!$V$5:$V$605,"Despesa",Jan!$G$5:$G$605,CPagar!$D430,Jan!$L$5:$L$605,"Não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71"/>
      <c r="C431" s="34" t="str">
        <f>'PC Despesas'!O27</f>
        <v>5.5.23</v>
      </c>
      <c r="D431" s="35" t="str">
        <f>VLOOKUP(C431,'PC Despesas'!$O$5:$P$103,2,FALSE)</f>
        <v>-</v>
      </c>
      <c r="E431" s="50">
        <f>SUMIFS(Jan!$J$5:$J$605,Jan!$V$5:$V$605,"Despesa",Jan!$G$5:$G$605,CPagar!$D431,Jan!$L$5:$L$605,"Não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71"/>
      <c r="C432" s="34" t="str">
        <f>'PC Despesas'!O28</f>
        <v>5.5.24</v>
      </c>
      <c r="D432" s="35" t="str">
        <f>VLOOKUP(C432,'PC Despesas'!$O$5:$P$103,2,FALSE)</f>
        <v>-</v>
      </c>
      <c r="E432" s="50">
        <f>SUMIFS(Jan!$J$5:$J$605,Jan!$V$5:$V$605,"Despesa",Jan!$G$5:$G$605,CPagar!$D432,Jan!$L$5:$L$605,"Não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71"/>
      <c r="C433" s="34" t="str">
        <f>'PC Despesas'!O29</f>
        <v>5.5.25</v>
      </c>
      <c r="D433" s="35" t="str">
        <f>VLOOKUP(C433,'PC Despesas'!$O$5:$P$103,2,FALSE)</f>
        <v>-</v>
      </c>
      <c r="E433" s="50">
        <f>SUMIFS(Jan!$J$5:$J$605,Jan!$V$5:$V$605,"Despesa",Jan!$G$5:$G$605,CPagar!$D433,Jan!$L$5:$L$605,"Não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71"/>
      <c r="C434" s="34" t="str">
        <f>'PC Despesas'!O30</f>
        <v>5.5.26</v>
      </c>
      <c r="D434" s="35" t="str">
        <f>VLOOKUP(C434,'PC Despesas'!$O$5:$P$103,2,FALSE)</f>
        <v>-</v>
      </c>
      <c r="E434" s="50">
        <f>SUMIFS(Jan!$J$5:$J$605,Jan!$V$5:$V$605,"Despesa",Jan!$G$5:$G$605,CPagar!$D434,Jan!$L$5:$L$605,"Não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71"/>
      <c r="C435" s="34" t="str">
        <f>'PC Despesas'!O31</f>
        <v>5.5.27</v>
      </c>
      <c r="D435" s="35" t="str">
        <f>VLOOKUP(C435,'PC Despesas'!$O$5:$P$103,2,FALSE)</f>
        <v>-</v>
      </c>
      <c r="E435" s="50">
        <f>SUMIFS(Jan!$J$5:$J$605,Jan!$V$5:$V$605,"Despesa",Jan!$G$5:$G$605,CPagar!$D435,Jan!$L$5:$L$605,"Não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71"/>
      <c r="C436" s="34" t="str">
        <f>'PC Despesas'!O32</f>
        <v>5.5.28</v>
      </c>
      <c r="D436" s="35" t="str">
        <f>VLOOKUP(C436,'PC Despesas'!$O$5:$P$103,2,FALSE)</f>
        <v>-</v>
      </c>
      <c r="E436" s="50">
        <f>SUMIFS(Jan!$J$5:$J$605,Jan!$V$5:$V$605,"Despesa",Jan!$G$5:$G$605,CPagar!$D436,Jan!$L$5:$L$605,"Não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71"/>
      <c r="C437" s="34" t="str">
        <f>'PC Despesas'!O33</f>
        <v>5.5.29</v>
      </c>
      <c r="D437" s="35" t="str">
        <f>VLOOKUP(C437,'PC Despesas'!$O$5:$P$103,2,FALSE)</f>
        <v>-</v>
      </c>
      <c r="E437" s="50">
        <f>SUMIFS(Jan!$J$5:$J$605,Jan!$V$5:$V$605,"Despesa",Jan!$G$5:$G$605,CPagar!$D437,Jan!$L$5:$L$605,"Não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71"/>
      <c r="C438" s="34" t="str">
        <f>'PC Despesas'!O34</f>
        <v>5.5.30</v>
      </c>
      <c r="D438" s="35" t="str">
        <f>VLOOKUP(C438,'PC Despesas'!$O$5:$P$103,2,FALSE)</f>
        <v>-</v>
      </c>
      <c r="E438" s="50">
        <f>SUMIFS(Jan!$J$5:$J$605,Jan!$V$5:$V$605,"Despesa",Jan!$G$5:$G$605,CPagar!$D438,Jan!$L$5:$L$605,"Não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71"/>
      <c r="C439" s="34" t="str">
        <f>'PC Despesas'!O35</f>
        <v>5.5.31</v>
      </c>
      <c r="D439" s="35" t="str">
        <f>VLOOKUP(C439,'PC Despesas'!$O$5:$P$103,2,FALSE)</f>
        <v>-</v>
      </c>
      <c r="E439" s="50">
        <f>SUMIFS(Jan!$J$5:$J$605,Jan!$V$5:$V$605,"Despesa",Jan!$G$5:$G$605,CPagar!$D439,Jan!$L$5:$L$605,"Não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71"/>
      <c r="C440" s="34" t="str">
        <f>'PC Despesas'!O36</f>
        <v>5.5.32</v>
      </c>
      <c r="D440" s="35" t="str">
        <f>VLOOKUP(C440,'PC Despesas'!$O$5:$P$103,2,FALSE)</f>
        <v>-</v>
      </c>
      <c r="E440" s="50">
        <f>SUMIFS(Jan!$J$5:$J$605,Jan!$V$5:$V$605,"Despesa",Jan!$G$5:$G$605,CPagar!$D440,Jan!$L$5:$L$605,"Não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71"/>
      <c r="C441" s="34" t="str">
        <f>'PC Despesas'!O37</f>
        <v>5.5.33</v>
      </c>
      <c r="D441" s="35" t="str">
        <f>VLOOKUP(C441,'PC Despesas'!$O$5:$P$103,2,FALSE)</f>
        <v>-</v>
      </c>
      <c r="E441" s="50">
        <f>SUMIFS(Jan!$J$5:$J$605,Jan!$V$5:$V$605,"Despesa",Jan!$G$5:$G$605,CPagar!$D441,Jan!$L$5:$L$605,"Não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71"/>
      <c r="C442" s="34" t="str">
        <f>'PC Despesas'!O38</f>
        <v>5.5.34</v>
      </c>
      <c r="D442" s="35" t="str">
        <f>VLOOKUP(C442,'PC Despesas'!$O$5:$P$103,2,FALSE)</f>
        <v>-</v>
      </c>
      <c r="E442" s="50">
        <f>SUMIFS(Jan!$J$5:$J$605,Jan!$V$5:$V$605,"Despesa",Jan!$G$5:$G$605,CPagar!$D442,Jan!$L$5:$L$605,"Não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71"/>
      <c r="C443" s="34" t="str">
        <f>'PC Despesas'!O39</f>
        <v>5.5.35</v>
      </c>
      <c r="D443" s="35" t="str">
        <f>VLOOKUP(C443,'PC Despesas'!$O$5:$P$103,2,FALSE)</f>
        <v>-</v>
      </c>
      <c r="E443" s="50">
        <f>SUMIFS(Jan!$J$5:$J$605,Jan!$V$5:$V$605,"Despesa",Jan!$G$5:$G$605,CPagar!$D443,Jan!$L$5:$L$605,"Não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71"/>
      <c r="C444" s="34" t="str">
        <f>'PC Despesas'!O40</f>
        <v>5.5.36</v>
      </c>
      <c r="D444" s="35" t="str">
        <f>VLOOKUP(C444,'PC Despesas'!$O$5:$P$103,2,FALSE)</f>
        <v>-</v>
      </c>
      <c r="E444" s="50">
        <f>SUMIFS(Jan!$J$5:$J$605,Jan!$V$5:$V$605,"Despesa",Jan!$G$5:$G$605,CPagar!$D444,Jan!$L$5:$L$605,"Não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71"/>
      <c r="C445" s="34" t="str">
        <f>'PC Despesas'!O41</f>
        <v>5.5.37</v>
      </c>
      <c r="D445" s="35" t="str">
        <f>VLOOKUP(C445,'PC Despesas'!$O$5:$P$103,2,FALSE)</f>
        <v>-</v>
      </c>
      <c r="E445" s="50">
        <f>SUMIFS(Jan!$J$5:$J$605,Jan!$V$5:$V$605,"Despesa",Jan!$G$5:$G$605,CPagar!$D445,Jan!$L$5:$L$605,"Não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71"/>
      <c r="C446" s="34" t="str">
        <f>'PC Despesas'!O42</f>
        <v>5.5.38</v>
      </c>
      <c r="D446" s="35" t="str">
        <f>VLOOKUP(C446,'PC Despesas'!$O$5:$P$103,2,FALSE)</f>
        <v>-</v>
      </c>
      <c r="E446" s="50">
        <f>SUMIFS(Jan!$J$5:$J$605,Jan!$V$5:$V$605,"Despesa",Jan!$G$5:$G$605,CPagar!$D446,Jan!$L$5:$L$605,"Não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71"/>
      <c r="C447" s="34" t="str">
        <f>'PC Despesas'!O43</f>
        <v>5.5.39</v>
      </c>
      <c r="D447" s="35" t="str">
        <f>VLOOKUP(C447,'PC Despesas'!$O$5:$P$103,2,FALSE)</f>
        <v>-</v>
      </c>
      <c r="E447" s="50">
        <f>SUMIFS(Jan!$J$5:$J$605,Jan!$V$5:$V$605,"Despesa",Jan!$G$5:$G$605,CPagar!$D447,Jan!$L$5:$L$605,"Não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71"/>
      <c r="C448" s="34" t="str">
        <f>'PC Despesas'!O44</f>
        <v>5.5.40</v>
      </c>
      <c r="D448" s="35" t="str">
        <f>VLOOKUP(C448,'PC Despesas'!$O$5:$P$103,2,FALSE)</f>
        <v>-</v>
      </c>
      <c r="E448" s="50">
        <f>SUMIFS(Jan!$J$5:$J$605,Jan!$V$5:$V$605,"Despesa",Jan!$G$5:$G$605,CPagar!$D448,Jan!$L$5:$L$605,"Não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71"/>
      <c r="C449" s="34" t="str">
        <f>'PC Despesas'!O45</f>
        <v>5.5.41</v>
      </c>
      <c r="D449" s="35" t="str">
        <f>VLOOKUP(C449,'PC Despesas'!$O$5:$P$103,2,FALSE)</f>
        <v>-</v>
      </c>
      <c r="E449" s="50">
        <f>SUMIFS(Jan!$J$5:$J$605,Jan!$V$5:$V$605,"Despesa",Jan!$G$5:$G$605,CPagar!$D449,Jan!$L$5:$L$605,"Não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71"/>
      <c r="C450" s="34" t="str">
        <f>'PC Despesas'!O46</f>
        <v>5.5.42</v>
      </c>
      <c r="D450" s="35" t="str">
        <f>VLOOKUP(C450,'PC Despesas'!$O$5:$P$103,2,FALSE)</f>
        <v>-</v>
      </c>
      <c r="E450" s="50">
        <f>SUMIFS(Jan!$J$5:$J$605,Jan!$V$5:$V$605,"Despesa",Jan!$G$5:$G$605,CPagar!$D450,Jan!$L$5:$L$605,"Não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71"/>
      <c r="C451" s="34" t="str">
        <f>'PC Despesas'!O47</f>
        <v>5.5.43</v>
      </c>
      <c r="D451" s="35" t="str">
        <f>VLOOKUP(C451,'PC Despesas'!$O$5:$P$103,2,FALSE)</f>
        <v>-</v>
      </c>
      <c r="E451" s="50">
        <f>SUMIFS(Jan!$J$5:$J$605,Jan!$V$5:$V$605,"Despesa",Jan!$G$5:$G$605,CPagar!$D451,Jan!$L$5:$L$605,"Não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71"/>
      <c r="C452" s="34" t="str">
        <f>'PC Despesas'!O48</f>
        <v>5.5.44</v>
      </c>
      <c r="D452" s="35" t="str">
        <f>VLOOKUP(C452,'PC Despesas'!$O$5:$P$103,2,FALSE)</f>
        <v>-</v>
      </c>
      <c r="E452" s="50">
        <f>SUMIFS(Jan!$J$5:$J$605,Jan!$V$5:$V$605,"Despesa",Jan!$G$5:$G$605,CPagar!$D452,Jan!$L$5:$L$605,"Não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71"/>
      <c r="C453" s="34" t="str">
        <f>'PC Despesas'!O49</f>
        <v>5.5.45</v>
      </c>
      <c r="D453" s="35" t="str">
        <f>VLOOKUP(C453,'PC Despesas'!$O$5:$P$103,2,FALSE)</f>
        <v>-</v>
      </c>
      <c r="E453" s="50">
        <f>SUMIFS(Jan!$J$5:$J$605,Jan!$V$5:$V$605,"Despesa",Jan!$G$5:$G$605,CPagar!$D453,Jan!$L$5:$L$605,"Não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71"/>
      <c r="C454" s="34" t="str">
        <f>'PC Despesas'!O50</f>
        <v>5.5.46</v>
      </c>
      <c r="D454" s="35" t="str">
        <f>VLOOKUP(C454,'PC Despesas'!$O$5:$P$103,2,FALSE)</f>
        <v>-</v>
      </c>
      <c r="E454" s="50">
        <f>SUMIFS(Jan!$J$5:$J$605,Jan!$V$5:$V$605,"Despesa",Jan!$G$5:$G$605,CPagar!$D454,Jan!$L$5:$L$605,"Não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71"/>
      <c r="C455" s="34" t="str">
        <f>'PC Despesas'!O51</f>
        <v>5.5.47</v>
      </c>
      <c r="D455" s="35" t="str">
        <f>VLOOKUP(C455,'PC Despesas'!$O$5:$P$103,2,FALSE)</f>
        <v>-</v>
      </c>
      <c r="E455" s="50">
        <f>SUMIFS(Jan!$J$5:$J$605,Jan!$V$5:$V$605,"Despesa",Jan!$G$5:$G$605,CPagar!$D455,Jan!$L$5:$L$605,"Não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71"/>
      <c r="C456" s="34" t="str">
        <f>'PC Despesas'!O52</f>
        <v>5.5.48</v>
      </c>
      <c r="D456" s="35" t="str">
        <f>VLOOKUP(C456,'PC Despesas'!$O$5:$P$103,2,FALSE)</f>
        <v>-</v>
      </c>
      <c r="E456" s="50">
        <f>SUMIFS(Jan!$J$5:$J$605,Jan!$V$5:$V$605,"Despesa",Jan!$G$5:$G$605,CPagar!$D456,Jan!$L$5:$L$605,"Não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71"/>
      <c r="C457" s="34" t="str">
        <f>'PC Despesas'!O53</f>
        <v>5.5.49</v>
      </c>
      <c r="D457" s="35" t="str">
        <f>VLOOKUP(C457,'PC Despesas'!$O$5:$P$103,2,FALSE)</f>
        <v>-</v>
      </c>
      <c r="E457" s="50">
        <f>SUMIFS(Jan!$J$5:$J$605,Jan!$V$5:$V$605,"Despesa",Jan!$G$5:$G$605,CPagar!$D457,Jan!$L$5:$L$605,"Não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71"/>
      <c r="C458" s="34" t="str">
        <f>'PC Despesas'!O54</f>
        <v>5.5.50</v>
      </c>
      <c r="D458" s="35" t="str">
        <f>VLOOKUP(C458,'PC Despesas'!$O$5:$P$103,2,FALSE)</f>
        <v>-</v>
      </c>
      <c r="E458" s="50">
        <f>SUMIFS(Jan!$J$5:$J$605,Jan!$V$5:$V$605,"Despesa",Jan!$G$5:$G$605,CPagar!$D458,Jan!$L$5:$L$605,"Não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71"/>
      <c r="C459" s="34" t="str">
        <f>'PC Despesas'!O55</f>
        <v>5.5.51</v>
      </c>
      <c r="D459" s="35" t="str">
        <f>VLOOKUP(C459,'PC Despesas'!$O$5:$P$103,2,FALSE)</f>
        <v>-</v>
      </c>
      <c r="E459" s="50">
        <f>SUMIFS(Jan!$J$5:$J$605,Jan!$V$5:$V$605,"Despesa",Jan!$G$5:$G$605,CPagar!$D459,Jan!$L$5:$L$605,"Não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71"/>
      <c r="C460" s="34" t="str">
        <f>'PC Despesas'!O56</f>
        <v>5.5.52</v>
      </c>
      <c r="D460" s="35" t="str">
        <f>VLOOKUP(C460,'PC Despesas'!$O$5:$P$103,2,FALSE)</f>
        <v>-</v>
      </c>
      <c r="E460" s="50">
        <f>SUMIFS(Jan!$J$5:$J$605,Jan!$V$5:$V$605,"Despesa",Jan!$G$5:$G$605,CPagar!$D460,Jan!$L$5:$L$605,"Não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71"/>
      <c r="C461" s="34" t="str">
        <f>'PC Despesas'!O57</f>
        <v>5.5.53</v>
      </c>
      <c r="D461" s="35" t="str">
        <f>VLOOKUP(C461,'PC Despesas'!$O$5:$P$103,2,FALSE)</f>
        <v>-</v>
      </c>
      <c r="E461" s="50">
        <f>SUMIFS(Jan!$J$5:$J$605,Jan!$V$5:$V$605,"Despesa",Jan!$G$5:$G$605,CPagar!$D461,Jan!$L$5:$L$605,"Não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71"/>
      <c r="C462" s="34" t="str">
        <f>'PC Despesas'!O58</f>
        <v>5.5.54</v>
      </c>
      <c r="D462" s="35" t="str">
        <f>VLOOKUP(C462,'PC Despesas'!$O$5:$P$103,2,FALSE)</f>
        <v>-</v>
      </c>
      <c r="E462" s="50">
        <f>SUMIFS(Jan!$J$5:$J$605,Jan!$V$5:$V$605,"Despesa",Jan!$G$5:$G$605,CPagar!$D462,Jan!$L$5:$L$605,"Não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71"/>
      <c r="C463" s="34" t="str">
        <f>'PC Despesas'!O59</f>
        <v>5.5.55</v>
      </c>
      <c r="D463" s="35" t="str">
        <f>VLOOKUP(C463,'PC Despesas'!$O$5:$P$103,2,FALSE)</f>
        <v>-</v>
      </c>
      <c r="E463" s="50">
        <f>SUMIFS(Jan!$J$5:$J$605,Jan!$V$5:$V$605,"Despesa",Jan!$G$5:$G$605,CPagar!$D463,Jan!$L$5:$L$605,"Não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71"/>
      <c r="C464" s="34" t="str">
        <f>'PC Despesas'!O60</f>
        <v>5.5.56</v>
      </c>
      <c r="D464" s="35" t="str">
        <f>VLOOKUP(C464,'PC Despesas'!$O$5:$P$103,2,FALSE)</f>
        <v>-</v>
      </c>
      <c r="E464" s="50">
        <f>SUMIFS(Jan!$J$5:$J$605,Jan!$V$5:$V$605,"Despesa",Jan!$G$5:$G$605,CPagar!$D464,Jan!$L$5:$L$605,"Não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71"/>
      <c r="C465" s="34" t="str">
        <f>'PC Despesas'!O61</f>
        <v>5.5.57</v>
      </c>
      <c r="D465" s="35" t="str">
        <f>VLOOKUP(C465,'PC Despesas'!$O$5:$P$103,2,FALSE)</f>
        <v>-</v>
      </c>
      <c r="E465" s="50">
        <f>SUMIFS(Jan!$J$5:$J$605,Jan!$V$5:$V$605,"Despesa",Jan!$G$5:$G$605,CPagar!$D465,Jan!$L$5:$L$605,"Não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71"/>
      <c r="C466" s="34" t="str">
        <f>'PC Despesas'!O62</f>
        <v>5.5.58</v>
      </c>
      <c r="D466" s="35" t="str">
        <f>VLOOKUP(C466,'PC Despesas'!$O$5:$P$103,2,FALSE)</f>
        <v>-</v>
      </c>
      <c r="E466" s="50">
        <f>SUMIFS(Jan!$J$5:$J$605,Jan!$V$5:$V$605,"Despesa",Jan!$G$5:$G$605,CPagar!$D466,Jan!$L$5:$L$605,"Não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71"/>
      <c r="C467" s="34" t="str">
        <f>'PC Despesas'!O63</f>
        <v>5.5.59</v>
      </c>
      <c r="D467" s="35" t="str">
        <f>VLOOKUP(C467,'PC Despesas'!$O$5:$P$103,2,FALSE)</f>
        <v>-</v>
      </c>
      <c r="E467" s="50">
        <f>SUMIFS(Jan!$J$5:$J$605,Jan!$V$5:$V$605,"Despesa",Jan!$G$5:$G$605,CPagar!$D467,Jan!$L$5:$L$605,"Não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71"/>
      <c r="C468" s="34" t="str">
        <f>'PC Despesas'!O64</f>
        <v>5.5.60</v>
      </c>
      <c r="D468" s="35" t="str">
        <f>VLOOKUP(C468,'PC Despesas'!$O$5:$P$103,2,FALSE)</f>
        <v>-</v>
      </c>
      <c r="E468" s="50">
        <f>SUMIFS(Jan!$J$5:$J$605,Jan!$V$5:$V$605,"Despesa",Jan!$G$5:$G$605,CPagar!$D468,Jan!$L$5:$L$605,"Não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71"/>
      <c r="C469" s="34" t="str">
        <f>'PC Despesas'!O65</f>
        <v>5.5.61</v>
      </c>
      <c r="D469" s="35" t="str">
        <f>VLOOKUP(C469,'PC Despesas'!$O$5:$P$103,2,FALSE)</f>
        <v>-</v>
      </c>
      <c r="E469" s="50">
        <f>SUMIFS(Jan!$J$5:$J$605,Jan!$V$5:$V$605,"Despesa",Jan!$G$5:$G$605,CPagar!$D469,Jan!$L$5:$L$605,"Não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71"/>
      <c r="C470" s="34" t="str">
        <f>'PC Despesas'!O66</f>
        <v>5.5.62</v>
      </c>
      <c r="D470" s="35" t="str">
        <f>VLOOKUP(C470,'PC Despesas'!$O$5:$P$103,2,FALSE)</f>
        <v>-</v>
      </c>
      <c r="E470" s="50">
        <f>SUMIFS(Jan!$J$5:$J$605,Jan!$V$5:$V$605,"Despesa",Jan!$G$5:$G$605,CPagar!$D470,Jan!$L$5:$L$605,"Não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71"/>
      <c r="C471" s="34" t="str">
        <f>'PC Despesas'!O67</f>
        <v>5.5.63</v>
      </c>
      <c r="D471" s="35" t="str">
        <f>VLOOKUP(C471,'PC Despesas'!$O$5:$P$103,2,FALSE)</f>
        <v>-</v>
      </c>
      <c r="E471" s="50">
        <f>SUMIFS(Jan!$J$5:$J$605,Jan!$V$5:$V$605,"Despesa",Jan!$G$5:$G$605,CPagar!$D471,Jan!$L$5:$L$605,"Não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71"/>
      <c r="C472" s="34" t="str">
        <f>'PC Despesas'!O68</f>
        <v>5.5.64</v>
      </c>
      <c r="D472" s="35" t="str">
        <f>VLOOKUP(C472,'PC Despesas'!$O$5:$P$103,2,FALSE)</f>
        <v>-</v>
      </c>
      <c r="E472" s="50">
        <f>SUMIFS(Jan!$J$5:$J$605,Jan!$V$5:$V$605,"Despesa",Jan!$G$5:$G$605,CPagar!$D472,Jan!$L$5:$L$605,"Não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71"/>
      <c r="C473" s="34" t="str">
        <f>'PC Despesas'!O69</f>
        <v>5.5.65</v>
      </c>
      <c r="D473" s="35" t="str">
        <f>VLOOKUP(C473,'PC Despesas'!$O$5:$P$103,2,FALSE)</f>
        <v>-</v>
      </c>
      <c r="E473" s="50">
        <f>SUMIFS(Jan!$J$5:$J$605,Jan!$V$5:$V$605,"Despesa",Jan!$G$5:$G$605,CPagar!$D473,Jan!$L$5:$L$605,"Não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71"/>
      <c r="C474" s="34" t="str">
        <f>'PC Despesas'!O70</f>
        <v>5.5.66</v>
      </c>
      <c r="D474" s="35" t="str">
        <f>VLOOKUP(C474,'PC Despesas'!$O$5:$P$103,2,FALSE)</f>
        <v>-</v>
      </c>
      <c r="E474" s="50">
        <f>SUMIFS(Jan!$J$5:$J$605,Jan!$V$5:$V$605,"Despesa",Jan!$G$5:$G$605,CPagar!$D474,Jan!$L$5:$L$605,"Não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71"/>
      <c r="C475" s="34" t="str">
        <f>'PC Despesas'!O71</f>
        <v>5.5.67</v>
      </c>
      <c r="D475" s="35" t="str">
        <f>VLOOKUP(C475,'PC Despesas'!$O$5:$P$103,2,FALSE)</f>
        <v>-</v>
      </c>
      <c r="E475" s="50">
        <f>SUMIFS(Jan!$J$5:$J$605,Jan!$V$5:$V$605,"Despesa",Jan!$G$5:$G$605,CPagar!$D475,Jan!$L$5:$L$605,"Não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71"/>
      <c r="C476" s="34" t="str">
        <f>'PC Despesas'!O72</f>
        <v>5.5.68</v>
      </c>
      <c r="D476" s="35" t="str">
        <f>VLOOKUP(C476,'PC Despesas'!$O$5:$P$103,2,FALSE)</f>
        <v>-</v>
      </c>
      <c r="E476" s="50">
        <f>SUMIFS(Jan!$J$5:$J$605,Jan!$V$5:$V$605,"Despesa",Jan!$G$5:$G$605,CPagar!$D476,Jan!$L$5:$L$605,"Não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71"/>
      <c r="C477" s="34" t="str">
        <f>'PC Despesas'!O73</f>
        <v>5.5.69</v>
      </c>
      <c r="D477" s="35" t="str">
        <f>VLOOKUP(C477,'PC Despesas'!$O$5:$P$103,2,FALSE)</f>
        <v>-</v>
      </c>
      <c r="E477" s="50">
        <f>SUMIFS(Jan!$J$5:$J$605,Jan!$V$5:$V$605,"Despesa",Jan!$G$5:$G$605,CPagar!$D477,Jan!$L$5:$L$605,"Não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71"/>
      <c r="C478" s="34" t="str">
        <f>'PC Despesas'!O74</f>
        <v>5.5.70</v>
      </c>
      <c r="D478" s="35" t="str">
        <f>VLOOKUP(C478,'PC Despesas'!$O$5:$P$103,2,FALSE)</f>
        <v>-</v>
      </c>
      <c r="E478" s="50">
        <f>SUMIFS(Jan!$J$5:$J$605,Jan!$V$5:$V$605,"Despesa",Jan!$G$5:$G$605,CPagar!$D478,Jan!$L$5:$L$605,"Não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71"/>
      <c r="C479" s="34" t="str">
        <f>'PC Despesas'!O75</f>
        <v>5.5.71</v>
      </c>
      <c r="D479" s="35" t="str">
        <f>VLOOKUP(C479,'PC Despesas'!$O$5:$P$103,2,FALSE)</f>
        <v>-</v>
      </c>
      <c r="E479" s="50">
        <f>SUMIFS(Jan!$J$5:$J$605,Jan!$V$5:$V$605,"Despesa",Jan!$G$5:$G$605,CPagar!$D479,Jan!$L$5:$L$605,"Não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71"/>
      <c r="C480" s="34" t="str">
        <f>'PC Despesas'!O76</f>
        <v>5.5.72</v>
      </c>
      <c r="D480" s="35" t="str">
        <f>VLOOKUP(C480,'PC Despesas'!$O$5:$P$103,2,FALSE)</f>
        <v>-</v>
      </c>
      <c r="E480" s="50">
        <f>SUMIFS(Jan!$J$5:$J$605,Jan!$V$5:$V$605,"Despesa",Jan!$G$5:$G$605,CPagar!$D480,Jan!$L$5:$L$605,"Não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71"/>
      <c r="C481" s="34" t="str">
        <f>'PC Despesas'!O77</f>
        <v>5.5.73</v>
      </c>
      <c r="D481" s="35" t="str">
        <f>VLOOKUP(C481,'PC Despesas'!$O$5:$P$103,2,FALSE)</f>
        <v>-</v>
      </c>
      <c r="E481" s="50">
        <f>SUMIFS(Jan!$J$5:$J$605,Jan!$V$5:$V$605,"Despesa",Jan!$G$5:$G$605,CPagar!$D481,Jan!$L$5:$L$605,"Não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71"/>
      <c r="C482" s="34" t="str">
        <f>'PC Despesas'!O78</f>
        <v>5.5.74</v>
      </c>
      <c r="D482" s="35" t="str">
        <f>VLOOKUP(C482,'PC Despesas'!$O$5:$P$103,2,FALSE)</f>
        <v>-</v>
      </c>
      <c r="E482" s="50">
        <f>SUMIFS(Jan!$J$5:$J$605,Jan!$V$5:$V$605,"Despesa",Jan!$G$5:$G$605,CPagar!$D482,Jan!$L$5:$L$605,"Não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71"/>
      <c r="C483" s="34" t="str">
        <f>'PC Despesas'!O79</f>
        <v>5.5.75</v>
      </c>
      <c r="D483" s="35" t="str">
        <f>VLOOKUP(C483,'PC Despesas'!$O$5:$P$103,2,FALSE)</f>
        <v>-</v>
      </c>
      <c r="E483" s="50">
        <f>SUMIFS(Jan!$J$5:$J$605,Jan!$V$5:$V$605,"Despesa",Jan!$G$5:$G$605,CPagar!$D483,Jan!$L$5:$L$605,"Não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71"/>
      <c r="C484" s="34" t="str">
        <f>'PC Despesas'!O80</f>
        <v>5.5.76</v>
      </c>
      <c r="D484" s="35" t="str">
        <f>VLOOKUP(C484,'PC Despesas'!$O$5:$P$103,2,FALSE)</f>
        <v>-</v>
      </c>
      <c r="E484" s="50">
        <f>SUMIFS(Jan!$J$5:$J$605,Jan!$V$5:$V$605,"Despesa",Jan!$G$5:$G$605,CPagar!$D484,Jan!$L$5:$L$605,"Não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71"/>
      <c r="C485" s="34" t="str">
        <f>'PC Despesas'!O81</f>
        <v>5.5.77</v>
      </c>
      <c r="D485" s="35" t="str">
        <f>VLOOKUP(C485,'PC Despesas'!$O$5:$P$103,2,FALSE)</f>
        <v>-</v>
      </c>
      <c r="E485" s="50">
        <f>SUMIFS(Jan!$J$5:$J$605,Jan!$V$5:$V$605,"Despesa",Jan!$G$5:$G$605,CPagar!$D485,Jan!$L$5:$L$605,"Não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71"/>
      <c r="C486" s="34" t="str">
        <f>'PC Despesas'!O82</f>
        <v>5.5.78</v>
      </c>
      <c r="D486" s="35" t="str">
        <f>VLOOKUP(C486,'PC Despesas'!$O$5:$P$103,2,FALSE)</f>
        <v>-</v>
      </c>
      <c r="E486" s="50">
        <f>SUMIFS(Jan!$J$5:$J$605,Jan!$V$5:$V$605,"Despesa",Jan!$G$5:$G$605,CPagar!$D486,Jan!$L$5:$L$605,"Não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71"/>
      <c r="C487" s="34" t="str">
        <f>'PC Despesas'!O83</f>
        <v>5.5.79</v>
      </c>
      <c r="D487" s="35" t="str">
        <f>VLOOKUP(C487,'PC Despesas'!$O$5:$P$103,2,FALSE)</f>
        <v>-</v>
      </c>
      <c r="E487" s="50">
        <f>SUMIFS(Jan!$J$5:$J$605,Jan!$V$5:$V$605,"Despesa",Jan!$G$5:$G$605,CPagar!$D487,Jan!$L$5:$L$605,"Não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71"/>
      <c r="C488" s="34" t="str">
        <f>'PC Despesas'!O84</f>
        <v>5.5.80</v>
      </c>
      <c r="D488" s="35" t="str">
        <f>VLOOKUP(C488,'PC Despesas'!$O$5:$P$103,2,FALSE)</f>
        <v>-</v>
      </c>
      <c r="E488" s="50">
        <f>SUMIFS(Jan!$J$5:$J$605,Jan!$V$5:$V$605,"Despesa",Jan!$G$5:$G$605,CPagar!$D488,Jan!$L$5:$L$605,"Não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71"/>
      <c r="C489" s="34" t="str">
        <f>'PC Despesas'!O85</f>
        <v>5.5.81</v>
      </c>
      <c r="D489" s="35" t="str">
        <f>VLOOKUP(C489,'PC Despesas'!$O$5:$P$103,2,FALSE)</f>
        <v>-</v>
      </c>
      <c r="E489" s="50">
        <f>SUMIFS(Jan!$J$5:$J$605,Jan!$V$5:$V$605,"Despesa",Jan!$G$5:$G$605,CPagar!$D489,Jan!$L$5:$L$605,"Não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71"/>
      <c r="C490" s="34" t="str">
        <f>'PC Despesas'!O86</f>
        <v>5.5.82</v>
      </c>
      <c r="D490" s="35" t="str">
        <f>VLOOKUP(C490,'PC Despesas'!$O$5:$P$103,2,FALSE)</f>
        <v>-</v>
      </c>
      <c r="E490" s="50">
        <f>SUMIFS(Jan!$J$5:$J$605,Jan!$V$5:$V$605,"Despesa",Jan!$G$5:$G$605,CPagar!$D490,Jan!$L$5:$L$605,"Não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71"/>
      <c r="C491" s="34" t="str">
        <f>'PC Despesas'!O87</f>
        <v>5.5.83</v>
      </c>
      <c r="D491" s="35" t="str">
        <f>VLOOKUP(C491,'PC Despesas'!$O$5:$P$103,2,FALSE)</f>
        <v>-</v>
      </c>
      <c r="E491" s="50">
        <f>SUMIFS(Jan!$J$5:$J$605,Jan!$V$5:$V$605,"Despesa",Jan!$G$5:$G$605,CPagar!$D491,Jan!$L$5:$L$605,"Não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71"/>
      <c r="C492" s="34" t="str">
        <f>'PC Despesas'!O88</f>
        <v>5.5.84</v>
      </c>
      <c r="D492" s="35" t="str">
        <f>VLOOKUP(C492,'PC Despesas'!$O$5:$P$103,2,FALSE)</f>
        <v>-</v>
      </c>
      <c r="E492" s="50">
        <f>SUMIFS(Jan!$J$5:$J$605,Jan!$V$5:$V$605,"Despesa",Jan!$G$5:$G$605,CPagar!$D492,Jan!$L$5:$L$605,"Não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71"/>
      <c r="C493" s="34" t="str">
        <f>'PC Despesas'!O89</f>
        <v>5.5.85</v>
      </c>
      <c r="D493" s="35" t="str">
        <f>VLOOKUP(C493,'PC Despesas'!$O$5:$P$103,2,FALSE)</f>
        <v>-</v>
      </c>
      <c r="E493" s="50">
        <f>SUMIFS(Jan!$J$5:$J$605,Jan!$V$5:$V$605,"Despesa",Jan!$G$5:$G$605,CPagar!$D493,Jan!$L$5:$L$605,"Não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71"/>
      <c r="C494" s="34" t="str">
        <f>'PC Despesas'!O90</f>
        <v>5.5.86</v>
      </c>
      <c r="D494" s="35" t="str">
        <f>VLOOKUP(C494,'PC Despesas'!$O$5:$P$103,2,FALSE)</f>
        <v>-</v>
      </c>
      <c r="E494" s="50">
        <f>SUMIFS(Jan!$J$5:$J$605,Jan!$V$5:$V$605,"Despesa",Jan!$G$5:$G$605,CPagar!$D494,Jan!$L$5:$L$605,"Não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71"/>
      <c r="C495" s="34" t="str">
        <f>'PC Despesas'!O91</f>
        <v>5.5.87</v>
      </c>
      <c r="D495" s="35" t="str">
        <f>VLOOKUP(C495,'PC Despesas'!$O$5:$P$103,2,FALSE)</f>
        <v>-</v>
      </c>
      <c r="E495" s="50">
        <f>SUMIFS(Jan!$J$5:$J$605,Jan!$V$5:$V$605,"Despesa",Jan!$G$5:$G$605,CPagar!$D495,Jan!$L$5:$L$605,"Não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71"/>
      <c r="C496" s="34" t="str">
        <f>'PC Despesas'!O92</f>
        <v>5.5.88</v>
      </c>
      <c r="D496" s="35" t="str">
        <f>VLOOKUP(C496,'PC Despesas'!$O$5:$P$103,2,FALSE)</f>
        <v>-</v>
      </c>
      <c r="E496" s="50">
        <f>SUMIFS(Jan!$J$5:$J$605,Jan!$V$5:$V$605,"Despesa",Jan!$G$5:$G$605,CPagar!$D496,Jan!$L$5:$L$605,"Não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71"/>
      <c r="C497" s="34" t="str">
        <f>'PC Despesas'!O93</f>
        <v>5.5.89</v>
      </c>
      <c r="D497" s="35" t="str">
        <f>VLOOKUP(C497,'PC Despesas'!$O$5:$P$103,2,FALSE)</f>
        <v>-</v>
      </c>
      <c r="E497" s="50">
        <f>SUMIFS(Jan!$J$5:$J$605,Jan!$V$5:$V$605,"Despesa",Jan!$G$5:$G$605,CPagar!$D497,Jan!$L$5:$L$605,"Não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71"/>
      <c r="C498" s="34" t="str">
        <f>'PC Despesas'!O94</f>
        <v>5.5.90</v>
      </c>
      <c r="D498" s="35" t="str">
        <f>VLOOKUP(C498,'PC Despesas'!$O$5:$P$103,2,FALSE)</f>
        <v>-</v>
      </c>
      <c r="E498" s="50">
        <f>SUMIFS(Jan!$J$5:$J$605,Jan!$V$5:$V$605,"Despesa",Jan!$G$5:$G$605,CPagar!$D498,Jan!$L$5:$L$605,"Não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71"/>
      <c r="C499" s="34" t="str">
        <f>'PC Despesas'!O95</f>
        <v>5.5.91</v>
      </c>
      <c r="D499" s="35" t="str">
        <f>VLOOKUP(C499,'PC Despesas'!$O$5:$P$103,2,FALSE)</f>
        <v>-</v>
      </c>
      <c r="E499" s="50">
        <f>SUMIFS(Jan!$J$5:$J$605,Jan!$V$5:$V$605,"Despesa",Jan!$G$5:$G$605,CPagar!$D499,Jan!$L$5:$L$605,"Não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71"/>
      <c r="C500" s="34" t="str">
        <f>'PC Despesas'!O96</f>
        <v>5.5.92</v>
      </c>
      <c r="D500" s="35" t="str">
        <f>VLOOKUP(C500,'PC Despesas'!$O$5:$P$103,2,FALSE)</f>
        <v>-</v>
      </c>
      <c r="E500" s="50">
        <f>SUMIFS(Jan!$J$5:$J$605,Jan!$V$5:$V$605,"Despesa",Jan!$G$5:$G$605,CPagar!$D500,Jan!$L$5:$L$605,"Não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71"/>
      <c r="C501" s="34" t="str">
        <f>'PC Despesas'!O97</f>
        <v>5.5.93</v>
      </c>
      <c r="D501" s="35" t="str">
        <f>VLOOKUP(C501,'PC Despesas'!$O$5:$P$103,2,FALSE)</f>
        <v>-</v>
      </c>
      <c r="E501" s="50">
        <f>SUMIFS(Jan!$J$5:$J$605,Jan!$V$5:$V$605,"Despesa",Jan!$G$5:$G$605,CPagar!$D501,Jan!$L$5:$L$605,"Não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71"/>
      <c r="C502" s="34" t="str">
        <f>'PC Despesas'!O98</f>
        <v>5.5.94</v>
      </c>
      <c r="D502" s="35" t="str">
        <f>VLOOKUP(C502,'PC Despesas'!$O$5:$P$103,2,FALSE)</f>
        <v>-</v>
      </c>
      <c r="E502" s="50">
        <f>SUMIFS(Jan!$J$5:$J$605,Jan!$V$5:$V$605,"Despesa",Jan!$G$5:$G$605,CPagar!$D502,Jan!$L$5:$L$605,"Não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71"/>
      <c r="C503" s="34" t="str">
        <f>'PC Despesas'!O99</f>
        <v>5.5.95</v>
      </c>
      <c r="D503" s="35" t="str">
        <f>VLOOKUP(C503,'PC Despesas'!$O$5:$P$103,2,FALSE)</f>
        <v>-</v>
      </c>
      <c r="E503" s="50">
        <f>SUMIFS(Jan!$J$5:$J$605,Jan!$V$5:$V$605,"Despesa",Jan!$G$5:$G$605,CPagar!$D503,Jan!$L$5:$L$605,"Não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71"/>
      <c r="C504" s="34" t="str">
        <f>'PC Despesas'!O100</f>
        <v>5.5.96</v>
      </c>
      <c r="D504" s="35" t="str">
        <f>VLOOKUP(C504,'PC Despesas'!$O$5:$P$103,2,FALSE)</f>
        <v>-</v>
      </c>
      <c r="E504" s="50">
        <f>SUMIFS(Jan!$J$5:$J$605,Jan!$V$5:$V$605,"Despesa",Jan!$G$5:$G$605,CPagar!$D504,Jan!$L$5:$L$605,"Não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71"/>
      <c r="C505" s="34" t="str">
        <f>'PC Despesas'!O101</f>
        <v>5.5.97</v>
      </c>
      <c r="D505" s="35" t="str">
        <f>VLOOKUP(C505,'PC Despesas'!$O$5:$P$103,2,FALSE)</f>
        <v>-</v>
      </c>
      <c r="E505" s="50">
        <f>SUMIFS(Jan!$J$5:$J$605,Jan!$V$5:$V$605,"Despesa",Jan!$G$5:$G$605,CPagar!$D505,Jan!$L$5:$L$605,"Não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71"/>
      <c r="C506" s="34" t="str">
        <f>'PC Despesas'!O102</f>
        <v>5.5.98</v>
      </c>
      <c r="D506" s="35" t="str">
        <f>VLOOKUP(C506,'PC Despesas'!$O$5:$P$103,2,FALSE)</f>
        <v>-</v>
      </c>
      <c r="E506" s="50">
        <f>SUMIFS(Jan!$J$5:$J$605,Jan!$V$5:$V$605,"Despesa",Jan!$G$5:$G$605,CPagar!$D506,Jan!$L$5:$L$605,"Não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71"/>
      <c r="C507" s="34" t="str">
        <f>'PC Despesas'!O103</f>
        <v>5.5.99</v>
      </c>
      <c r="D507" s="35" t="str">
        <f>VLOOKUP(C507,'PC Despesas'!$O$5:$P$103,2,FALSE)</f>
        <v>Outras Despesas Operacionais</v>
      </c>
      <c r="E507" s="50">
        <f>SUMIFS(Jan!$J$5:$J$605,Jan!$V$5:$V$605,"Despesa",Jan!$G$5:$G$605,CPagar!$D507,Jan!$L$5:$L$605,"Não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71"/>
      <c r="C508" s="197" t="str">
        <f>'PC Despesas'!R4</f>
        <v>5.6</v>
      </c>
      <c r="D508" s="198" t="str">
        <f>VLOOKUP(C508,'PC Despesas'!$R$4:$S$103,2,FALSE)</f>
        <v>DESPESAS DE MARKETING</v>
      </c>
      <c r="E508" s="209">
        <f t="shared" ref="E508:Q508" si="16">SUM(E509:E607)</f>
        <v>0</v>
      </c>
      <c r="F508" s="209">
        <f t="shared" si="16"/>
        <v>0</v>
      </c>
      <c r="G508" s="209">
        <f t="shared" si="16"/>
        <v>0</v>
      </c>
      <c r="H508" s="209">
        <f t="shared" si="16"/>
        <v>0</v>
      </c>
      <c r="I508" s="209">
        <f t="shared" si="16"/>
        <v>0</v>
      </c>
      <c r="J508" s="209">
        <f t="shared" si="16"/>
        <v>0</v>
      </c>
      <c r="K508" s="209">
        <f t="shared" si="16"/>
        <v>0</v>
      </c>
      <c r="L508" s="209">
        <f t="shared" si="16"/>
        <v>0</v>
      </c>
      <c r="M508" s="209">
        <f t="shared" si="16"/>
        <v>0</v>
      </c>
      <c r="N508" s="209">
        <f t="shared" si="16"/>
        <v>0</v>
      </c>
      <c r="O508" s="209">
        <f t="shared" si="16"/>
        <v>0</v>
      </c>
      <c r="P508" s="209">
        <f t="shared" si="16"/>
        <v>0</v>
      </c>
      <c r="Q508" s="209">
        <f t="shared" si="16"/>
        <v>0</v>
      </c>
    </row>
    <row r="509" spans="1:17" ht="28.5" customHeight="1" thickTop="1" thickBot="1" x14ac:dyDescent="0.3">
      <c r="A509" s="171"/>
      <c r="C509" s="34" t="str">
        <f>'PC Despesas'!R5</f>
        <v>5.6.1</v>
      </c>
      <c r="D509" s="35" t="str">
        <f>VLOOKUP(C509,'PC Despesas'!$R$5:$S$103,2,FALSE)</f>
        <v>PUBLICIDADE E PROPAGANDA</v>
      </c>
      <c r="E509" s="50">
        <f>SUMIFS(Jan!$J$5:$J$605,Jan!$V$5:$V$605,"Despesa",Jan!$G$5:$G$605,CPagar!$D509,Jan!$L$5:$L$605,"Não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71"/>
      <c r="C510" s="34" t="str">
        <f>'PC Despesas'!R6</f>
        <v>5.6.2</v>
      </c>
      <c r="D510" s="35" t="str">
        <f>VLOOKUP(C510,'PC Despesas'!$R$5:$S$103,2,FALSE)</f>
        <v>-</v>
      </c>
      <c r="E510" s="50">
        <f>SUMIFS(Jan!$J$5:$J$605,Jan!$V$5:$V$605,"Despesa",Jan!$G$5:$G$605,CPagar!$D510,Jan!$L$5:$L$605,"Não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71"/>
      <c r="C511" s="34" t="str">
        <f>'PC Despesas'!R7</f>
        <v>5.6.3</v>
      </c>
      <c r="D511" s="35" t="str">
        <f>VLOOKUP(C511,'PC Despesas'!$R$5:$S$103,2,FALSE)</f>
        <v>-</v>
      </c>
      <c r="E511" s="50">
        <f>SUMIFS(Jan!$J$5:$J$605,Jan!$V$5:$V$605,"Despesa",Jan!$G$5:$G$605,CPagar!$D511,Jan!$L$5:$L$605,"Não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71"/>
      <c r="C512" s="34" t="str">
        <f>'PC Despesas'!R8</f>
        <v>5.6.4</v>
      </c>
      <c r="D512" s="35" t="str">
        <f>VLOOKUP(C512,'PC Despesas'!$R$5:$S$103,2,FALSE)</f>
        <v>-</v>
      </c>
      <c r="E512" s="50">
        <f>SUMIFS(Jan!$J$5:$J$605,Jan!$V$5:$V$605,"Despesa",Jan!$G$5:$G$605,CPagar!$D512,Jan!$L$5:$L$605,"Não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71"/>
      <c r="C513" s="34" t="str">
        <f>'PC Despesas'!R9</f>
        <v>5.6.5</v>
      </c>
      <c r="D513" s="35" t="str">
        <f>VLOOKUP(C513,'PC Despesas'!$R$5:$S$103,2,FALSE)</f>
        <v>-</v>
      </c>
      <c r="E513" s="50">
        <f>SUMIFS(Jan!$J$5:$J$605,Jan!$V$5:$V$605,"Despesa",Jan!$G$5:$G$605,CPagar!$D513,Jan!$L$5:$L$605,"Não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71"/>
      <c r="C514" s="34" t="str">
        <f>'PC Despesas'!R10</f>
        <v>5.6.6</v>
      </c>
      <c r="D514" s="35" t="str">
        <f>VLOOKUP(C514,'PC Despesas'!$R$5:$S$103,2,FALSE)</f>
        <v>-</v>
      </c>
      <c r="E514" s="50">
        <f>SUMIFS(Jan!$J$5:$J$605,Jan!$V$5:$V$605,"Despesa",Jan!$G$5:$G$605,CPagar!$D514,Jan!$L$5:$L$605,"Não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71"/>
      <c r="C515" s="34" t="str">
        <f>'PC Despesas'!R11</f>
        <v>5.6.7</v>
      </c>
      <c r="D515" s="35" t="str">
        <f>VLOOKUP(C515,'PC Despesas'!$R$5:$S$103,2,FALSE)</f>
        <v>-</v>
      </c>
      <c r="E515" s="50">
        <f>SUMIFS(Jan!$J$5:$J$605,Jan!$V$5:$V$605,"Despesa",Jan!$G$5:$G$605,CPagar!$D515,Jan!$L$5:$L$605,"Não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71"/>
      <c r="C516" s="34" t="str">
        <f>'PC Despesas'!R12</f>
        <v>5.6.8</v>
      </c>
      <c r="D516" s="35" t="str">
        <f>VLOOKUP(C516,'PC Despesas'!$R$5:$S$103,2,FALSE)</f>
        <v>-</v>
      </c>
      <c r="E516" s="50">
        <f>SUMIFS(Jan!$J$5:$J$605,Jan!$V$5:$V$605,"Despesa",Jan!$G$5:$G$605,CPagar!$D516,Jan!$L$5:$L$605,"Não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71"/>
      <c r="C517" s="34" t="str">
        <f>'PC Despesas'!R13</f>
        <v>5.6.9</v>
      </c>
      <c r="D517" s="35" t="str">
        <f>VLOOKUP(C517,'PC Despesas'!$R$5:$S$103,2,FALSE)</f>
        <v>-</v>
      </c>
      <c r="E517" s="50">
        <f>SUMIFS(Jan!$J$5:$J$605,Jan!$V$5:$V$605,"Despesa",Jan!$G$5:$G$605,CPagar!$D517,Jan!$L$5:$L$605,"Não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71"/>
      <c r="C518" s="34" t="str">
        <f>'PC Despesas'!R14</f>
        <v>5.6.10</v>
      </c>
      <c r="D518" s="35" t="str">
        <f>VLOOKUP(C518,'PC Despesas'!$R$5:$S$103,2,FALSE)</f>
        <v>-</v>
      </c>
      <c r="E518" s="50">
        <f>SUMIFS(Jan!$J$5:$J$605,Jan!$V$5:$V$605,"Despesa",Jan!$G$5:$G$605,CPagar!$D518,Jan!$L$5:$L$605,"Não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71"/>
      <c r="C519" s="34" t="str">
        <f>'PC Despesas'!R15</f>
        <v>5.6.11</v>
      </c>
      <c r="D519" s="35" t="str">
        <f>VLOOKUP(C519,'PC Despesas'!$R$5:$S$103,2,FALSE)</f>
        <v>-</v>
      </c>
      <c r="E519" s="50">
        <f>SUMIFS(Jan!$J$5:$J$605,Jan!$V$5:$V$605,"Despesa",Jan!$G$5:$G$605,CPagar!$D519,Jan!$L$5:$L$605,"Não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71"/>
      <c r="C520" s="34" t="str">
        <f>'PC Despesas'!R16</f>
        <v>5.6.12</v>
      </c>
      <c r="D520" s="35" t="str">
        <f>VLOOKUP(C520,'PC Despesas'!$R$5:$S$103,2,FALSE)</f>
        <v>-</v>
      </c>
      <c r="E520" s="50">
        <f>SUMIFS(Jan!$J$5:$J$605,Jan!$V$5:$V$605,"Despesa",Jan!$G$5:$G$605,CPagar!$D520,Jan!$L$5:$L$605,"Não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71"/>
      <c r="C521" s="34" t="str">
        <f>'PC Despesas'!R17</f>
        <v>5.6.13</v>
      </c>
      <c r="D521" s="35" t="str">
        <f>VLOOKUP(C521,'PC Despesas'!$R$5:$S$103,2,FALSE)</f>
        <v>-</v>
      </c>
      <c r="E521" s="50">
        <f>SUMIFS(Jan!$J$5:$J$605,Jan!$V$5:$V$605,"Despesa",Jan!$G$5:$G$605,CPagar!$D521,Jan!$L$5:$L$605,"Não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71"/>
      <c r="C522" s="34" t="str">
        <f>'PC Despesas'!R18</f>
        <v>5.6.14</v>
      </c>
      <c r="D522" s="35" t="str">
        <f>VLOOKUP(C522,'PC Despesas'!$R$5:$S$103,2,FALSE)</f>
        <v>-</v>
      </c>
      <c r="E522" s="50">
        <f>SUMIFS(Jan!$J$5:$J$605,Jan!$V$5:$V$605,"Despesa",Jan!$G$5:$G$605,CPagar!$D522,Jan!$L$5:$L$605,"Não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71"/>
      <c r="C523" s="34" t="str">
        <f>'PC Despesas'!R19</f>
        <v>5.6.15</v>
      </c>
      <c r="D523" s="35" t="str">
        <f>VLOOKUP(C523,'PC Despesas'!$R$5:$S$103,2,FALSE)</f>
        <v>-</v>
      </c>
      <c r="E523" s="50">
        <f>SUMIFS(Jan!$J$5:$J$605,Jan!$V$5:$V$605,"Despesa",Jan!$G$5:$G$605,CPagar!$D523,Jan!$L$5:$L$605,"Não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71"/>
      <c r="C524" s="34" t="str">
        <f>'PC Despesas'!R20</f>
        <v>5.6.16</v>
      </c>
      <c r="D524" s="35" t="str">
        <f>VLOOKUP(C524,'PC Despesas'!$R$5:$S$103,2,FALSE)</f>
        <v>-</v>
      </c>
      <c r="E524" s="50">
        <f>SUMIFS(Jan!$J$5:$J$605,Jan!$V$5:$V$605,"Despesa",Jan!$G$5:$G$605,CPagar!$D524,Jan!$L$5:$L$605,"Não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71"/>
      <c r="C525" s="34" t="str">
        <f>'PC Despesas'!R21</f>
        <v>5.6.17</v>
      </c>
      <c r="D525" s="35" t="str">
        <f>VLOOKUP(C525,'PC Despesas'!$R$5:$S$103,2,FALSE)</f>
        <v>-</v>
      </c>
      <c r="E525" s="50">
        <f>SUMIFS(Jan!$J$5:$J$605,Jan!$V$5:$V$605,"Despesa",Jan!$G$5:$G$605,CPagar!$D525,Jan!$L$5:$L$605,"Não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71"/>
      <c r="C526" s="34" t="str">
        <f>'PC Despesas'!R22</f>
        <v>5.6.18</v>
      </c>
      <c r="D526" s="35" t="str">
        <f>VLOOKUP(C526,'PC Despesas'!$R$5:$S$103,2,FALSE)</f>
        <v>-</v>
      </c>
      <c r="E526" s="50">
        <f>SUMIFS(Jan!$J$5:$J$605,Jan!$V$5:$V$605,"Despesa",Jan!$G$5:$G$605,CPagar!$D526,Jan!$L$5:$L$605,"Não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71"/>
      <c r="C527" s="34" t="str">
        <f>'PC Despesas'!R23</f>
        <v>5.6.19</v>
      </c>
      <c r="D527" s="35" t="str">
        <f>VLOOKUP(C527,'PC Despesas'!$R$5:$S$103,2,FALSE)</f>
        <v>-</v>
      </c>
      <c r="E527" s="50">
        <f>SUMIFS(Jan!$J$5:$J$605,Jan!$V$5:$V$605,"Despesa",Jan!$G$5:$G$605,CPagar!$D527,Jan!$L$5:$L$605,"Não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71"/>
      <c r="C528" s="34" t="str">
        <f>'PC Despesas'!R24</f>
        <v>5.6.20</v>
      </c>
      <c r="D528" s="35" t="str">
        <f>VLOOKUP(C528,'PC Despesas'!$R$5:$S$103,2,FALSE)</f>
        <v>-</v>
      </c>
      <c r="E528" s="50">
        <f>SUMIFS(Jan!$J$5:$J$605,Jan!$V$5:$V$605,"Despesa",Jan!$G$5:$G$605,CPagar!$D528,Jan!$L$5:$L$605,"Não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71"/>
      <c r="C529" s="34" t="str">
        <f>'PC Despesas'!R25</f>
        <v>5.6.21</v>
      </c>
      <c r="D529" s="35" t="str">
        <f>VLOOKUP(C529,'PC Despesas'!$R$5:$S$103,2,FALSE)</f>
        <v>-</v>
      </c>
      <c r="E529" s="50">
        <f>SUMIFS(Jan!$J$5:$J$605,Jan!$V$5:$V$605,"Despesa",Jan!$G$5:$G$605,CPagar!$D529,Jan!$L$5:$L$605,"Não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71"/>
      <c r="C530" s="34" t="str">
        <f>'PC Despesas'!R26</f>
        <v>5.6.22</v>
      </c>
      <c r="D530" s="35" t="str">
        <f>VLOOKUP(C530,'PC Despesas'!$R$5:$S$103,2,FALSE)</f>
        <v>-</v>
      </c>
      <c r="E530" s="50">
        <f>SUMIFS(Jan!$J$5:$J$605,Jan!$V$5:$V$605,"Despesa",Jan!$G$5:$G$605,CPagar!$D530,Jan!$L$5:$L$605,"Não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71"/>
      <c r="C531" s="34" t="str">
        <f>'PC Despesas'!R27</f>
        <v>5.6.23</v>
      </c>
      <c r="D531" s="35" t="str">
        <f>VLOOKUP(C531,'PC Despesas'!$R$5:$S$103,2,FALSE)</f>
        <v>-</v>
      </c>
      <c r="E531" s="50">
        <f>SUMIFS(Jan!$J$5:$J$605,Jan!$V$5:$V$605,"Despesa",Jan!$G$5:$G$605,CPagar!$D531,Jan!$L$5:$L$605,"Não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71"/>
      <c r="C532" s="34" t="str">
        <f>'PC Despesas'!R28</f>
        <v>5.6.24</v>
      </c>
      <c r="D532" s="35" t="str">
        <f>VLOOKUP(C532,'PC Despesas'!$R$5:$S$103,2,FALSE)</f>
        <v>-</v>
      </c>
      <c r="E532" s="50">
        <f>SUMIFS(Jan!$J$5:$J$605,Jan!$V$5:$V$605,"Despesa",Jan!$G$5:$G$605,CPagar!$D532,Jan!$L$5:$L$605,"Não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71"/>
      <c r="C533" s="34" t="str">
        <f>'PC Despesas'!R29</f>
        <v>5.6.25</v>
      </c>
      <c r="D533" s="35" t="str">
        <f>VLOOKUP(C533,'PC Despesas'!$R$5:$S$103,2,FALSE)</f>
        <v>-</v>
      </c>
      <c r="E533" s="50">
        <f>SUMIFS(Jan!$J$5:$J$605,Jan!$V$5:$V$605,"Despesa",Jan!$G$5:$G$605,CPagar!$D533,Jan!$L$5:$L$605,"Não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71"/>
      <c r="C534" s="34" t="str">
        <f>'PC Despesas'!R30</f>
        <v>5.6.26</v>
      </c>
      <c r="D534" s="35" t="str">
        <f>VLOOKUP(C534,'PC Despesas'!$R$5:$S$103,2,FALSE)</f>
        <v>-</v>
      </c>
      <c r="E534" s="50">
        <f>SUMIFS(Jan!$J$5:$J$605,Jan!$V$5:$V$605,"Despesa",Jan!$G$5:$G$605,CPagar!$D534,Jan!$L$5:$L$605,"Não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71"/>
      <c r="C535" s="34" t="str">
        <f>'PC Despesas'!R31</f>
        <v>5.6.27</v>
      </c>
      <c r="D535" s="35" t="str">
        <f>VLOOKUP(C535,'PC Despesas'!$R$5:$S$103,2,FALSE)</f>
        <v>-</v>
      </c>
      <c r="E535" s="50">
        <f>SUMIFS(Jan!$J$5:$J$605,Jan!$V$5:$V$605,"Despesa",Jan!$G$5:$G$605,CPagar!$D535,Jan!$L$5:$L$605,"Não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71"/>
      <c r="C536" s="34" t="str">
        <f>'PC Despesas'!R32</f>
        <v>5.6.28</v>
      </c>
      <c r="D536" s="35" t="str">
        <f>VLOOKUP(C536,'PC Despesas'!$R$5:$S$103,2,FALSE)</f>
        <v>-</v>
      </c>
      <c r="E536" s="50">
        <f>SUMIFS(Jan!$J$5:$J$605,Jan!$V$5:$V$605,"Despesa",Jan!$G$5:$G$605,CPagar!$D536,Jan!$L$5:$L$605,"Não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71"/>
      <c r="C537" s="34" t="str">
        <f>'PC Despesas'!R33</f>
        <v>5.6.29</v>
      </c>
      <c r="D537" s="35" t="str">
        <f>VLOOKUP(C537,'PC Despesas'!$R$5:$S$103,2,FALSE)</f>
        <v>-</v>
      </c>
      <c r="E537" s="50">
        <f>SUMIFS(Jan!$J$5:$J$605,Jan!$V$5:$V$605,"Despesa",Jan!$G$5:$G$605,CPagar!$D537,Jan!$L$5:$L$605,"Não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71"/>
      <c r="C538" s="34" t="str">
        <f>'PC Despesas'!R34</f>
        <v>5.6.30</v>
      </c>
      <c r="D538" s="35" t="str">
        <f>VLOOKUP(C538,'PC Despesas'!$R$5:$S$103,2,FALSE)</f>
        <v>-</v>
      </c>
      <c r="E538" s="50">
        <f>SUMIFS(Jan!$J$5:$J$605,Jan!$V$5:$V$605,"Despesa",Jan!$G$5:$G$605,CPagar!$D538,Jan!$L$5:$L$605,"Não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71"/>
      <c r="C539" s="34" t="str">
        <f>'PC Despesas'!R35</f>
        <v>5.6.31</v>
      </c>
      <c r="D539" s="35" t="str">
        <f>VLOOKUP(C539,'PC Despesas'!$R$5:$S$103,2,FALSE)</f>
        <v>-</v>
      </c>
      <c r="E539" s="50">
        <f>SUMIFS(Jan!$J$5:$J$605,Jan!$V$5:$V$605,"Despesa",Jan!$G$5:$G$605,CPagar!$D539,Jan!$L$5:$L$605,"Não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71"/>
      <c r="C540" s="34" t="str">
        <f>'PC Despesas'!R36</f>
        <v>5.6.32</v>
      </c>
      <c r="D540" s="35" t="str">
        <f>VLOOKUP(C540,'PC Despesas'!$R$5:$S$103,2,FALSE)</f>
        <v>-</v>
      </c>
      <c r="E540" s="50">
        <f>SUMIFS(Jan!$J$5:$J$605,Jan!$V$5:$V$605,"Despesa",Jan!$G$5:$G$605,CPagar!$D540,Jan!$L$5:$L$605,"Não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71"/>
      <c r="C541" s="34" t="str">
        <f>'PC Despesas'!R37</f>
        <v>5.6.33</v>
      </c>
      <c r="D541" s="35" t="str">
        <f>VLOOKUP(C541,'PC Despesas'!$R$5:$S$103,2,FALSE)</f>
        <v>-</v>
      </c>
      <c r="E541" s="50">
        <f>SUMIFS(Jan!$J$5:$J$605,Jan!$V$5:$V$605,"Despesa",Jan!$G$5:$G$605,CPagar!$D541,Jan!$L$5:$L$605,"Não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71"/>
      <c r="C542" s="34" t="str">
        <f>'PC Despesas'!R38</f>
        <v>5.6.34</v>
      </c>
      <c r="D542" s="35" t="str">
        <f>VLOOKUP(C542,'PC Despesas'!$R$5:$S$103,2,FALSE)</f>
        <v>-</v>
      </c>
      <c r="E542" s="50">
        <f>SUMIFS(Jan!$J$5:$J$605,Jan!$V$5:$V$605,"Despesa",Jan!$G$5:$G$605,CPagar!$D542,Jan!$L$5:$L$605,"Não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71"/>
      <c r="C543" s="34" t="str">
        <f>'PC Despesas'!R39</f>
        <v>5.6.35</v>
      </c>
      <c r="D543" s="35" t="str">
        <f>VLOOKUP(C543,'PC Despesas'!$R$5:$S$103,2,FALSE)</f>
        <v>-</v>
      </c>
      <c r="E543" s="50">
        <f>SUMIFS(Jan!$J$5:$J$605,Jan!$V$5:$V$605,"Despesa",Jan!$G$5:$G$605,CPagar!$D543,Jan!$L$5:$L$605,"Não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71"/>
      <c r="C544" s="34" t="str">
        <f>'PC Despesas'!R40</f>
        <v>5.6.36</v>
      </c>
      <c r="D544" s="35" t="str">
        <f>VLOOKUP(C544,'PC Despesas'!$R$5:$S$103,2,FALSE)</f>
        <v>-</v>
      </c>
      <c r="E544" s="50">
        <f>SUMIFS(Jan!$J$5:$J$605,Jan!$V$5:$V$605,"Despesa",Jan!$G$5:$G$605,CPagar!$D544,Jan!$L$5:$L$605,"Não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71"/>
      <c r="C545" s="34" t="str">
        <f>'PC Despesas'!R41</f>
        <v>5.6.37</v>
      </c>
      <c r="D545" s="35" t="str">
        <f>VLOOKUP(C545,'PC Despesas'!$R$5:$S$103,2,FALSE)</f>
        <v>-</v>
      </c>
      <c r="E545" s="50">
        <f>SUMIFS(Jan!$J$5:$J$605,Jan!$V$5:$V$605,"Despesa",Jan!$G$5:$G$605,CPagar!$D545,Jan!$L$5:$L$605,"Não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71"/>
      <c r="C546" s="34" t="str">
        <f>'PC Despesas'!R42</f>
        <v>5.6.38</v>
      </c>
      <c r="D546" s="35" t="str">
        <f>VLOOKUP(C546,'PC Despesas'!$R$5:$S$103,2,FALSE)</f>
        <v>-</v>
      </c>
      <c r="E546" s="50">
        <f>SUMIFS(Jan!$J$5:$J$605,Jan!$V$5:$V$605,"Despesa",Jan!$G$5:$G$605,CPagar!$D546,Jan!$L$5:$L$605,"Não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71"/>
      <c r="C547" s="34" t="str">
        <f>'PC Despesas'!R43</f>
        <v>5.6.39</v>
      </c>
      <c r="D547" s="35" t="str">
        <f>VLOOKUP(C547,'PC Despesas'!$R$5:$S$103,2,FALSE)</f>
        <v>-</v>
      </c>
      <c r="E547" s="50">
        <f>SUMIFS(Jan!$J$5:$J$605,Jan!$V$5:$V$605,"Despesa",Jan!$G$5:$G$605,CPagar!$D547,Jan!$L$5:$L$605,"Não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71"/>
      <c r="C548" s="34" t="str">
        <f>'PC Despesas'!R44</f>
        <v>5.6.40</v>
      </c>
      <c r="D548" s="35" t="str">
        <f>VLOOKUP(C548,'PC Despesas'!$R$5:$S$103,2,FALSE)</f>
        <v>-</v>
      </c>
      <c r="E548" s="50">
        <f>SUMIFS(Jan!$J$5:$J$605,Jan!$V$5:$V$605,"Despesa",Jan!$G$5:$G$605,CPagar!$D548,Jan!$L$5:$L$605,"Não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71"/>
      <c r="C549" s="34" t="str">
        <f>'PC Despesas'!R45</f>
        <v>5.6.41</v>
      </c>
      <c r="D549" s="35" t="str">
        <f>VLOOKUP(C549,'PC Despesas'!$R$5:$S$103,2,FALSE)</f>
        <v>-</v>
      </c>
      <c r="E549" s="50">
        <f>SUMIFS(Jan!$J$5:$J$605,Jan!$V$5:$V$605,"Despesa",Jan!$G$5:$G$605,CPagar!$D549,Jan!$L$5:$L$605,"Não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71"/>
      <c r="C550" s="34" t="str">
        <f>'PC Despesas'!R46</f>
        <v>5.6.42</v>
      </c>
      <c r="D550" s="35" t="str">
        <f>VLOOKUP(C550,'PC Despesas'!$R$5:$S$103,2,FALSE)</f>
        <v>-</v>
      </c>
      <c r="E550" s="50">
        <f>SUMIFS(Jan!$J$5:$J$605,Jan!$V$5:$V$605,"Despesa",Jan!$G$5:$G$605,CPagar!$D550,Jan!$L$5:$L$605,"Não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71"/>
      <c r="C551" s="34" t="str">
        <f>'PC Despesas'!R47</f>
        <v>5.6.43</v>
      </c>
      <c r="D551" s="35" t="str">
        <f>VLOOKUP(C551,'PC Despesas'!$R$5:$S$103,2,FALSE)</f>
        <v>-</v>
      </c>
      <c r="E551" s="50">
        <f>SUMIFS(Jan!$J$5:$J$605,Jan!$V$5:$V$605,"Despesa",Jan!$G$5:$G$605,CPagar!$D551,Jan!$L$5:$L$605,"Não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71"/>
      <c r="C552" s="34" t="str">
        <f>'PC Despesas'!R48</f>
        <v>5.6.44</v>
      </c>
      <c r="D552" s="35" t="str">
        <f>VLOOKUP(C552,'PC Despesas'!$R$5:$S$103,2,FALSE)</f>
        <v>-</v>
      </c>
      <c r="E552" s="50">
        <f>SUMIFS(Jan!$J$5:$J$605,Jan!$V$5:$V$605,"Despesa",Jan!$G$5:$G$605,CPagar!$D552,Jan!$L$5:$L$605,"Não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71"/>
      <c r="C553" s="34" t="str">
        <f>'PC Despesas'!R49</f>
        <v>5.6.45</v>
      </c>
      <c r="D553" s="35" t="str">
        <f>VLOOKUP(C553,'PC Despesas'!$R$5:$S$103,2,FALSE)</f>
        <v>-</v>
      </c>
      <c r="E553" s="50">
        <f>SUMIFS(Jan!$J$5:$J$605,Jan!$V$5:$V$605,"Despesa",Jan!$G$5:$G$605,CPagar!$D553,Jan!$L$5:$L$605,"Não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71"/>
      <c r="C554" s="34" t="str">
        <f>'PC Despesas'!R50</f>
        <v>5.6.46</v>
      </c>
      <c r="D554" s="35" t="str">
        <f>VLOOKUP(C554,'PC Despesas'!$R$5:$S$103,2,FALSE)</f>
        <v>-</v>
      </c>
      <c r="E554" s="50">
        <f>SUMIFS(Jan!$J$5:$J$605,Jan!$V$5:$V$605,"Despesa",Jan!$G$5:$G$605,CPagar!$D554,Jan!$L$5:$L$605,"Não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71"/>
      <c r="C555" s="34" t="str">
        <f>'PC Despesas'!R51</f>
        <v>5.6.47</v>
      </c>
      <c r="D555" s="35" t="str">
        <f>VLOOKUP(C555,'PC Despesas'!$R$5:$S$103,2,FALSE)</f>
        <v>-</v>
      </c>
      <c r="E555" s="50">
        <f>SUMIFS(Jan!$J$5:$J$605,Jan!$V$5:$V$605,"Despesa",Jan!$G$5:$G$605,CPagar!$D555,Jan!$L$5:$L$605,"Não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71"/>
      <c r="C556" s="34" t="str">
        <f>'PC Despesas'!R52</f>
        <v>5.6.48</v>
      </c>
      <c r="D556" s="35" t="str">
        <f>VLOOKUP(C556,'PC Despesas'!$R$5:$S$103,2,FALSE)</f>
        <v>-</v>
      </c>
      <c r="E556" s="50">
        <f>SUMIFS(Jan!$J$5:$J$605,Jan!$V$5:$V$605,"Despesa",Jan!$G$5:$G$605,CPagar!$D556,Jan!$L$5:$L$605,"Não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71"/>
      <c r="C557" s="34" t="str">
        <f>'PC Despesas'!R53</f>
        <v>5.6.49</v>
      </c>
      <c r="D557" s="35" t="str">
        <f>VLOOKUP(C557,'PC Despesas'!$R$5:$S$103,2,FALSE)</f>
        <v>-</v>
      </c>
      <c r="E557" s="50">
        <f>SUMIFS(Jan!$J$5:$J$605,Jan!$V$5:$V$605,"Despesa",Jan!$G$5:$G$605,CPagar!$D557,Jan!$L$5:$L$605,"Não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71"/>
      <c r="C558" s="34" t="str">
        <f>'PC Despesas'!R54</f>
        <v>5.6.50</v>
      </c>
      <c r="D558" s="35" t="str">
        <f>VLOOKUP(C558,'PC Despesas'!$R$5:$S$103,2,FALSE)</f>
        <v>-</v>
      </c>
      <c r="E558" s="50">
        <f>SUMIFS(Jan!$J$5:$J$605,Jan!$V$5:$V$605,"Despesa",Jan!$G$5:$G$605,CPagar!$D558,Jan!$L$5:$L$605,"Não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71"/>
      <c r="C559" s="34" t="str">
        <f>'PC Despesas'!R55</f>
        <v>5.6.51</v>
      </c>
      <c r="D559" s="35" t="str">
        <f>VLOOKUP(C559,'PC Despesas'!$R$5:$S$103,2,FALSE)</f>
        <v>-</v>
      </c>
      <c r="E559" s="50">
        <f>SUMIFS(Jan!$J$5:$J$605,Jan!$V$5:$V$605,"Despesa",Jan!$G$5:$G$605,CPagar!$D559,Jan!$L$5:$L$605,"Não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71"/>
      <c r="C560" s="34" t="str">
        <f>'PC Despesas'!R56</f>
        <v>5.6.52</v>
      </c>
      <c r="D560" s="35" t="str">
        <f>VLOOKUP(C560,'PC Despesas'!$R$5:$S$103,2,FALSE)</f>
        <v>-</v>
      </c>
      <c r="E560" s="50">
        <f>SUMIFS(Jan!$J$5:$J$605,Jan!$V$5:$V$605,"Despesa",Jan!$G$5:$G$605,CPagar!$D560,Jan!$L$5:$L$605,"Não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71"/>
      <c r="C561" s="34" t="str">
        <f>'PC Despesas'!R57</f>
        <v>5.6.53</v>
      </c>
      <c r="D561" s="35" t="str">
        <f>VLOOKUP(C561,'PC Despesas'!$R$5:$S$103,2,FALSE)</f>
        <v>-</v>
      </c>
      <c r="E561" s="50">
        <f>SUMIFS(Jan!$J$5:$J$605,Jan!$V$5:$V$605,"Despesa",Jan!$G$5:$G$605,CPagar!$D561,Jan!$L$5:$L$605,"Não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71"/>
      <c r="C562" s="34" t="str">
        <f>'PC Despesas'!R58</f>
        <v>5.6.54</v>
      </c>
      <c r="D562" s="35" t="str">
        <f>VLOOKUP(C562,'PC Despesas'!$R$5:$S$103,2,FALSE)</f>
        <v>-</v>
      </c>
      <c r="E562" s="50">
        <f>SUMIFS(Jan!$J$5:$J$605,Jan!$V$5:$V$605,"Despesa",Jan!$G$5:$G$605,CPagar!$D562,Jan!$L$5:$L$605,"Não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71"/>
      <c r="C563" s="34" t="str">
        <f>'PC Despesas'!R59</f>
        <v>5.6.55</v>
      </c>
      <c r="D563" s="35" t="str">
        <f>VLOOKUP(C563,'PC Despesas'!$R$5:$S$103,2,FALSE)</f>
        <v>-</v>
      </c>
      <c r="E563" s="50">
        <f>SUMIFS(Jan!$J$5:$J$605,Jan!$V$5:$V$605,"Despesa",Jan!$G$5:$G$605,CPagar!$D563,Jan!$L$5:$L$605,"Não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71"/>
      <c r="C564" s="34" t="str">
        <f>'PC Despesas'!R60</f>
        <v>5.6.56</v>
      </c>
      <c r="D564" s="35" t="str">
        <f>VLOOKUP(C564,'PC Despesas'!$R$5:$S$103,2,FALSE)</f>
        <v>-</v>
      </c>
      <c r="E564" s="50">
        <f>SUMIFS(Jan!$J$5:$J$605,Jan!$V$5:$V$605,"Despesa",Jan!$G$5:$G$605,CPagar!$D564,Jan!$L$5:$L$605,"Não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71"/>
      <c r="C565" s="34" t="str">
        <f>'PC Despesas'!R61</f>
        <v>5.6.57</v>
      </c>
      <c r="D565" s="35" t="str">
        <f>VLOOKUP(C565,'PC Despesas'!$R$5:$S$103,2,FALSE)</f>
        <v>-</v>
      </c>
      <c r="E565" s="50">
        <f>SUMIFS(Jan!$J$5:$J$605,Jan!$V$5:$V$605,"Despesa",Jan!$G$5:$G$605,CPagar!$D565,Jan!$L$5:$L$605,"Não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71"/>
      <c r="C566" s="34" t="str">
        <f>'PC Despesas'!R62</f>
        <v>5.6.58</v>
      </c>
      <c r="D566" s="35" t="str">
        <f>VLOOKUP(C566,'PC Despesas'!$R$5:$S$103,2,FALSE)</f>
        <v>-</v>
      </c>
      <c r="E566" s="50">
        <f>SUMIFS(Jan!$J$5:$J$605,Jan!$V$5:$V$605,"Despesa",Jan!$G$5:$G$605,CPagar!$D566,Jan!$L$5:$L$605,"Não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71"/>
      <c r="C567" s="34" t="str">
        <f>'PC Despesas'!R63</f>
        <v>5.6.59</v>
      </c>
      <c r="D567" s="35" t="str">
        <f>VLOOKUP(C567,'PC Despesas'!$R$5:$S$103,2,FALSE)</f>
        <v>-</v>
      </c>
      <c r="E567" s="50">
        <f>SUMIFS(Jan!$J$5:$J$605,Jan!$V$5:$V$605,"Despesa",Jan!$G$5:$G$605,CPagar!$D567,Jan!$L$5:$L$605,"Não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71"/>
      <c r="C568" s="34" t="str">
        <f>'PC Despesas'!R64</f>
        <v>5.6.60</v>
      </c>
      <c r="D568" s="35" t="str">
        <f>VLOOKUP(C568,'PC Despesas'!$R$5:$S$103,2,FALSE)</f>
        <v>-</v>
      </c>
      <c r="E568" s="50">
        <f>SUMIFS(Jan!$J$5:$J$605,Jan!$V$5:$V$605,"Despesa",Jan!$G$5:$G$605,CPagar!$D568,Jan!$L$5:$L$605,"Não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71"/>
      <c r="C569" s="34" t="str">
        <f>'PC Despesas'!R65</f>
        <v>5.6.61</v>
      </c>
      <c r="D569" s="35" t="str">
        <f>VLOOKUP(C569,'PC Despesas'!$R$5:$S$103,2,FALSE)</f>
        <v>-</v>
      </c>
      <c r="E569" s="50">
        <f>SUMIFS(Jan!$J$5:$J$605,Jan!$V$5:$V$605,"Despesa",Jan!$G$5:$G$605,CPagar!$D569,Jan!$L$5:$L$605,"Não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71"/>
      <c r="C570" s="34" t="str">
        <f>'PC Despesas'!R66</f>
        <v>5.6.62</v>
      </c>
      <c r="D570" s="35" t="str">
        <f>VLOOKUP(C570,'PC Despesas'!$R$5:$S$103,2,FALSE)</f>
        <v>-</v>
      </c>
      <c r="E570" s="50">
        <f>SUMIFS(Jan!$J$5:$J$605,Jan!$V$5:$V$605,"Despesa",Jan!$G$5:$G$605,CPagar!$D570,Jan!$L$5:$L$605,"Não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71"/>
      <c r="C571" s="34" t="str">
        <f>'PC Despesas'!R67</f>
        <v>5.6.63</v>
      </c>
      <c r="D571" s="35" t="str">
        <f>VLOOKUP(C571,'PC Despesas'!$R$5:$S$103,2,FALSE)</f>
        <v>-</v>
      </c>
      <c r="E571" s="50">
        <f>SUMIFS(Jan!$J$5:$J$605,Jan!$V$5:$V$605,"Despesa",Jan!$G$5:$G$605,CPagar!$D571,Jan!$L$5:$L$605,"Não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71"/>
      <c r="C572" s="34" t="str">
        <f>'PC Despesas'!R68</f>
        <v>5.6.64</v>
      </c>
      <c r="D572" s="35" t="str">
        <f>VLOOKUP(C572,'PC Despesas'!$R$5:$S$103,2,FALSE)</f>
        <v>-</v>
      </c>
      <c r="E572" s="50">
        <f>SUMIFS(Jan!$J$5:$J$605,Jan!$V$5:$V$605,"Despesa",Jan!$G$5:$G$605,CPagar!$D572,Jan!$L$5:$L$605,"Não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71"/>
      <c r="C573" s="34" t="str">
        <f>'PC Despesas'!R69</f>
        <v>5.6.65</v>
      </c>
      <c r="D573" s="35" t="str">
        <f>VLOOKUP(C573,'PC Despesas'!$R$5:$S$103,2,FALSE)</f>
        <v>-</v>
      </c>
      <c r="E573" s="50">
        <f>SUMIFS(Jan!$J$5:$J$605,Jan!$V$5:$V$605,"Despesa",Jan!$G$5:$G$605,CPagar!$D573,Jan!$L$5:$L$605,"Não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71"/>
      <c r="C574" s="34" t="str">
        <f>'PC Despesas'!R70</f>
        <v>5.6.66</v>
      </c>
      <c r="D574" s="35" t="str">
        <f>VLOOKUP(C574,'PC Despesas'!$R$5:$S$103,2,FALSE)</f>
        <v>-</v>
      </c>
      <c r="E574" s="50">
        <f>SUMIFS(Jan!$J$5:$J$605,Jan!$V$5:$V$605,"Despesa",Jan!$G$5:$G$605,CPagar!$D574,Jan!$L$5:$L$605,"Não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71"/>
      <c r="C575" s="34" t="str">
        <f>'PC Despesas'!R71</f>
        <v>5.6.67</v>
      </c>
      <c r="D575" s="35" t="str">
        <f>VLOOKUP(C575,'PC Despesas'!$R$5:$S$103,2,FALSE)</f>
        <v>-</v>
      </c>
      <c r="E575" s="50">
        <f>SUMIFS(Jan!$J$5:$J$605,Jan!$V$5:$V$605,"Despesa",Jan!$G$5:$G$605,CPagar!$D575,Jan!$L$5:$L$605,"Não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71"/>
      <c r="C576" s="34" t="str">
        <f>'PC Despesas'!R72</f>
        <v>5.6.68</v>
      </c>
      <c r="D576" s="35" t="str">
        <f>VLOOKUP(C576,'PC Despesas'!$R$5:$S$103,2,FALSE)</f>
        <v>-</v>
      </c>
      <c r="E576" s="50">
        <f>SUMIFS(Jan!$J$5:$J$605,Jan!$V$5:$V$605,"Despesa",Jan!$G$5:$G$605,CPagar!$D576,Jan!$L$5:$L$605,"Não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71"/>
      <c r="C577" s="34" t="str">
        <f>'PC Despesas'!R73</f>
        <v>5.6.69</v>
      </c>
      <c r="D577" s="35" t="str">
        <f>VLOOKUP(C577,'PC Despesas'!$R$5:$S$103,2,FALSE)</f>
        <v>-</v>
      </c>
      <c r="E577" s="50">
        <f>SUMIFS(Jan!$J$5:$J$605,Jan!$V$5:$V$605,"Despesa",Jan!$G$5:$G$605,CPagar!$D577,Jan!$L$5:$L$605,"Não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71"/>
      <c r="C578" s="34" t="str">
        <f>'PC Despesas'!R74</f>
        <v>5.6.70</v>
      </c>
      <c r="D578" s="35" t="str">
        <f>VLOOKUP(C578,'PC Despesas'!$R$5:$S$103,2,FALSE)</f>
        <v>-</v>
      </c>
      <c r="E578" s="50">
        <f>SUMIFS(Jan!$J$5:$J$605,Jan!$V$5:$V$605,"Despesa",Jan!$G$5:$G$605,CPagar!$D578,Jan!$L$5:$L$605,"Não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71"/>
      <c r="C579" s="34" t="str">
        <f>'PC Despesas'!R75</f>
        <v>5.6.71</v>
      </c>
      <c r="D579" s="35" t="str">
        <f>VLOOKUP(C579,'PC Despesas'!$R$5:$S$103,2,FALSE)</f>
        <v>-</v>
      </c>
      <c r="E579" s="50">
        <f>SUMIFS(Jan!$J$5:$J$605,Jan!$V$5:$V$605,"Despesa",Jan!$G$5:$G$605,CPagar!$D579,Jan!$L$5:$L$605,"Não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71"/>
      <c r="C580" s="34" t="str">
        <f>'PC Despesas'!R76</f>
        <v>5.6.72</v>
      </c>
      <c r="D580" s="35" t="str">
        <f>VLOOKUP(C580,'PC Despesas'!$R$5:$S$103,2,FALSE)</f>
        <v>-</v>
      </c>
      <c r="E580" s="50">
        <f>SUMIFS(Jan!$J$5:$J$605,Jan!$V$5:$V$605,"Despesa",Jan!$G$5:$G$605,CPagar!$D580,Jan!$L$5:$L$605,"Não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71"/>
      <c r="C581" s="34" t="str">
        <f>'PC Despesas'!R77</f>
        <v>5.6.73</v>
      </c>
      <c r="D581" s="35" t="str">
        <f>VLOOKUP(C581,'PC Despesas'!$R$5:$S$103,2,FALSE)</f>
        <v>-</v>
      </c>
      <c r="E581" s="50">
        <f>SUMIFS(Jan!$J$5:$J$605,Jan!$V$5:$V$605,"Despesa",Jan!$G$5:$G$605,CPagar!$D581,Jan!$L$5:$L$605,"Não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71"/>
      <c r="C582" s="34" t="str">
        <f>'PC Despesas'!R78</f>
        <v>5.6.74</v>
      </c>
      <c r="D582" s="35" t="str">
        <f>VLOOKUP(C582,'PC Despesas'!$R$5:$S$103,2,FALSE)</f>
        <v>-</v>
      </c>
      <c r="E582" s="50">
        <f>SUMIFS(Jan!$J$5:$J$605,Jan!$V$5:$V$605,"Despesa",Jan!$G$5:$G$605,CPagar!$D582,Jan!$L$5:$L$605,"Não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71"/>
      <c r="C583" s="34" t="str">
        <f>'PC Despesas'!R79</f>
        <v>5.6.75</v>
      </c>
      <c r="D583" s="35" t="str">
        <f>VLOOKUP(C583,'PC Despesas'!$R$5:$S$103,2,FALSE)</f>
        <v>-</v>
      </c>
      <c r="E583" s="50">
        <f>SUMIFS(Jan!$J$5:$J$605,Jan!$V$5:$V$605,"Despesa",Jan!$G$5:$G$605,CPagar!$D583,Jan!$L$5:$L$605,"Não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71"/>
      <c r="C584" s="34" t="str">
        <f>'PC Despesas'!R80</f>
        <v>5.6.76</v>
      </c>
      <c r="D584" s="35" t="str">
        <f>VLOOKUP(C584,'PC Despesas'!$R$5:$S$103,2,FALSE)</f>
        <v>-</v>
      </c>
      <c r="E584" s="50">
        <f>SUMIFS(Jan!$J$5:$J$605,Jan!$V$5:$V$605,"Despesa",Jan!$G$5:$G$605,CPagar!$D584,Jan!$L$5:$L$605,"Não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71"/>
      <c r="C585" s="34" t="str">
        <f>'PC Despesas'!R81</f>
        <v>5.6.77</v>
      </c>
      <c r="D585" s="35" t="str">
        <f>VLOOKUP(C585,'PC Despesas'!$R$5:$S$103,2,FALSE)</f>
        <v>-</v>
      </c>
      <c r="E585" s="50">
        <f>SUMIFS(Jan!$J$5:$J$605,Jan!$V$5:$V$605,"Despesa",Jan!$G$5:$G$605,CPagar!$D585,Jan!$L$5:$L$605,"Não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71"/>
      <c r="C586" s="34" t="str">
        <f>'PC Despesas'!R82</f>
        <v>5.6.78</v>
      </c>
      <c r="D586" s="35" t="str">
        <f>VLOOKUP(C586,'PC Despesas'!$R$5:$S$103,2,FALSE)</f>
        <v>-</v>
      </c>
      <c r="E586" s="50">
        <f>SUMIFS(Jan!$J$5:$J$605,Jan!$V$5:$V$605,"Despesa",Jan!$G$5:$G$605,CPagar!$D586,Jan!$L$5:$L$605,"Não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71"/>
      <c r="C587" s="34" t="str">
        <f>'PC Despesas'!R83</f>
        <v>5.6.79</v>
      </c>
      <c r="D587" s="35" t="str">
        <f>VLOOKUP(C587,'PC Despesas'!$R$5:$S$103,2,FALSE)</f>
        <v>-</v>
      </c>
      <c r="E587" s="50">
        <f>SUMIFS(Jan!$J$5:$J$605,Jan!$V$5:$V$605,"Despesa",Jan!$G$5:$G$605,CPagar!$D587,Jan!$L$5:$L$605,"Não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71"/>
      <c r="C588" s="34" t="str">
        <f>'PC Despesas'!R84</f>
        <v>5.6.80</v>
      </c>
      <c r="D588" s="35" t="str">
        <f>VLOOKUP(C588,'PC Despesas'!$R$5:$S$103,2,FALSE)</f>
        <v>-</v>
      </c>
      <c r="E588" s="50">
        <f>SUMIFS(Jan!$J$5:$J$605,Jan!$V$5:$V$605,"Despesa",Jan!$G$5:$G$605,CPagar!$D588,Jan!$L$5:$L$605,"Não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71"/>
      <c r="C589" s="34" t="str">
        <f>'PC Despesas'!R85</f>
        <v>5.6.81</v>
      </c>
      <c r="D589" s="35" t="str">
        <f>VLOOKUP(C589,'PC Despesas'!$R$5:$S$103,2,FALSE)</f>
        <v>-</v>
      </c>
      <c r="E589" s="50">
        <f>SUMIFS(Jan!$J$5:$J$605,Jan!$V$5:$V$605,"Despesa",Jan!$G$5:$G$605,CPagar!$D589,Jan!$L$5:$L$605,"Não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71"/>
      <c r="C590" s="34" t="str">
        <f>'PC Despesas'!R86</f>
        <v>5.6.82</v>
      </c>
      <c r="D590" s="35" t="str">
        <f>VLOOKUP(C590,'PC Despesas'!$R$5:$S$103,2,FALSE)</f>
        <v>-</v>
      </c>
      <c r="E590" s="50">
        <f>SUMIFS(Jan!$J$5:$J$605,Jan!$V$5:$V$605,"Despesa",Jan!$G$5:$G$605,CPagar!$D590,Jan!$L$5:$L$605,"Não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71"/>
      <c r="C591" s="34" t="str">
        <f>'PC Despesas'!R87</f>
        <v>5.6.83</v>
      </c>
      <c r="D591" s="35" t="str">
        <f>VLOOKUP(C591,'PC Despesas'!$R$5:$S$103,2,FALSE)</f>
        <v>-</v>
      </c>
      <c r="E591" s="50">
        <f>SUMIFS(Jan!$J$5:$J$605,Jan!$V$5:$V$605,"Despesa",Jan!$G$5:$G$605,CPagar!$D591,Jan!$L$5:$L$605,"Não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71"/>
      <c r="C592" s="34" t="str">
        <f>'PC Despesas'!R88</f>
        <v>5.6.84</v>
      </c>
      <c r="D592" s="35" t="str">
        <f>VLOOKUP(C592,'PC Despesas'!$R$5:$S$103,2,FALSE)</f>
        <v>-</v>
      </c>
      <c r="E592" s="50">
        <f>SUMIFS(Jan!$J$5:$J$605,Jan!$V$5:$V$605,"Despesa",Jan!$G$5:$G$605,CPagar!$D592,Jan!$L$5:$L$605,"Não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71"/>
      <c r="C593" s="34" t="str">
        <f>'PC Despesas'!R89</f>
        <v>5.6.85</v>
      </c>
      <c r="D593" s="35" t="str">
        <f>VLOOKUP(C593,'PC Despesas'!$R$5:$S$103,2,FALSE)</f>
        <v>-</v>
      </c>
      <c r="E593" s="50">
        <f>SUMIFS(Jan!$J$5:$J$605,Jan!$V$5:$V$605,"Despesa",Jan!$G$5:$G$605,CPagar!$D593,Jan!$L$5:$L$605,"Não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71"/>
      <c r="C594" s="34" t="str">
        <f>'PC Despesas'!R90</f>
        <v>5.6.86</v>
      </c>
      <c r="D594" s="35" t="str">
        <f>VLOOKUP(C594,'PC Despesas'!$R$5:$S$103,2,FALSE)</f>
        <v>-</v>
      </c>
      <c r="E594" s="50">
        <f>SUMIFS(Jan!$J$5:$J$605,Jan!$V$5:$V$605,"Despesa",Jan!$G$5:$G$605,CPagar!$D594,Jan!$L$5:$L$605,"Não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71"/>
      <c r="C595" s="34" t="str">
        <f>'PC Despesas'!R91</f>
        <v>5.6.87</v>
      </c>
      <c r="D595" s="35" t="str">
        <f>VLOOKUP(C595,'PC Despesas'!$R$5:$S$103,2,FALSE)</f>
        <v>-</v>
      </c>
      <c r="E595" s="50">
        <f>SUMIFS(Jan!$J$5:$J$605,Jan!$V$5:$V$605,"Despesa",Jan!$G$5:$G$605,CPagar!$D595,Jan!$L$5:$L$605,"Não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71"/>
      <c r="C596" s="34" t="str">
        <f>'PC Despesas'!R92</f>
        <v>5.6.88</v>
      </c>
      <c r="D596" s="35" t="str">
        <f>VLOOKUP(C596,'PC Despesas'!$R$5:$S$103,2,FALSE)</f>
        <v>-</v>
      </c>
      <c r="E596" s="50">
        <f>SUMIFS(Jan!$J$5:$J$605,Jan!$V$5:$V$605,"Despesa",Jan!$G$5:$G$605,CPagar!$D596,Jan!$L$5:$L$605,"Não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71"/>
      <c r="C597" s="34" t="str">
        <f>'PC Despesas'!R93</f>
        <v>5.6.89</v>
      </c>
      <c r="D597" s="35" t="str">
        <f>VLOOKUP(C597,'PC Despesas'!$R$5:$S$103,2,FALSE)</f>
        <v>-</v>
      </c>
      <c r="E597" s="50">
        <f>SUMIFS(Jan!$J$5:$J$605,Jan!$V$5:$V$605,"Despesa",Jan!$G$5:$G$605,CPagar!$D597,Jan!$L$5:$L$605,"Não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71"/>
      <c r="C598" s="34" t="str">
        <f>'PC Despesas'!R94</f>
        <v>5.6.90</v>
      </c>
      <c r="D598" s="35" t="str">
        <f>VLOOKUP(C598,'PC Despesas'!$R$5:$S$103,2,FALSE)</f>
        <v>-</v>
      </c>
      <c r="E598" s="50">
        <f>SUMIFS(Jan!$J$5:$J$605,Jan!$V$5:$V$605,"Despesa",Jan!$G$5:$G$605,CPagar!$D598,Jan!$L$5:$L$605,"Não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71"/>
      <c r="C599" s="34" t="str">
        <f>'PC Despesas'!R95</f>
        <v>5.6.91</v>
      </c>
      <c r="D599" s="35" t="str">
        <f>VLOOKUP(C599,'PC Despesas'!$R$5:$S$103,2,FALSE)</f>
        <v>-</v>
      </c>
      <c r="E599" s="50">
        <f>SUMIFS(Jan!$J$5:$J$605,Jan!$V$5:$V$605,"Despesa",Jan!$G$5:$G$605,CPagar!$D599,Jan!$L$5:$L$605,"Não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71"/>
      <c r="C600" s="34" t="str">
        <f>'PC Despesas'!R96</f>
        <v>5.6.92</v>
      </c>
      <c r="D600" s="35" t="str">
        <f>VLOOKUP(C600,'PC Despesas'!$R$5:$S$103,2,FALSE)</f>
        <v>-</v>
      </c>
      <c r="E600" s="50">
        <f>SUMIFS(Jan!$J$5:$J$605,Jan!$V$5:$V$605,"Despesa",Jan!$G$5:$G$605,CPagar!$D600,Jan!$L$5:$L$605,"Não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71"/>
      <c r="C601" s="34" t="str">
        <f>'PC Despesas'!R97</f>
        <v>5.6.93</v>
      </c>
      <c r="D601" s="35" t="str">
        <f>VLOOKUP(C601,'PC Despesas'!$R$5:$S$103,2,FALSE)</f>
        <v>-</v>
      </c>
      <c r="E601" s="50">
        <f>SUMIFS(Jan!$J$5:$J$605,Jan!$V$5:$V$605,"Despesa",Jan!$G$5:$G$605,CPagar!$D601,Jan!$L$5:$L$605,"Não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71"/>
      <c r="C602" s="34" t="str">
        <f>'PC Despesas'!R98</f>
        <v>5.6.94</v>
      </c>
      <c r="D602" s="35" t="str">
        <f>VLOOKUP(C602,'PC Despesas'!$R$5:$S$103,2,FALSE)</f>
        <v>-</v>
      </c>
      <c r="E602" s="50">
        <f>SUMIFS(Jan!$J$5:$J$605,Jan!$V$5:$V$605,"Despesa",Jan!$G$5:$G$605,CPagar!$D602,Jan!$L$5:$L$605,"Não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71"/>
      <c r="C603" s="34" t="str">
        <f>'PC Despesas'!R99</f>
        <v>5.6.95</v>
      </c>
      <c r="D603" s="35" t="str">
        <f>VLOOKUP(C603,'PC Despesas'!$R$5:$S$103,2,FALSE)</f>
        <v>-</v>
      </c>
      <c r="E603" s="50">
        <f>SUMIFS(Jan!$J$5:$J$605,Jan!$V$5:$V$605,"Despesa",Jan!$G$5:$G$605,CPagar!$D603,Jan!$L$5:$L$605,"Não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71"/>
      <c r="C604" s="34" t="str">
        <f>'PC Despesas'!R100</f>
        <v>5.6.96</v>
      </c>
      <c r="D604" s="35" t="str">
        <f>VLOOKUP(C604,'PC Despesas'!$R$5:$S$103,2,FALSE)</f>
        <v>-</v>
      </c>
      <c r="E604" s="50">
        <f>SUMIFS(Jan!$J$5:$J$605,Jan!$V$5:$V$605,"Despesa",Jan!$G$5:$G$605,CPagar!$D604,Jan!$L$5:$L$605,"Não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71"/>
      <c r="C605" s="34" t="str">
        <f>'PC Despesas'!R101</f>
        <v>5.6.97</v>
      </c>
      <c r="D605" s="35" t="str">
        <f>VLOOKUP(C605,'PC Despesas'!$R$5:$S$103,2,FALSE)</f>
        <v>-</v>
      </c>
      <c r="E605" s="50">
        <f>SUMIFS(Jan!$J$5:$J$605,Jan!$V$5:$V$605,"Despesa",Jan!$G$5:$G$605,CPagar!$D605,Jan!$L$5:$L$605,"Não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71"/>
      <c r="C606" s="34" t="str">
        <f>'PC Despesas'!R102</f>
        <v>5.6.98</v>
      </c>
      <c r="D606" s="35" t="str">
        <f>VLOOKUP(C606,'PC Despesas'!$R$5:$S$103,2,FALSE)</f>
        <v>-</v>
      </c>
      <c r="E606" s="50">
        <f>SUMIFS(Jan!$J$5:$J$605,Jan!$V$5:$V$605,"Despesa",Jan!$G$5:$G$605,CPagar!$D606,Jan!$L$5:$L$605,"Não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71"/>
      <c r="C607" s="34" t="str">
        <f>'PC Despesas'!R103</f>
        <v>5.6.99</v>
      </c>
      <c r="D607" s="35" t="str">
        <f>VLOOKUP(C607,'PC Despesas'!$R$5:$S$103,2,FALSE)</f>
        <v>Outras Despesas de Marketing</v>
      </c>
      <c r="E607" s="50">
        <f>SUMIFS(Jan!$J$5:$J$605,Jan!$V$5:$V$605,"Despesa",Jan!$G$5:$G$605,CPagar!$D607,Jan!$L$5:$L$605,"Não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71"/>
      <c r="C608" s="197" t="str">
        <f>'PC Despesas'!U4</f>
        <v>5.7</v>
      </c>
      <c r="D608" s="198" t="str">
        <f>VLOOKUP(C608,'PC Despesas'!$U$4:$V$103,2,FALSE)</f>
        <v>IMPOSTOS</v>
      </c>
      <c r="E608" s="209">
        <f t="shared" ref="E608:Q608" si="19">SUM(E609:E707)</f>
        <v>0</v>
      </c>
      <c r="F608" s="209">
        <f t="shared" si="19"/>
        <v>0</v>
      </c>
      <c r="G608" s="209">
        <f t="shared" si="19"/>
        <v>0</v>
      </c>
      <c r="H608" s="209">
        <f t="shared" si="19"/>
        <v>0</v>
      </c>
      <c r="I608" s="209">
        <f t="shared" si="19"/>
        <v>0</v>
      </c>
      <c r="J608" s="209">
        <f t="shared" si="19"/>
        <v>0</v>
      </c>
      <c r="K608" s="209">
        <f t="shared" si="19"/>
        <v>0</v>
      </c>
      <c r="L608" s="209">
        <f t="shared" si="19"/>
        <v>790</v>
      </c>
      <c r="M608" s="209">
        <f t="shared" si="19"/>
        <v>859.17</v>
      </c>
      <c r="N608" s="209">
        <f t="shared" si="19"/>
        <v>732</v>
      </c>
      <c r="O608" s="209">
        <f t="shared" si="19"/>
        <v>732</v>
      </c>
      <c r="P608" s="209">
        <f t="shared" si="19"/>
        <v>732</v>
      </c>
      <c r="Q608" s="209">
        <f t="shared" si="19"/>
        <v>3845.17</v>
      </c>
    </row>
    <row r="609" spans="1:17" ht="28.5" customHeight="1" thickTop="1" thickBot="1" x14ac:dyDescent="0.3">
      <c r="A609" s="171"/>
      <c r="C609" s="34" t="str">
        <f>'PC Despesas'!U5</f>
        <v>5.7.1</v>
      </c>
      <c r="D609" s="35" t="str">
        <f>VLOOKUP(C609,'PC Despesas'!$U$5:$V$103,2,FALSE)</f>
        <v>IRPJ E CSLL</v>
      </c>
      <c r="E609" s="50">
        <f>SUMIFS(Jan!$J$5:$J$605,Jan!$V$5:$V$605,"Despesa",Jan!$G$5:$G$605,CPagar!$D609,Jan!$L$5:$L$605,"Não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547</v>
      </c>
      <c r="M609" s="50">
        <f>SUMIFS(Set!$J$5:$J$605,Set!$V$5:$V$605,"Despesa",Set!$G$5:$G$605,CPagar!$D609,Set!$L$5:$L$605,"Não Pago")</f>
        <v>502</v>
      </c>
      <c r="N609" s="50">
        <f>SUMIFS(Out!$J$5:$J$605,Out!$V$5:$V$605,"Despesa",Out!$G$5:$G$605,CPagar!$D609,Out!$L$5:$L$605,"Não Pago")</f>
        <v>502</v>
      </c>
      <c r="O609" s="50">
        <f>SUMIFS(Nov!$J$5:$J$605,Nov!$V$5:$V$605,"Despesa",Nov!$G$5:$G$605,CPagar!$D609,Nov!$L$5:$L$605,"Não Pago")</f>
        <v>502</v>
      </c>
      <c r="P609" s="50">
        <f>SUMIFS(Dez!$J$5:$J$605,Dez!$V$5:$V$605,"Despesa",Dez!$G$5:$G$605,CPagar!$D609,Dez!$L$5:$L$605,"Não Pago")</f>
        <v>502</v>
      </c>
      <c r="Q609" s="47">
        <f>SUM(E609:P609)</f>
        <v>2555</v>
      </c>
    </row>
    <row r="610" spans="1:17" ht="28.5" customHeight="1" thickTop="1" thickBot="1" x14ac:dyDescent="0.3">
      <c r="A610" s="171"/>
      <c r="C610" s="34" t="str">
        <f>'PC Despesas'!U6</f>
        <v>5.7.2</v>
      </c>
      <c r="D610" s="35" t="str">
        <f>VLOOKUP(C610,'PC Despesas'!$U$5:$V$103,2,FALSE)</f>
        <v>GPS</v>
      </c>
      <c r="E610" s="50">
        <f>SUMIFS(Jan!$J$5:$J$605,Jan!$V$5:$V$605,"Despesa",Jan!$G$5:$G$605,CPagar!$D610,Jan!$L$5:$L$605,"Não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243</v>
      </c>
      <c r="M610" s="50">
        <f>SUMIFS(Set!$J$5:$J$605,Set!$V$5:$V$605,"Despesa",Set!$G$5:$G$605,CPagar!$D610,Set!$L$5:$L$605,"Não Pago")</f>
        <v>230</v>
      </c>
      <c r="N610" s="50">
        <f>SUMIFS(Out!$J$5:$J$605,Out!$V$5:$V$605,"Despesa",Out!$G$5:$G$605,CPagar!$D610,Out!$L$5:$L$605,"Não Pago")</f>
        <v>230</v>
      </c>
      <c r="O610" s="50">
        <f>SUMIFS(Nov!$J$5:$J$605,Nov!$V$5:$V$605,"Despesa",Nov!$G$5:$G$605,CPagar!$D610,Nov!$L$5:$L$605,"Não Pago")</f>
        <v>230</v>
      </c>
      <c r="P610" s="50">
        <f>SUMIFS(Dez!$J$5:$J$605,Dez!$V$5:$V$605,"Despesa",Dez!$G$5:$G$605,CPagar!$D610,Dez!$L$5:$L$605,"Não Pago")</f>
        <v>230</v>
      </c>
      <c r="Q610" s="47">
        <f t="shared" ref="Q610:Q673" si="20">SUM(E610:P610)</f>
        <v>1163</v>
      </c>
    </row>
    <row r="611" spans="1:17" ht="28.5" customHeight="1" thickTop="1" thickBot="1" x14ac:dyDescent="0.3">
      <c r="A611" s="171"/>
      <c r="C611" s="34" t="str">
        <f>'PC Despesas'!U7</f>
        <v>5.7.3</v>
      </c>
      <c r="D611" s="35" t="str">
        <f>VLOOKUP(C611,'PC Despesas'!$U$5:$V$103,2,FALSE)</f>
        <v>FGTS</v>
      </c>
      <c r="E611" s="50">
        <f>SUMIFS(Jan!$J$5:$J$605,Jan!$V$5:$V$605,"Despesa",Jan!$G$5:$G$605,CPagar!$D611,Jan!$L$5:$L$605,"Não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127.17</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127.17</v>
      </c>
    </row>
    <row r="612" spans="1:17" ht="28.5" customHeight="1" thickTop="1" thickBot="1" x14ac:dyDescent="0.3">
      <c r="A612" s="171"/>
      <c r="C612" s="34" t="str">
        <f>'PC Despesas'!U8</f>
        <v>5.7.4</v>
      </c>
      <c r="D612" s="35">
        <f>VLOOKUP(C612,'PC Despesas'!$U$5:$V$103,2,FALSE)</f>
        <v>0</v>
      </c>
      <c r="E612" s="50">
        <f>SUMIFS(Jan!$J$5:$J$605,Jan!$V$5:$V$605,"Despesa",Jan!$G$5:$G$605,CPagar!$D612,Jan!$L$5:$L$605,"Não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71"/>
      <c r="C613" s="34" t="str">
        <f>'PC Despesas'!U9</f>
        <v>5.7.5</v>
      </c>
      <c r="D613" s="35" t="str">
        <f>VLOOKUP(C613,'PC Despesas'!$U$5:$V$103,2,FALSE)</f>
        <v>-</v>
      </c>
      <c r="E613" s="50">
        <f>SUMIFS(Jan!$J$5:$J$605,Jan!$V$5:$V$605,"Despesa",Jan!$G$5:$G$605,CPagar!$D613,Jan!$L$5:$L$605,"Não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0</v>
      </c>
      <c r="M613" s="50">
        <f>SUMIFS(Set!$J$5:$J$605,Set!$V$5:$V$605,"Despesa",Set!$G$5:$G$605,CPagar!$D613,Set!$L$5:$L$605,"Não Pago")</f>
        <v>0</v>
      </c>
      <c r="N613" s="50">
        <f>SUMIFS(Out!$J$5:$J$605,Out!$V$5:$V$605,"Despesa",Out!$G$5:$G$605,CPagar!$D613,Out!$L$5:$L$605,"Não Pago")</f>
        <v>0</v>
      </c>
      <c r="O613" s="50">
        <f>SUMIFS(Nov!$J$5:$J$605,Nov!$V$5:$V$605,"Despesa",Nov!$G$5:$G$605,CPagar!$D613,Nov!$L$5:$L$605,"Não Pago")</f>
        <v>0</v>
      </c>
      <c r="P613" s="50">
        <f>SUMIFS(Dez!$J$5:$J$605,Dez!$V$5:$V$605,"Despesa",Dez!$G$5:$G$605,CPagar!$D613,Dez!$L$5:$L$605,"Não Pago")</f>
        <v>0</v>
      </c>
      <c r="Q613" s="47">
        <f t="shared" si="20"/>
        <v>0</v>
      </c>
    </row>
    <row r="614" spans="1:17" ht="28.5" customHeight="1" thickTop="1" thickBot="1" x14ac:dyDescent="0.3">
      <c r="A614" s="171"/>
      <c r="C614" s="34" t="str">
        <f>'PC Despesas'!U10</f>
        <v>5.7.6</v>
      </c>
      <c r="D614" s="35" t="str">
        <f>VLOOKUP(C614,'PC Despesas'!$U$5:$V$103,2,FALSE)</f>
        <v>-</v>
      </c>
      <c r="E614" s="50">
        <f>SUMIFS(Jan!$J$5:$J$605,Jan!$V$5:$V$605,"Despesa",Jan!$G$5:$G$605,CPagar!$D614,Jan!$L$5:$L$605,"Não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71"/>
      <c r="C615" s="34" t="str">
        <f>'PC Despesas'!U11</f>
        <v>5.7.7</v>
      </c>
      <c r="D615" s="35" t="str">
        <f>VLOOKUP(C615,'PC Despesas'!$U$5:$V$103,2,FALSE)</f>
        <v>-</v>
      </c>
      <c r="E615" s="50">
        <f>SUMIFS(Jan!$J$5:$J$605,Jan!$V$5:$V$605,"Despesa",Jan!$G$5:$G$605,CPagar!$D615,Jan!$L$5:$L$605,"Não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71"/>
      <c r="C616" s="34" t="str">
        <f>'PC Despesas'!U12</f>
        <v>5.7.8</v>
      </c>
      <c r="D616" s="35" t="str">
        <f>VLOOKUP(C616,'PC Despesas'!$U$5:$V$103,2,FALSE)</f>
        <v>-</v>
      </c>
      <c r="E616" s="50">
        <f>SUMIFS(Jan!$J$5:$J$605,Jan!$V$5:$V$605,"Despesa",Jan!$G$5:$G$605,CPagar!$D616,Jan!$L$5:$L$605,"Não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71"/>
      <c r="C617" s="34" t="str">
        <f>'PC Despesas'!U13</f>
        <v>5.7.9</v>
      </c>
      <c r="D617" s="35" t="str">
        <f>VLOOKUP(C617,'PC Despesas'!$U$5:$V$103,2,FALSE)</f>
        <v>-</v>
      </c>
      <c r="E617" s="50">
        <f>SUMIFS(Jan!$J$5:$J$605,Jan!$V$5:$V$605,"Despesa",Jan!$G$5:$G$605,CPagar!$D617,Jan!$L$5:$L$605,"Não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71"/>
      <c r="C618" s="34" t="str">
        <f>'PC Despesas'!U14</f>
        <v>5.7.10</v>
      </c>
      <c r="D618" s="35" t="str">
        <f>VLOOKUP(C618,'PC Despesas'!$U$5:$V$103,2,FALSE)</f>
        <v>-</v>
      </c>
      <c r="E618" s="50">
        <f>SUMIFS(Jan!$J$5:$J$605,Jan!$V$5:$V$605,"Despesa",Jan!$G$5:$G$605,CPagar!$D618,Jan!$L$5:$L$605,"Não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71"/>
      <c r="C619" s="34" t="str">
        <f>'PC Despesas'!U15</f>
        <v>5.7.11</v>
      </c>
      <c r="D619" s="35" t="str">
        <f>VLOOKUP(C619,'PC Despesas'!$U$5:$V$103,2,FALSE)</f>
        <v>-</v>
      </c>
      <c r="E619" s="50">
        <f>SUMIFS(Jan!$J$5:$J$605,Jan!$V$5:$V$605,"Despesa",Jan!$G$5:$G$605,CPagar!$D619,Jan!$L$5:$L$605,"Não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71"/>
      <c r="C620" s="34" t="str">
        <f>'PC Despesas'!U16</f>
        <v>5.7.12</v>
      </c>
      <c r="D620" s="35" t="str">
        <f>VLOOKUP(C620,'PC Despesas'!$U$5:$V$103,2,FALSE)</f>
        <v>-</v>
      </c>
      <c r="E620" s="50">
        <f>SUMIFS(Jan!$J$5:$J$605,Jan!$V$5:$V$605,"Despesa",Jan!$G$5:$G$605,CPagar!$D620,Jan!$L$5:$L$605,"Não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71"/>
      <c r="C621" s="34" t="str">
        <f>'PC Despesas'!U17</f>
        <v>5.7.13</v>
      </c>
      <c r="D621" s="35" t="str">
        <f>VLOOKUP(C621,'PC Despesas'!$U$5:$V$103,2,FALSE)</f>
        <v>-</v>
      </c>
      <c r="E621" s="50">
        <f>SUMIFS(Jan!$J$5:$J$605,Jan!$V$5:$V$605,"Despesa",Jan!$G$5:$G$605,CPagar!$D621,Jan!$L$5:$L$605,"Não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71"/>
      <c r="C622" s="34" t="str">
        <f>'PC Despesas'!U18</f>
        <v>5.7.14</v>
      </c>
      <c r="D622" s="35" t="str">
        <f>VLOOKUP(C622,'PC Despesas'!$U$5:$V$103,2,FALSE)</f>
        <v>-</v>
      </c>
      <c r="E622" s="50">
        <f>SUMIFS(Jan!$J$5:$J$605,Jan!$V$5:$V$605,"Despesa",Jan!$G$5:$G$605,CPagar!$D622,Jan!$L$5:$L$605,"Não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71"/>
      <c r="C623" s="34" t="str">
        <f>'PC Despesas'!U19</f>
        <v>5.7.15</v>
      </c>
      <c r="D623" s="35" t="str">
        <f>VLOOKUP(C623,'PC Despesas'!$U$5:$V$103,2,FALSE)</f>
        <v>-</v>
      </c>
      <c r="E623" s="50">
        <f>SUMIFS(Jan!$J$5:$J$605,Jan!$V$5:$V$605,"Despesa",Jan!$G$5:$G$605,CPagar!$D623,Jan!$L$5:$L$605,"Não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71"/>
      <c r="C624" s="34" t="str">
        <f>'PC Despesas'!U20</f>
        <v>5.7.16</v>
      </c>
      <c r="D624" s="35" t="str">
        <f>VLOOKUP(C624,'PC Despesas'!$U$5:$V$103,2,FALSE)</f>
        <v>-</v>
      </c>
      <c r="E624" s="50">
        <f>SUMIFS(Jan!$J$5:$J$605,Jan!$V$5:$V$605,"Despesa",Jan!$G$5:$G$605,CPagar!$D624,Jan!$L$5:$L$605,"Não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71"/>
      <c r="C625" s="34" t="str">
        <f>'PC Despesas'!U21</f>
        <v>5.7.17</v>
      </c>
      <c r="D625" s="35" t="str">
        <f>VLOOKUP(C625,'PC Despesas'!$U$5:$V$103,2,FALSE)</f>
        <v>-</v>
      </c>
      <c r="E625" s="50">
        <f>SUMIFS(Jan!$J$5:$J$605,Jan!$V$5:$V$605,"Despesa",Jan!$G$5:$G$605,CPagar!$D625,Jan!$L$5:$L$605,"Não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71"/>
      <c r="C626" s="34" t="str">
        <f>'PC Despesas'!U22</f>
        <v>5.7.18</v>
      </c>
      <c r="D626" s="35" t="str">
        <f>VLOOKUP(C626,'PC Despesas'!$U$5:$V$103,2,FALSE)</f>
        <v>-</v>
      </c>
      <c r="E626" s="50">
        <f>SUMIFS(Jan!$J$5:$J$605,Jan!$V$5:$V$605,"Despesa",Jan!$G$5:$G$605,CPagar!$D626,Jan!$L$5:$L$605,"Não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71"/>
      <c r="C627" s="34" t="str">
        <f>'PC Despesas'!U23</f>
        <v>5.7.19</v>
      </c>
      <c r="D627" s="35" t="str">
        <f>VLOOKUP(C627,'PC Despesas'!$U$5:$V$103,2,FALSE)</f>
        <v>-</v>
      </c>
      <c r="E627" s="50">
        <f>SUMIFS(Jan!$J$5:$J$605,Jan!$V$5:$V$605,"Despesa",Jan!$G$5:$G$605,CPagar!$D627,Jan!$L$5:$L$605,"Não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71"/>
      <c r="C628" s="34" t="str">
        <f>'PC Despesas'!U24</f>
        <v>5.7.20</v>
      </c>
      <c r="D628" s="35" t="str">
        <f>VLOOKUP(C628,'PC Despesas'!$U$5:$V$103,2,FALSE)</f>
        <v>-</v>
      </c>
      <c r="E628" s="50">
        <f>SUMIFS(Jan!$J$5:$J$605,Jan!$V$5:$V$605,"Despesa",Jan!$G$5:$G$605,CPagar!$D628,Jan!$L$5:$L$605,"Não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71"/>
      <c r="C629" s="34" t="str">
        <f>'PC Despesas'!U25</f>
        <v>5.7.21</v>
      </c>
      <c r="D629" s="35" t="str">
        <f>VLOOKUP(C629,'PC Despesas'!$U$5:$V$103,2,FALSE)</f>
        <v>-</v>
      </c>
      <c r="E629" s="50">
        <f>SUMIFS(Jan!$J$5:$J$605,Jan!$V$5:$V$605,"Despesa",Jan!$G$5:$G$605,CPagar!$D629,Jan!$L$5:$L$605,"Não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71"/>
      <c r="C630" s="34" t="str">
        <f>'PC Despesas'!U26</f>
        <v>5.7.22</v>
      </c>
      <c r="D630" s="35" t="str">
        <f>VLOOKUP(C630,'PC Despesas'!$U$5:$V$103,2,FALSE)</f>
        <v>-</v>
      </c>
      <c r="E630" s="50">
        <f>SUMIFS(Jan!$J$5:$J$605,Jan!$V$5:$V$605,"Despesa",Jan!$G$5:$G$605,CPagar!$D630,Jan!$L$5:$L$605,"Não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71"/>
      <c r="C631" s="34" t="str">
        <f>'PC Despesas'!U27</f>
        <v>5.7.23</v>
      </c>
      <c r="D631" s="35" t="str">
        <f>VLOOKUP(C631,'PC Despesas'!$U$5:$V$103,2,FALSE)</f>
        <v>-</v>
      </c>
      <c r="E631" s="50">
        <f>SUMIFS(Jan!$J$5:$J$605,Jan!$V$5:$V$605,"Despesa",Jan!$G$5:$G$605,CPagar!$D631,Jan!$L$5:$L$605,"Não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71"/>
      <c r="C632" s="34" t="str">
        <f>'PC Despesas'!U28</f>
        <v>5.7.24</v>
      </c>
      <c r="D632" s="35" t="str">
        <f>VLOOKUP(C632,'PC Despesas'!$U$5:$V$103,2,FALSE)</f>
        <v>-</v>
      </c>
      <c r="E632" s="50">
        <f>SUMIFS(Jan!$J$5:$J$605,Jan!$V$5:$V$605,"Despesa",Jan!$G$5:$G$605,CPagar!$D632,Jan!$L$5:$L$605,"Não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71"/>
      <c r="C633" s="34" t="str">
        <f>'PC Despesas'!U29</f>
        <v>5.7.25</v>
      </c>
      <c r="D633" s="35" t="str">
        <f>VLOOKUP(C633,'PC Despesas'!$U$5:$V$103,2,FALSE)</f>
        <v>-</v>
      </c>
      <c r="E633" s="50">
        <f>SUMIFS(Jan!$J$5:$J$605,Jan!$V$5:$V$605,"Despesa",Jan!$G$5:$G$605,CPagar!$D633,Jan!$L$5:$L$605,"Não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71"/>
      <c r="C634" s="34" t="str">
        <f>'PC Despesas'!U30</f>
        <v>5.7.26</v>
      </c>
      <c r="D634" s="35" t="str">
        <f>VLOOKUP(C634,'PC Despesas'!$U$5:$V$103,2,FALSE)</f>
        <v>-</v>
      </c>
      <c r="E634" s="50">
        <f>SUMIFS(Jan!$J$5:$J$605,Jan!$V$5:$V$605,"Despesa",Jan!$G$5:$G$605,CPagar!$D634,Jan!$L$5:$L$605,"Não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71"/>
      <c r="C635" s="34" t="str">
        <f>'PC Despesas'!U31</f>
        <v>5.7.27</v>
      </c>
      <c r="D635" s="35" t="str">
        <f>VLOOKUP(C635,'PC Despesas'!$U$5:$V$103,2,FALSE)</f>
        <v>-</v>
      </c>
      <c r="E635" s="50">
        <f>SUMIFS(Jan!$J$5:$J$605,Jan!$V$5:$V$605,"Despesa",Jan!$G$5:$G$605,CPagar!$D635,Jan!$L$5:$L$605,"Não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71"/>
      <c r="C636" s="34" t="str">
        <f>'PC Despesas'!U32</f>
        <v>5.7.28</v>
      </c>
      <c r="D636" s="35" t="str">
        <f>VLOOKUP(C636,'PC Despesas'!$U$5:$V$103,2,FALSE)</f>
        <v>-</v>
      </c>
      <c r="E636" s="50">
        <f>SUMIFS(Jan!$J$5:$J$605,Jan!$V$5:$V$605,"Despesa",Jan!$G$5:$G$605,CPagar!$D636,Jan!$L$5:$L$605,"Não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71"/>
      <c r="C637" s="34" t="str">
        <f>'PC Despesas'!U33</f>
        <v>5.7.29</v>
      </c>
      <c r="D637" s="35" t="str">
        <f>VLOOKUP(C637,'PC Despesas'!$U$5:$V$103,2,FALSE)</f>
        <v>-</v>
      </c>
      <c r="E637" s="50">
        <f>SUMIFS(Jan!$J$5:$J$605,Jan!$V$5:$V$605,"Despesa",Jan!$G$5:$G$605,CPagar!$D637,Jan!$L$5:$L$605,"Não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71"/>
      <c r="C638" s="34" t="str">
        <f>'PC Despesas'!U34</f>
        <v>5.7.30</v>
      </c>
      <c r="D638" s="35" t="str">
        <f>VLOOKUP(C638,'PC Despesas'!$U$5:$V$103,2,FALSE)</f>
        <v>-</v>
      </c>
      <c r="E638" s="50">
        <f>SUMIFS(Jan!$J$5:$J$605,Jan!$V$5:$V$605,"Despesa",Jan!$G$5:$G$605,CPagar!$D638,Jan!$L$5:$L$605,"Não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71"/>
      <c r="C639" s="34" t="str">
        <f>'PC Despesas'!U35</f>
        <v>5.7.31</v>
      </c>
      <c r="D639" s="35" t="str">
        <f>VLOOKUP(C639,'PC Despesas'!$U$5:$V$103,2,FALSE)</f>
        <v>-</v>
      </c>
      <c r="E639" s="50">
        <f>SUMIFS(Jan!$J$5:$J$605,Jan!$V$5:$V$605,"Despesa",Jan!$G$5:$G$605,CPagar!$D639,Jan!$L$5:$L$605,"Não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71"/>
      <c r="C640" s="34" t="str">
        <f>'PC Despesas'!U36</f>
        <v>5.7.32</v>
      </c>
      <c r="D640" s="35" t="str">
        <f>VLOOKUP(C640,'PC Despesas'!$U$5:$V$103,2,FALSE)</f>
        <v>-</v>
      </c>
      <c r="E640" s="50">
        <f>SUMIFS(Jan!$J$5:$J$605,Jan!$V$5:$V$605,"Despesa",Jan!$G$5:$G$605,CPagar!$D640,Jan!$L$5:$L$605,"Não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71"/>
      <c r="C641" s="34" t="str">
        <f>'PC Despesas'!U37</f>
        <v>5.7.33</v>
      </c>
      <c r="D641" s="35" t="str">
        <f>VLOOKUP(C641,'PC Despesas'!$U$5:$V$103,2,FALSE)</f>
        <v>-</v>
      </c>
      <c r="E641" s="50">
        <f>SUMIFS(Jan!$J$5:$J$605,Jan!$V$5:$V$605,"Despesa",Jan!$G$5:$G$605,CPagar!$D641,Jan!$L$5:$L$605,"Não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71"/>
      <c r="C642" s="34" t="str">
        <f>'PC Despesas'!U38</f>
        <v>5.7.34</v>
      </c>
      <c r="D642" s="35" t="str">
        <f>VLOOKUP(C642,'PC Despesas'!$U$5:$V$103,2,FALSE)</f>
        <v>-</v>
      </c>
      <c r="E642" s="50">
        <f>SUMIFS(Jan!$J$5:$J$605,Jan!$V$5:$V$605,"Despesa",Jan!$G$5:$G$605,CPagar!$D642,Jan!$L$5:$L$605,"Não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71"/>
      <c r="C643" s="34" t="str">
        <f>'PC Despesas'!U39</f>
        <v>5.7.35</v>
      </c>
      <c r="D643" s="35" t="str">
        <f>VLOOKUP(C643,'PC Despesas'!$U$5:$V$103,2,FALSE)</f>
        <v>-</v>
      </c>
      <c r="E643" s="50">
        <f>SUMIFS(Jan!$J$5:$J$605,Jan!$V$5:$V$605,"Despesa",Jan!$G$5:$G$605,CPagar!$D643,Jan!$L$5:$L$605,"Não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71"/>
      <c r="C644" s="34" t="str">
        <f>'PC Despesas'!U40</f>
        <v>5.7.36</v>
      </c>
      <c r="D644" s="35" t="str">
        <f>VLOOKUP(C644,'PC Despesas'!$U$5:$V$103,2,FALSE)</f>
        <v>-</v>
      </c>
      <c r="E644" s="50">
        <f>SUMIFS(Jan!$J$5:$J$605,Jan!$V$5:$V$605,"Despesa",Jan!$G$5:$G$605,CPagar!$D644,Jan!$L$5:$L$605,"Não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71"/>
      <c r="C645" s="34" t="str">
        <f>'PC Despesas'!U41</f>
        <v>5.7.37</v>
      </c>
      <c r="D645" s="35" t="str">
        <f>VLOOKUP(C645,'PC Despesas'!$U$5:$V$103,2,FALSE)</f>
        <v>-</v>
      </c>
      <c r="E645" s="50">
        <f>SUMIFS(Jan!$J$5:$J$605,Jan!$V$5:$V$605,"Despesa",Jan!$G$5:$G$605,CPagar!$D645,Jan!$L$5:$L$605,"Não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71"/>
      <c r="C646" s="34" t="str">
        <f>'PC Despesas'!U42</f>
        <v>5.7.38</v>
      </c>
      <c r="D646" s="35" t="str">
        <f>VLOOKUP(C646,'PC Despesas'!$U$5:$V$103,2,FALSE)</f>
        <v>-</v>
      </c>
      <c r="E646" s="50">
        <f>SUMIFS(Jan!$J$5:$J$605,Jan!$V$5:$V$605,"Despesa",Jan!$G$5:$G$605,CPagar!$D646,Jan!$L$5:$L$605,"Não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71"/>
      <c r="C647" s="34" t="str">
        <f>'PC Despesas'!U43</f>
        <v>5.7.39</v>
      </c>
      <c r="D647" s="35" t="str">
        <f>VLOOKUP(C647,'PC Despesas'!$U$5:$V$103,2,FALSE)</f>
        <v>-</v>
      </c>
      <c r="E647" s="50">
        <f>SUMIFS(Jan!$J$5:$J$605,Jan!$V$5:$V$605,"Despesa",Jan!$G$5:$G$605,CPagar!$D647,Jan!$L$5:$L$605,"Não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71"/>
      <c r="C648" s="34" t="str">
        <f>'PC Despesas'!U44</f>
        <v>5.7.40</v>
      </c>
      <c r="D648" s="35" t="str">
        <f>VLOOKUP(C648,'PC Despesas'!$U$5:$V$103,2,FALSE)</f>
        <v>-</v>
      </c>
      <c r="E648" s="50">
        <f>SUMIFS(Jan!$J$5:$J$605,Jan!$V$5:$V$605,"Despesa",Jan!$G$5:$G$605,CPagar!$D648,Jan!$L$5:$L$605,"Não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71"/>
      <c r="C649" s="34" t="str">
        <f>'PC Despesas'!U45</f>
        <v>5.7.41</v>
      </c>
      <c r="D649" s="35" t="str">
        <f>VLOOKUP(C649,'PC Despesas'!$U$5:$V$103,2,FALSE)</f>
        <v>-</v>
      </c>
      <c r="E649" s="50">
        <f>SUMIFS(Jan!$J$5:$J$605,Jan!$V$5:$V$605,"Despesa",Jan!$G$5:$G$605,CPagar!$D649,Jan!$L$5:$L$605,"Não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71"/>
      <c r="C650" s="34" t="str">
        <f>'PC Despesas'!U46</f>
        <v>5.7.42</v>
      </c>
      <c r="D650" s="35" t="str">
        <f>VLOOKUP(C650,'PC Despesas'!$U$5:$V$103,2,FALSE)</f>
        <v>-</v>
      </c>
      <c r="E650" s="50">
        <f>SUMIFS(Jan!$J$5:$J$605,Jan!$V$5:$V$605,"Despesa",Jan!$G$5:$G$605,CPagar!$D650,Jan!$L$5:$L$605,"Não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71"/>
      <c r="C651" s="34" t="str">
        <f>'PC Despesas'!U47</f>
        <v>5.7.43</v>
      </c>
      <c r="D651" s="35" t="str">
        <f>VLOOKUP(C651,'PC Despesas'!$U$5:$V$103,2,FALSE)</f>
        <v>-</v>
      </c>
      <c r="E651" s="50">
        <f>SUMIFS(Jan!$J$5:$J$605,Jan!$V$5:$V$605,"Despesa",Jan!$G$5:$G$605,CPagar!$D651,Jan!$L$5:$L$605,"Não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71"/>
      <c r="C652" s="34" t="str">
        <f>'PC Despesas'!U48</f>
        <v>5.7.44</v>
      </c>
      <c r="D652" s="35" t="str">
        <f>VLOOKUP(C652,'PC Despesas'!$U$5:$V$103,2,FALSE)</f>
        <v>-</v>
      </c>
      <c r="E652" s="50">
        <f>SUMIFS(Jan!$J$5:$J$605,Jan!$V$5:$V$605,"Despesa",Jan!$G$5:$G$605,CPagar!$D652,Jan!$L$5:$L$605,"Não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71"/>
      <c r="C653" s="34" t="str">
        <f>'PC Despesas'!U49</f>
        <v>5.7.45</v>
      </c>
      <c r="D653" s="35" t="str">
        <f>VLOOKUP(C653,'PC Despesas'!$U$5:$V$103,2,FALSE)</f>
        <v>-</v>
      </c>
      <c r="E653" s="50">
        <f>SUMIFS(Jan!$J$5:$J$605,Jan!$V$5:$V$605,"Despesa",Jan!$G$5:$G$605,CPagar!$D653,Jan!$L$5:$L$605,"Não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71"/>
      <c r="C654" s="34" t="str">
        <f>'PC Despesas'!U50</f>
        <v>5.7.46</v>
      </c>
      <c r="D654" s="35" t="str">
        <f>VLOOKUP(C654,'PC Despesas'!$U$5:$V$103,2,FALSE)</f>
        <v>-</v>
      </c>
      <c r="E654" s="50">
        <f>SUMIFS(Jan!$J$5:$J$605,Jan!$V$5:$V$605,"Despesa",Jan!$G$5:$G$605,CPagar!$D654,Jan!$L$5:$L$605,"Não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71"/>
      <c r="C655" s="34" t="str">
        <f>'PC Despesas'!U51</f>
        <v>5.7.47</v>
      </c>
      <c r="D655" s="35" t="str">
        <f>VLOOKUP(C655,'PC Despesas'!$U$5:$V$103,2,FALSE)</f>
        <v>-</v>
      </c>
      <c r="E655" s="50">
        <f>SUMIFS(Jan!$J$5:$J$605,Jan!$V$5:$V$605,"Despesa",Jan!$G$5:$G$605,CPagar!$D655,Jan!$L$5:$L$605,"Não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71"/>
      <c r="C656" s="34" t="str">
        <f>'PC Despesas'!U52</f>
        <v>5.7.48</v>
      </c>
      <c r="D656" s="35" t="str">
        <f>VLOOKUP(C656,'PC Despesas'!$U$5:$V$103,2,FALSE)</f>
        <v>-</v>
      </c>
      <c r="E656" s="50">
        <f>SUMIFS(Jan!$J$5:$J$605,Jan!$V$5:$V$605,"Despesa",Jan!$G$5:$G$605,CPagar!$D656,Jan!$L$5:$L$605,"Não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71"/>
      <c r="C657" s="34" t="str">
        <f>'PC Despesas'!U53</f>
        <v>5.7.49</v>
      </c>
      <c r="D657" s="35" t="str">
        <f>VLOOKUP(C657,'PC Despesas'!$U$5:$V$103,2,FALSE)</f>
        <v>-</v>
      </c>
      <c r="E657" s="50">
        <f>SUMIFS(Jan!$J$5:$J$605,Jan!$V$5:$V$605,"Despesa",Jan!$G$5:$G$605,CPagar!$D657,Jan!$L$5:$L$605,"Não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71"/>
      <c r="C658" s="34" t="str">
        <f>'PC Despesas'!U54</f>
        <v>5.7.50</v>
      </c>
      <c r="D658" s="35" t="str">
        <f>VLOOKUP(C658,'PC Despesas'!$U$5:$V$103,2,FALSE)</f>
        <v>-</v>
      </c>
      <c r="E658" s="50">
        <f>SUMIFS(Jan!$J$5:$J$605,Jan!$V$5:$V$605,"Despesa",Jan!$G$5:$G$605,CPagar!$D658,Jan!$L$5:$L$605,"Não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71"/>
      <c r="C659" s="34" t="str">
        <f>'PC Despesas'!U55</f>
        <v>5.7.51</v>
      </c>
      <c r="D659" s="35" t="str">
        <f>VLOOKUP(C659,'PC Despesas'!$U$5:$V$103,2,FALSE)</f>
        <v>-</v>
      </c>
      <c r="E659" s="50">
        <f>SUMIFS(Jan!$J$5:$J$605,Jan!$V$5:$V$605,"Despesa",Jan!$G$5:$G$605,CPagar!$D659,Jan!$L$5:$L$605,"Não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71"/>
      <c r="C660" s="34" t="str">
        <f>'PC Despesas'!U56</f>
        <v>5.7.52</v>
      </c>
      <c r="D660" s="35" t="str">
        <f>VLOOKUP(C660,'PC Despesas'!$U$5:$V$103,2,FALSE)</f>
        <v>-</v>
      </c>
      <c r="E660" s="50">
        <f>SUMIFS(Jan!$J$5:$J$605,Jan!$V$5:$V$605,"Despesa",Jan!$G$5:$G$605,CPagar!$D660,Jan!$L$5:$L$605,"Não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71"/>
      <c r="C661" s="34" t="str">
        <f>'PC Despesas'!U57</f>
        <v>5.7.53</v>
      </c>
      <c r="D661" s="35" t="str">
        <f>VLOOKUP(C661,'PC Despesas'!$U$5:$V$103,2,FALSE)</f>
        <v>-</v>
      </c>
      <c r="E661" s="50">
        <f>SUMIFS(Jan!$J$5:$J$605,Jan!$V$5:$V$605,"Despesa",Jan!$G$5:$G$605,CPagar!$D661,Jan!$L$5:$L$605,"Não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71"/>
      <c r="C662" s="34" t="str">
        <f>'PC Despesas'!U58</f>
        <v>5.7.54</v>
      </c>
      <c r="D662" s="35" t="str">
        <f>VLOOKUP(C662,'PC Despesas'!$U$5:$V$103,2,FALSE)</f>
        <v>-</v>
      </c>
      <c r="E662" s="50">
        <f>SUMIFS(Jan!$J$5:$J$605,Jan!$V$5:$V$605,"Despesa",Jan!$G$5:$G$605,CPagar!$D662,Jan!$L$5:$L$605,"Não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71"/>
      <c r="C663" s="34" t="str">
        <f>'PC Despesas'!U59</f>
        <v>5.7.55</v>
      </c>
      <c r="D663" s="35" t="str">
        <f>VLOOKUP(C663,'PC Despesas'!$U$5:$V$103,2,FALSE)</f>
        <v>-</v>
      </c>
      <c r="E663" s="50">
        <f>SUMIFS(Jan!$J$5:$J$605,Jan!$V$5:$V$605,"Despesa",Jan!$G$5:$G$605,CPagar!$D663,Jan!$L$5:$L$605,"Não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71"/>
      <c r="C664" s="34" t="str">
        <f>'PC Despesas'!U60</f>
        <v>5.7.56</v>
      </c>
      <c r="D664" s="35" t="str">
        <f>VLOOKUP(C664,'PC Despesas'!$U$5:$V$103,2,FALSE)</f>
        <v>-</v>
      </c>
      <c r="E664" s="50">
        <f>SUMIFS(Jan!$J$5:$J$605,Jan!$V$5:$V$605,"Despesa",Jan!$G$5:$G$605,CPagar!$D664,Jan!$L$5:$L$605,"Não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71"/>
      <c r="C665" s="34" t="str">
        <f>'PC Despesas'!U61</f>
        <v>5.7.57</v>
      </c>
      <c r="D665" s="35" t="str">
        <f>VLOOKUP(C665,'PC Despesas'!$U$5:$V$103,2,FALSE)</f>
        <v>-</v>
      </c>
      <c r="E665" s="50">
        <f>SUMIFS(Jan!$J$5:$J$605,Jan!$V$5:$V$605,"Despesa",Jan!$G$5:$G$605,CPagar!$D665,Jan!$L$5:$L$605,"Não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71"/>
      <c r="C666" s="34" t="str">
        <f>'PC Despesas'!U62</f>
        <v>5.7.58</v>
      </c>
      <c r="D666" s="35" t="str">
        <f>VLOOKUP(C666,'PC Despesas'!$U$5:$V$103,2,FALSE)</f>
        <v>-</v>
      </c>
      <c r="E666" s="50">
        <f>SUMIFS(Jan!$J$5:$J$605,Jan!$V$5:$V$605,"Despesa",Jan!$G$5:$G$605,CPagar!$D666,Jan!$L$5:$L$605,"Não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71"/>
      <c r="C667" s="34" t="str">
        <f>'PC Despesas'!U63</f>
        <v>5.7.59</v>
      </c>
      <c r="D667" s="35" t="str">
        <f>VLOOKUP(C667,'PC Despesas'!$U$5:$V$103,2,FALSE)</f>
        <v>-</v>
      </c>
      <c r="E667" s="50">
        <f>SUMIFS(Jan!$J$5:$J$605,Jan!$V$5:$V$605,"Despesa",Jan!$G$5:$G$605,CPagar!$D667,Jan!$L$5:$L$605,"Não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71"/>
      <c r="C668" s="34" t="str">
        <f>'PC Despesas'!U64</f>
        <v>5.7.60</v>
      </c>
      <c r="D668" s="35" t="str">
        <f>VLOOKUP(C668,'PC Despesas'!$U$5:$V$103,2,FALSE)</f>
        <v>-</v>
      </c>
      <c r="E668" s="50">
        <f>SUMIFS(Jan!$J$5:$J$605,Jan!$V$5:$V$605,"Despesa",Jan!$G$5:$G$605,CPagar!$D668,Jan!$L$5:$L$605,"Não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71"/>
      <c r="C669" s="34" t="str">
        <f>'PC Despesas'!U65</f>
        <v>5.7.61</v>
      </c>
      <c r="D669" s="35" t="str">
        <f>VLOOKUP(C669,'PC Despesas'!$U$5:$V$103,2,FALSE)</f>
        <v>-</v>
      </c>
      <c r="E669" s="50">
        <f>SUMIFS(Jan!$J$5:$J$605,Jan!$V$5:$V$605,"Despesa",Jan!$G$5:$G$605,CPagar!$D669,Jan!$L$5:$L$605,"Não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71"/>
      <c r="C670" s="34" t="str">
        <f>'PC Despesas'!U66</f>
        <v>5.7.62</v>
      </c>
      <c r="D670" s="35" t="str">
        <f>VLOOKUP(C670,'PC Despesas'!$U$5:$V$103,2,FALSE)</f>
        <v>-</v>
      </c>
      <c r="E670" s="50">
        <f>SUMIFS(Jan!$J$5:$J$605,Jan!$V$5:$V$605,"Despesa",Jan!$G$5:$G$605,CPagar!$D670,Jan!$L$5:$L$605,"Não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71"/>
      <c r="C671" s="34" t="str">
        <f>'PC Despesas'!U67</f>
        <v>5.7.63</v>
      </c>
      <c r="D671" s="35" t="str">
        <f>VLOOKUP(C671,'PC Despesas'!$U$5:$V$103,2,FALSE)</f>
        <v>-</v>
      </c>
      <c r="E671" s="50">
        <f>SUMIFS(Jan!$J$5:$J$605,Jan!$V$5:$V$605,"Despesa",Jan!$G$5:$G$605,CPagar!$D671,Jan!$L$5:$L$605,"Não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71"/>
      <c r="C672" s="34" t="str">
        <f>'PC Despesas'!U68</f>
        <v>5.7.64</v>
      </c>
      <c r="D672" s="35" t="str">
        <f>VLOOKUP(C672,'PC Despesas'!$U$5:$V$103,2,FALSE)</f>
        <v>-</v>
      </c>
      <c r="E672" s="50">
        <f>SUMIFS(Jan!$J$5:$J$605,Jan!$V$5:$V$605,"Despesa",Jan!$G$5:$G$605,CPagar!$D672,Jan!$L$5:$L$605,"Não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71"/>
      <c r="C673" s="34" t="str">
        <f>'PC Despesas'!U69</f>
        <v>5.7.65</v>
      </c>
      <c r="D673" s="35" t="str">
        <f>VLOOKUP(C673,'PC Despesas'!$U$5:$V$103,2,FALSE)</f>
        <v>-</v>
      </c>
      <c r="E673" s="50">
        <f>SUMIFS(Jan!$J$5:$J$605,Jan!$V$5:$V$605,"Despesa",Jan!$G$5:$G$605,CPagar!$D673,Jan!$L$5:$L$605,"Não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71"/>
      <c r="C674" s="34" t="str">
        <f>'PC Despesas'!U70</f>
        <v>5.7.66</v>
      </c>
      <c r="D674" s="35" t="str">
        <f>VLOOKUP(C674,'PC Despesas'!$U$5:$V$103,2,FALSE)</f>
        <v>-</v>
      </c>
      <c r="E674" s="50">
        <f>SUMIFS(Jan!$J$5:$J$605,Jan!$V$5:$V$605,"Despesa",Jan!$G$5:$G$605,CPagar!$D674,Jan!$L$5:$L$605,"Não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71"/>
      <c r="C675" s="34" t="str">
        <f>'PC Despesas'!U71</f>
        <v>5.7.67</v>
      </c>
      <c r="D675" s="35" t="str">
        <f>VLOOKUP(C675,'PC Despesas'!$U$5:$V$103,2,FALSE)</f>
        <v>-</v>
      </c>
      <c r="E675" s="50">
        <f>SUMIFS(Jan!$J$5:$J$605,Jan!$V$5:$V$605,"Despesa",Jan!$G$5:$G$605,CPagar!$D675,Jan!$L$5:$L$605,"Não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71"/>
      <c r="C676" s="34" t="str">
        <f>'PC Despesas'!U72</f>
        <v>5.7.68</v>
      </c>
      <c r="D676" s="35" t="str">
        <f>VLOOKUP(C676,'PC Despesas'!$U$5:$V$103,2,FALSE)</f>
        <v>-</v>
      </c>
      <c r="E676" s="50">
        <f>SUMIFS(Jan!$J$5:$J$605,Jan!$V$5:$V$605,"Despesa",Jan!$G$5:$G$605,CPagar!$D676,Jan!$L$5:$L$605,"Não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71"/>
      <c r="C677" s="34" t="str">
        <f>'PC Despesas'!U73</f>
        <v>5.7.69</v>
      </c>
      <c r="D677" s="35" t="str">
        <f>VLOOKUP(C677,'PC Despesas'!$U$5:$V$103,2,FALSE)</f>
        <v>-</v>
      </c>
      <c r="E677" s="50">
        <f>SUMIFS(Jan!$J$5:$J$605,Jan!$V$5:$V$605,"Despesa",Jan!$G$5:$G$605,CPagar!$D677,Jan!$L$5:$L$605,"Não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71"/>
      <c r="C678" s="34" t="str">
        <f>'PC Despesas'!U74</f>
        <v>5.7.70</v>
      </c>
      <c r="D678" s="35" t="str">
        <f>VLOOKUP(C678,'PC Despesas'!$U$5:$V$103,2,FALSE)</f>
        <v>-</v>
      </c>
      <c r="E678" s="50">
        <f>SUMIFS(Jan!$J$5:$J$605,Jan!$V$5:$V$605,"Despesa",Jan!$G$5:$G$605,CPagar!$D678,Jan!$L$5:$L$605,"Não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71"/>
      <c r="C679" s="34" t="str">
        <f>'PC Despesas'!U75</f>
        <v>5.7.71</v>
      </c>
      <c r="D679" s="35" t="str">
        <f>VLOOKUP(C679,'PC Despesas'!$U$5:$V$103,2,FALSE)</f>
        <v>-</v>
      </c>
      <c r="E679" s="50">
        <f>SUMIFS(Jan!$J$5:$J$605,Jan!$V$5:$V$605,"Despesa",Jan!$G$5:$G$605,CPagar!$D679,Jan!$L$5:$L$605,"Não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71"/>
      <c r="C680" s="34" t="str">
        <f>'PC Despesas'!U76</f>
        <v>5.7.72</v>
      </c>
      <c r="D680" s="35" t="str">
        <f>VLOOKUP(C680,'PC Despesas'!$U$5:$V$103,2,FALSE)</f>
        <v>-</v>
      </c>
      <c r="E680" s="50">
        <f>SUMIFS(Jan!$J$5:$J$605,Jan!$V$5:$V$605,"Despesa",Jan!$G$5:$G$605,CPagar!$D680,Jan!$L$5:$L$605,"Não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71"/>
      <c r="C681" s="34" t="str">
        <f>'PC Despesas'!U77</f>
        <v>5.7.73</v>
      </c>
      <c r="D681" s="35" t="str">
        <f>VLOOKUP(C681,'PC Despesas'!$U$5:$V$103,2,FALSE)</f>
        <v>-</v>
      </c>
      <c r="E681" s="50">
        <f>SUMIFS(Jan!$J$5:$J$605,Jan!$V$5:$V$605,"Despesa",Jan!$G$5:$G$605,CPagar!$D681,Jan!$L$5:$L$605,"Não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71"/>
      <c r="C682" s="34" t="str">
        <f>'PC Despesas'!U78</f>
        <v>5.7.74</v>
      </c>
      <c r="D682" s="35" t="str">
        <f>VLOOKUP(C682,'PC Despesas'!$U$5:$V$103,2,FALSE)</f>
        <v>-</v>
      </c>
      <c r="E682" s="50">
        <f>SUMIFS(Jan!$J$5:$J$605,Jan!$V$5:$V$605,"Despesa",Jan!$G$5:$G$605,CPagar!$D682,Jan!$L$5:$L$605,"Não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71"/>
      <c r="C683" s="34" t="str">
        <f>'PC Despesas'!U79</f>
        <v>5.7.75</v>
      </c>
      <c r="D683" s="35" t="str">
        <f>VLOOKUP(C683,'PC Despesas'!$U$5:$V$103,2,FALSE)</f>
        <v>-</v>
      </c>
      <c r="E683" s="50">
        <f>SUMIFS(Jan!$J$5:$J$605,Jan!$V$5:$V$605,"Despesa",Jan!$G$5:$G$605,CPagar!$D683,Jan!$L$5:$L$605,"Não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71"/>
      <c r="C684" s="34" t="str">
        <f>'PC Despesas'!U80</f>
        <v>5.7.76</v>
      </c>
      <c r="D684" s="35" t="str">
        <f>VLOOKUP(C684,'PC Despesas'!$U$5:$V$103,2,FALSE)</f>
        <v>-</v>
      </c>
      <c r="E684" s="50">
        <f>SUMIFS(Jan!$J$5:$J$605,Jan!$V$5:$V$605,"Despesa",Jan!$G$5:$G$605,CPagar!$D684,Jan!$L$5:$L$605,"Não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71"/>
      <c r="C685" s="34" t="str">
        <f>'PC Despesas'!U81</f>
        <v>5.7.77</v>
      </c>
      <c r="D685" s="35" t="str">
        <f>VLOOKUP(C685,'PC Despesas'!$U$5:$V$103,2,FALSE)</f>
        <v>-</v>
      </c>
      <c r="E685" s="50">
        <f>SUMIFS(Jan!$J$5:$J$605,Jan!$V$5:$V$605,"Despesa",Jan!$G$5:$G$605,CPagar!$D685,Jan!$L$5:$L$605,"Não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71"/>
      <c r="C686" s="34" t="str">
        <f>'PC Despesas'!U82</f>
        <v>5.7.78</v>
      </c>
      <c r="D686" s="35" t="str">
        <f>VLOOKUP(C686,'PC Despesas'!$U$5:$V$103,2,FALSE)</f>
        <v>-</v>
      </c>
      <c r="E686" s="50">
        <f>SUMIFS(Jan!$J$5:$J$605,Jan!$V$5:$V$605,"Despesa",Jan!$G$5:$G$605,CPagar!$D686,Jan!$L$5:$L$605,"Não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71"/>
      <c r="C687" s="34" t="str">
        <f>'PC Despesas'!U83</f>
        <v>5.7.79</v>
      </c>
      <c r="D687" s="35" t="str">
        <f>VLOOKUP(C687,'PC Despesas'!$U$5:$V$103,2,FALSE)</f>
        <v>-</v>
      </c>
      <c r="E687" s="50">
        <f>SUMIFS(Jan!$J$5:$J$605,Jan!$V$5:$V$605,"Despesa",Jan!$G$5:$G$605,CPagar!$D687,Jan!$L$5:$L$605,"Não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71"/>
      <c r="C688" s="34" t="str">
        <f>'PC Despesas'!U84</f>
        <v>5.7.80</v>
      </c>
      <c r="D688" s="35" t="str">
        <f>VLOOKUP(C688,'PC Despesas'!$U$5:$V$103,2,FALSE)</f>
        <v>-</v>
      </c>
      <c r="E688" s="50">
        <f>SUMIFS(Jan!$J$5:$J$605,Jan!$V$5:$V$605,"Despesa",Jan!$G$5:$G$605,CPagar!$D688,Jan!$L$5:$L$605,"Não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71"/>
      <c r="C689" s="34" t="str">
        <f>'PC Despesas'!U85</f>
        <v>5.7.81</v>
      </c>
      <c r="D689" s="35" t="str">
        <f>VLOOKUP(C689,'PC Despesas'!$U$5:$V$103,2,FALSE)</f>
        <v>-</v>
      </c>
      <c r="E689" s="50">
        <f>SUMIFS(Jan!$J$5:$J$605,Jan!$V$5:$V$605,"Despesa",Jan!$G$5:$G$605,CPagar!$D689,Jan!$L$5:$L$605,"Não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71"/>
      <c r="C690" s="34" t="str">
        <f>'PC Despesas'!U86</f>
        <v>5.7.82</v>
      </c>
      <c r="D690" s="35" t="str">
        <f>VLOOKUP(C690,'PC Despesas'!$U$5:$V$103,2,FALSE)</f>
        <v>-</v>
      </c>
      <c r="E690" s="50">
        <f>SUMIFS(Jan!$J$5:$J$605,Jan!$V$5:$V$605,"Despesa",Jan!$G$5:$G$605,CPagar!$D690,Jan!$L$5:$L$605,"Não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71"/>
      <c r="C691" s="34" t="str">
        <f>'PC Despesas'!U87</f>
        <v>5.7.83</v>
      </c>
      <c r="D691" s="35" t="str">
        <f>VLOOKUP(C691,'PC Despesas'!$U$5:$V$103,2,FALSE)</f>
        <v>-</v>
      </c>
      <c r="E691" s="50">
        <f>SUMIFS(Jan!$J$5:$J$605,Jan!$V$5:$V$605,"Despesa",Jan!$G$5:$G$605,CPagar!$D691,Jan!$L$5:$L$605,"Não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71"/>
      <c r="C692" s="34" t="str">
        <f>'PC Despesas'!U88</f>
        <v>5.7.84</v>
      </c>
      <c r="D692" s="35" t="str">
        <f>VLOOKUP(C692,'PC Despesas'!$U$5:$V$103,2,FALSE)</f>
        <v>-</v>
      </c>
      <c r="E692" s="50">
        <f>SUMIFS(Jan!$J$5:$J$605,Jan!$V$5:$V$605,"Despesa",Jan!$G$5:$G$605,CPagar!$D692,Jan!$L$5:$L$605,"Não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71"/>
      <c r="C693" s="34" t="str">
        <f>'PC Despesas'!U89</f>
        <v>5.7.85</v>
      </c>
      <c r="D693" s="35" t="str">
        <f>VLOOKUP(C693,'PC Despesas'!$U$5:$V$103,2,FALSE)</f>
        <v>-</v>
      </c>
      <c r="E693" s="50">
        <f>SUMIFS(Jan!$J$5:$J$605,Jan!$V$5:$V$605,"Despesa",Jan!$G$5:$G$605,CPagar!$D693,Jan!$L$5:$L$605,"Não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71"/>
      <c r="C694" s="34" t="str">
        <f>'PC Despesas'!U90</f>
        <v>5.7.86</v>
      </c>
      <c r="D694" s="35" t="str">
        <f>VLOOKUP(C694,'PC Despesas'!$U$5:$V$103,2,FALSE)</f>
        <v>-</v>
      </c>
      <c r="E694" s="50">
        <f>SUMIFS(Jan!$J$5:$J$605,Jan!$V$5:$V$605,"Despesa",Jan!$G$5:$G$605,CPagar!$D694,Jan!$L$5:$L$605,"Não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71"/>
      <c r="C695" s="34" t="str">
        <f>'PC Despesas'!U91</f>
        <v>5.7.87</v>
      </c>
      <c r="D695" s="35" t="str">
        <f>VLOOKUP(C695,'PC Despesas'!$U$5:$V$103,2,FALSE)</f>
        <v>-</v>
      </c>
      <c r="E695" s="50">
        <f>SUMIFS(Jan!$J$5:$J$605,Jan!$V$5:$V$605,"Despesa",Jan!$G$5:$G$605,CPagar!$D695,Jan!$L$5:$L$605,"Não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71"/>
      <c r="C696" s="34" t="str">
        <f>'PC Despesas'!U92</f>
        <v>5.7.88</v>
      </c>
      <c r="D696" s="35" t="str">
        <f>VLOOKUP(C696,'PC Despesas'!$U$5:$V$103,2,FALSE)</f>
        <v>-</v>
      </c>
      <c r="E696" s="50">
        <f>SUMIFS(Jan!$J$5:$J$605,Jan!$V$5:$V$605,"Despesa",Jan!$G$5:$G$605,CPagar!$D696,Jan!$L$5:$L$605,"Não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71"/>
      <c r="C697" s="34" t="str">
        <f>'PC Despesas'!U93</f>
        <v>5.7.89</v>
      </c>
      <c r="D697" s="35" t="str">
        <f>VLOOKUP(C697,'PC Despesas'!$U$5:$V$103,2,FALSE)</f>
        <v>-</v>
      </c>
      <c r="E697" s="50">
        <f>SUMIFS(Jan!$J$5:$J$605,Jan!$V$5:$V$605,"Despesa",Jan!$G$5:$G$605,CPagar!$D697,Jan!$L$5:$L$605,"Não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71"/>
      <c r="C698" s="34" t="str">
        <f>'PC Despesas'!U94</f>
        <v>5.7.90</v>
      </c>
      <c r="D698" s="35" t="str">
        <f>VLOOKUP(C698,'PC Despesas'!$U$5:$V$103,2,FALSE)</f>
        <v>-</v>
      </c>
      <c r="E698" s="50">
        <f>SUMIFS(Jan!$J$5:$J$605,Jan!$V$5:$V$605,"Despesa",Jan!$G$5:$G$605,CPagar!$D698,Jan!$L$5:$L$605,"Não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71"/>
      <c r="C699" s="34" t="str">
        <f>'PC Despesas'!U95</f>
        <v>5.7.91</v>
      </c>
      <c r="D699" s="35" t="str">
        <f>VLOOKUP(C699,'PC Despesas'!$U$5:$V$103,2,FALSE)</f>
        <v>-</v>
      </c>
      <c r="E699" s="50">
        <f>SUMIFS(Jan!$J$5:$J$605,Jan!$V$5:$V$605,"Despesa",Jan!$G$5:$G$605,CPagar!$D699,Jan!$L$5:$L$605,"Não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71"/>
      <c r="C700" s="34" t="str">
        <f>'PC Despesas'!U96</f>
        <v>5.7.92</v>
      </c>
      <c r="D700" s="35" t="str">
        <f>VLOOKUP(C700,'PC Despesas'!$U$5:$V$103,2,FALSE)</f>
        <v>-</v>
      </c>
      <c r="E700" s="50">
        <f>SUMIFS(Jan!$J$5:$J$605,Jan!$V$5:$V$605,"Despesa",Jan!$G$5:$G$605,CPagar!$D700,Jan!$L$5:$L$605,"Não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71"/>
      <c r="C701" s="34" t="str">
        <f>'PC Despesas'!U97</f>
        <v>5.7.93</v>
      </c>
      <c r="D701" s="35" t="str">
        <f>VLOOKUP(C701,'PC Despesas'!$U$5:$V$103,2,FALSE)</f>
        <v>-</v>
      </c>
      <c r="E701" s="50">
        <f>SUMIFS(Jan!$J$5:$J$605,Jan!$V$5:$V$605,"Despesa",Jan!$G$5:$G$605,CPagar!$D701,Jan!$L$5:$L$605,"Não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71"/>
      <c r="C702" s="34" t="str">
        <f>'PC Despesas'!U98</f>
        <v>5.7.94</v>
      </c>
      <c r="D702" s="35" t="str">
        <f>VLOOKUP(C702,'PC Despesas'!$U$5:$V$103,2,FALSE)</f>
        <v>-</v>
      </c>
      <c r="E702" s="50">
        <f>SUMIFS(Jan!$J$5:$J$605,Jan!$V$5:$V$605,"Despesa",Jan!$G$5:$G$605,CPagar!$D702,Jan!$L$5:$L$605,"Não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71"/>
      <c r="C703" s="34" t="str">
        <f>'PC Despesas'!U99</f>
        <v>5.7.95</v>
      </c>
      <c r="D703" s="35" t="str">
        <f>VLOOKUP(C703,'PC Despesas'!$U$5:$V$103,2,FALSE)</f>
        <v>-</v>
      </c>
      <c r="E703" s="50">
        <f>SUMIFS(Jan!$J$5:$J$605,Jan!$V$5:$V$605,"Despesa",Jan!$G$5:$G$605,CPagar!$D703,Jan!$L$5:$L$605,"Não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71"/>
      <c r="C704" s="34" t="str">
        <f>'PC Despesas'!U100</f>
        <v>5.7.96</v>
      </c>
      <c r="D704" s="35" t="str">
        <f>VLOOKUP(C704,'PC Despesas'!$U$5:$V$103,2,FALSE)</f>
        <v>-</v>
      </c>
      <c r="E704" s="50">
        <f>SUMIFS(Jan!$J$5:$J$605,Jan!$V$5:$V$605,"Despesa",Jan!$G$5:$G$605,CPagar!$D704,Jan!$L$5:$L$605,"Não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71"/>
      <c r="C705" s="34" t="str">
        <f>'PC Despesas'!U101</f>
        <v>5.7.97</v>
      </c>
      <c r="D705" s="35" t="str">
        <f>VLOOKUP(C705,'PC Despesas'!$U$5:$V$103,2,FALSE)</f>
        <v>-</v>
      </c>
      <c r="E705" s="50">
        <f>SUMIFS(Jan!$J$5:$J$605,Jan!$V$5:$V$605,"Despesa",Jan!$G$5:$G$605,CPagar!$D705,Jan!$L$5:$L$605,"Não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71"/>
      <c r="C706" s="34" t="str">
        <f>'PC Despesas'!U102</f>
        <v>5.7.98</v>
      </c>
      <c r="D706" s="35" t="str">
        <f>VLOOKUP(C706,'PC Despesas'!$U$5:$V$103,2,FALSE)</f>
        <v>-</v>
      </c>
      <c r="E706" s="50">
        <f>SUMIFS(Jan!$J$5:$J$605,Jan!$V$5:$V$605,"Despesa",Jan!$G$5:$G$605,CPagar!$D706,Jan!$L$5:$L$605,"Não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71"/>
      <c r="C707" s="34" t="str">
        <f>'PC Despesas'!U103</f>
        <v>5.7.99</v>
      </c>
      <c r="D707" s="35" t="str">
        <f>VLOOKUP(C707,'PC Despesas'!$U$5:$V$103,2,FALSE)</f>
        <v>Outros Impostos</v>
      </c>
      <c r="E707" s="50">
        <f>SUMIFS(Jan!$J$5:$J$605,Jan!$V$5:$V$605,"Despesa",Jan!$G$5:$G$605,CPagar!$D707,Jan!$L$5:$L$605,"Não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71"/>
      <c r="C708" s="197" t="str">
        <f>'PC Despesas'!X4</f>
        <v>5.8</v>
      </c>
      <c r="D708" s="198" t="str">
        <f>VLOOKUP(C708,'PC Despesas'!$X$4:$Y$103,2,FALSE)</f>
        <v>INVESTIMENTOS</v>
      </c>
      <c r="E708" s="209">
        <f>SUM(E709:E807)</f>
        <v>0</v>
      </c>
      <c r="F708" s="209">
        <f t="shared" ref="F708:Q708" si="22">SUM(F709:F807)</f>
        <v>0</v>
      </c>
      <c r="G708" s="209">
        <f t="shared" si="22"/>
        <v>0</v>
      </c>
      <c r="H708" s="209">
        <f t="shared" si="22"/>
        <v>0</v>
      </c>
      <c r="I708" s="209">
        <f t="shared" si="22"/>
        <v>0</v>
      </c>
      <c r="J708" s="209">
        <f t="shared" si="22"/>
        <v>0</v>
      </c>
      <c r="K708" s="209">
        <f t="shared" si="22"/>
        <v>0</v>
      </c>
      <c r="L708" s="209">
        <f t="shared" si="22"/>
        <v>123.98</v>
      </c>
      <c r="M708" s="209">
        <f t="shared" si="22"/>
        <v>850</v>
      </c>
      <c r="N708" s="209">
        <f t="shared" si="22"/>
        <v>850</v>
      </c>
      <c r="O708" s="209">
        <f t="shared" si="22"/>
        <v>850</v>
      </c>
      <c r="P708" s="209">
        <f t="shared" si="22"/>
        <v>850</v>
      </c>
      <c r="Q708" s="209">
        <f t="shared" si="22"/>
        <v>3523.98</v>
      </c>
    </row>
    <row r="709" spans="1:17" ht="29.25" customHeight="1" thickTop="1" thickBot="1" x14ac:dyDescent="0.3">
      <c r="A709" s="171"/>
      <c r="C709" s="34" t="str">
        <f>'PC Despesas'!X5</f>
        <v>5.8.1</v>
      </c>
      <c r="D709" s="35" t="str">
        <f>VLOOKUP(C709,'PC Despesas'!$X$5:$Y$103,2,FALSE)</f>
        <v>PRESTAÇÃO STRADA</v>
      </c>
      <c r="E709" s="50">
        <f>SUMIFS(Jan!$J$5:$J$605,Jan!$V$5:$V$605,"Despesa",Jan!$G$5:$G$605,CPagar!$D709,Jan!$L$5:$L$605,"Não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123.98</v>
      </c>
      <c r="M709" s="50">
        <f>SUMIFS(Set!$J$5:$J$605,Set!$V$5:$V$605,"Despesa",Set!$G$5:$G$605,CPagar!$D709,Set!$L$5:$L$605,"Não Pago")</f>
        <v>850</v>
      </c>
      <c r="N709" s="50">
        <f>SUMIFS(Out!$J$5:$J$605,Out!$V$5:$V$605,"Despesa",Out!$G$5:$G$605,CPagar!$D709,Out!$L$5:$L$605,"Não Pago")</f>
        <v>850</v>
      </c>
      <c r="O709" s="50">
        <f>SUMIFS(Nov!$J$5:$J$605,Nov!$V$5:$V$605,"Despesa",Nov!$G$5:$G$605,CPagar!$D709,Nov!$L$5:$L$605,"Não Pago")</f>
        <v>850</v>
      </c>
      <c r="P709" s="50">
        <f>SUMIFS(Dez!$J$5:$J$605,Dez!$V$5:$V$605,"Despesa",Dez!$G$5:$G$605,CPagar!$D709,Dez!$L$5:$L$605,"Não Pago")</f>
        <v>850</v>
      </c>
      <c r="Q709" s="47">
        <f>SUM(E709:P709)</f>
        <v>3523.98</v>
      </c>
    </row>
    <row r="710" spans="1:17" ht="28.5" customHeight="1" thickTop="1" thickBot="1" x14ac:dyDescent="0.3">
      <c r="A710" s="171"/>
      <c r="C710" s="34" t="str">
        <f>'PC Despesas'!X6</f>
        <v>5.8.2</v>
      </c>
      <c r="D710" s="35">
        <f>VLOOKUP(C710,'PC Despesas'!$X$5:$Y$103,2,FALSE)</f>
        <v>0</v>
      </c>
      <c r="E710" s="50">
        <f>SUMIFS(Jan!$J$5:$J$605,Jan!$V$5:$V$605,"Despesa",Jan!$G$5:$G$605,CPagar!$D710,Jan!$L$5:$L$605,"Não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71"/>
      <c r="C711" s="34" t="str">
        <f>'PC Despesas'!X7</f>
        <v>5.8.3</v>
      </c>
      <c r="D711" s="35" t="str">
        <f>VLOOKUP(C711,'PC Despesas'!$X$5:$Y$103,2,FALSE)</f>
        <v>-</v>
      </c>
      <c r="E711" s="50">
        <f>SUMIFS(Jan!$J$5:$J$605,Jan!$V$5:$V$605,"Despesa",Jan!$G$5:$G$605,CPagar!$D711,Jan!$L$5:$L$605,"Não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71"/>
      <c r="C712" s="34" t="str">
        <f>'PC Despesas'!X8</f>
        <v>5.8.4</v>
      </c>
      <c r="D712" s="35" t="str">
        <f>VLOOKUP(C712,'PC Despesas'!$X$5:$Y$103,2,FALSE)</f>
        <v>-</v>
      </c>
      <c r="E712" s="50">
        <f>SUMIFS(Jan!$J$5:$J$605,Jan!$V$5:$V$605,"Despesa",Jan!$G$5:$G$605,CPagar!$D712,Jan!$L$5:$L$605,"Não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71"/>
      <c r="C713" s="34" t="str">
        <f>'PC Despesas'!X9</f>
        <v>5.8.5</v>
      </c>
      <c r="D713" s="35" t="str">
        <f>VLOOKUP(C713,'PC Despesas'!$X$5:$Y$103,2,FALSE)</f>
        <v>-</v>
      </c>
      <c r="E713" s="50">
        <f>SUMIFS(Jan!$J$5:$J$605,Jan!$V$5:$V$605,"Despesa",Jan!$G$5:$G$605,CPagar!$D713,Jan!$L$5:$L$605,"Não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71"/>
      <c r="C714" s="34" t="str">
        <f>'PC Despesas'!X10</f>
        <v>5.8.6</v>
      </c>
      <c r="D714" s="35" t="str">
        <f>VLOOKUP(C714,'PC Despesas'!$X$5:$Y$103,2,FALSE)</f>
        <v>-</v>
      </c>
      <c r="E714" s="50">
        <f>SUMIFS(Jan!$J$5:$J$605,Jan!$V$5:$V$605,"Despesa",Jan!$G$5:$G$605,CPagar!$D714,Jan!$L$5:$L$605,"Não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71"/>
      <c r="C715" s="34" t="str">
        <f>'PC Despesas'!X11</f>
        <v>5.8.7</v>
      </c>
      <c r="D715" s="35" t="str">
        <f>VLOOKUP(C715,'PC Despesas'!$X$5:$Y$103,2,FALSE)</f>
        <v>-</v>
      </c>
      <c r="E715" s="50">
        <f>SUMIFS(Jan!$J$5:$J$605,Jan!$V$5:$V$605,"Despesa",Jan!$G$5:$G$605,CPagar!$D715,Jan!$L$5:$L$605,"Não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71"/>
      <c r="C716" s="34" t="str">
        <f>'PC Despesas'!X12</f>
        <v>5.8.8</v>
      </c>
      <c r="D716" s="35" t="str">
        <f>VLOOKUP(C716,'PC Despesas'!$X$5:$Y$103,2,FALSE)</f>
        <v>-</v>
      </c>
      <c r="E716" s="50">
        <f>SUMIFS(Jan!$J$5:$J$605,Jan!$V$5:$V$605,"Despesa",Jan!$G$5:$G$605,CPagar!$D716,Jan!$L$5:$L$605,"Não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71"/>
      <c r="C717" s="34" t="str">
        <f>'PC Despesas'!X13</f>
        <v>5.8.9</v>
      </c>
      <c r="D717" s="35" t="str">
        <f>VLOOKUP(C717,'PC Despesas'!$X$5:$Y$103,2,FALSE)</f>
        <v>-</v>
      </c>
      <c r="E717" s="50">
        <f>SUMIFS(Jan!$J$5:$J$605,Jan!$V$5:$V$605,"Despesa",Jan!$G$5:$G$605,CPagar!$D717,Jan!$L$5:$L$605,"Não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71"/>
      <c r="C718" s="34" t="str">
        <f>'PC Despesas'!X14</f>
        <v>5.8.10</v>
      </c>
      <c r="D718" s="35" t="str">
        <f>VLOOKUP(C718,'PC Despesas'!$X$5:$Y$103,2,FALSE)</f>
        <v>-</v>
      </c>
      <c r="E718" s="50">
        <f>SUMIFS(Jan!$J$5:$J$605,Jan!$V$5:$V$605,"Despesa",Jan!$G$5:$G$605,CPagar!$D718,Jan!$L$5:$L$605,"Não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71"/>
      <c r="C719" s="34" t="str">
        <f>'PC Despesas'!X15</f>
        <v>5.8.11</v>
      </c>
      <c r="D719" s="35" t="str">
        <f>VLOOKUP(C719,'PC Despesas'!$X$5:$Y$103,2,FALSE)</f>
        <v>-</v>
      </c>
      <c r="E719" s="50">
        <f>SUMIFS(Jan!$J$5:$J$605,Jan!$V$5:$V$605,"Despesa",Jan!$G$5:$G$605,CPagar!$D719,Jan!$L$5:$L$605,"Não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71"/>
      <c r="C720" s="34" t="str">
        <f>'PC Despesas'!X16</f>
        <v>5.8.12</v>
      </c>
      <c r="D720" s="35" t="str">
        <f>VLOOKUP(C720,'PC Despesas'!$X$5:$Y$103,2,FALSE)</f>
        <v>-</v>
      </c>
      <c r="E720" s="50">
        <f>SUMIFS(Jan!$J$5:$J$605,Jan!$V$5:$V$605,"Despesa",Jan!$G$5:$G$605,CPagar!$D720,Jan!$L$5:$L$605,"Não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71"/>
      <c r="C721" s="34" t="str">
        <f>'PC Despesas'!X17</f>
        <v>5.8.13</v>
      </c>
      <c r="D721" s="35" t="str">
        <f>VLOOKUP(C721,'PC Despesas'!$X$5:$Y$103,2,FALSE)</f>
        <v>-</v>
      </c>
      <c r="E721" s="50">
        <f>SUMIFS(Jan!$J$5:$J$605,Jan!$V$5:$V$605,"Despesa",Jan!$G$5:$G$605,CPagar!$D721,Jan!$L$5:$L$605,"Não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71"/>
      <c r="C722" s="34" t="str">
        <f>'PC Despesas'!X18</f>
        <v>5.8.14</v>
      </c>
      <c r="D722" s="35" t="str">
        <f>VLOOKUP(C722,'PC Despesas'!$X$5:$Y$103,2,FALSE)</f>
        <v>-</v>
      </c>
      <c r="E722" s="50">
        <f>SUMIFS(Jan!$J$5:$J$605,Jan!$V$5:$V$605,"Despesa",Jan!$G$5:$G$605,CPagar!$D722,Jan!$L$5:$L$605,"Não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71"/>
      <c r="C723" s="34" t="str">
        <f>'PC Despesas'!X19</f>
        <v>5.8.15</v>
      </c>
      <c r="D723" s="35" t="str">
        <f>VLOOKUP(C723,'PC Despesas'!$X$5:$Y$103,2,FALSE)</f>
        <v>-</v>
      </c>
      <c r="E723" s="50">
        <f>SUMIFS(Jan!$J$5:$J$605,Jan!$V$5:$V$605,"Despesa",Jan!$G$5:$G$605,CPagar!$D723,Jan!$L$5:$L$605,"Não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71"/>
      <c r="C724" s="34" t="str">
        <f>'PC Despesas'!X20</f>
        <v>5.8.16</v>
      </c>
      <c r="D724" s="35" t="str">
        <f>VLOOKUP(C724,'PC Despesas'!$X$5:$Y$103,2,FALSE)</f>
        <v>-</v>
      </c>
      <c r="E724" s="50">
        <f>SUMIFS(Jan!$J$5:$J$605,Jan!$V$5:$V$605,"Despesa",Jan!$G$5:$G$605,CPagar!$D724,Jan!$L$5:$L$605,"Não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71"/>
      <c r="C725" s="34" t="str">
        <f>'PC Despesas'!X21</f>
        <v>5.8.17</v>
      </c>
      <c r="D725" s="35" t="str">
        <f>VLOOKUP(C725,'PC Despesas'!$X$5:$Y$103,2,FALSE)</f>
        <v>-</v>
      </c>
      <c r="E725" s="50">
        <f>SUMIFS(Jan!$J$5:$J$605,Jan!$V$5:$V$605,"Despesa",Jan!$G$5:$G$605,CPagar!$D725,Jan!$L$5:$L$605,"Não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71"/>
      <c r="C726" s="34" t="str">
        <f>'PC Despesas'!X22</f>
        <v>5.8.18</v>
      </c>
      <c r="D726" s="35" t="str">
        <f>VLOOKUP(C726,'PC Despesas'!$X$5:$Y$103,2,FALSE)</f>
        <v>-</v>
      </c>
      <c r="E726" s="50">
        <f>SUMIFS(Jan!$J$5:$J$605,Jan!$V$5:$V$605,"Despesa",Jan!$G$5:$G$605,CPagar!$D726,Jan!$L$5:$L$605,"Não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71"/>
      <c r="C727" s="34" t="str">
        <f>'PC Despesas'!X23</f>
        <v>5.8.19</v>
      </c>
      <c r="D727" s="35" t="str">
        <f>VLOOKUP(C727,'PC Despesas'!$X$5:$Y$103,2,FALSE)</f>
        <v>-</v>
      </c>
      <c r="E727" s="50">
        <f>SUMIFS(Jan!$J$5:$J$605,Jan!$V$5:$V$605,"Despesa",Jan!$G$5:$G$605,CPagar!$D727,Jan!$L$5:$L$605,"Não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71"/>
      <c r="C728" s="34" t="str">
        <f>'PC Despesas'!X24</f>
        <v>5.8.20</v>
      </c>
      <c r="D728" s="35" t="str">
        <f>VLOOKUP(C728,'PC Despesas'!$X$5:$Y$103,2,FALSE)</f>
        <v>-</v>
      </c>
      <c r="E728" s="50">
        <f>SUMIFS(Jan!$J$5:$J$605,Jan!$V$5:$V$605,"Despesa",Jan!$G$5:$G$605,CPagar!$D728,Jan!$L$5:$L$605,"Não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71"/>
      <c r="C729" s="34" t="str">
        <f>'PC Despesas'!X25</f>
        <v>5.8.21</v>
      </c>
      <c r="D729" s="35" t="str">
        <f>VLOOKUP(C729,'PC Despesas'!$X$5:$Y$103,2,FALSE)</f>
        <v>-</v>
      </c>
      <c r="E729" s="50">
        <f>SUMIFS(Jan!$J$5:$J$605,Jan!$V$5:$V$605,"Despesa",Jan!$G$5:$G$605,CPagar!$D729,Jan!$L$5:$L$605,"Não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71"/>
      <c r="C730" s="34" t="str">
        <f>'PC Despesas'!X26</f>
        <v>5.8.22</v>
      </c>
      <c r="D730" s="35" t="str">
        <f>VLOOKUP(C730,'PC Despesas'!$X$5:$Y$103,2,FALSE)</f>
        <v>-</v>
      </c>
      <c r="E730" s="50">
        <f>SUMIFS(Jan!$J$5:$J$605,Jan!$V$5:$V$605,"Despesa",Jan!$G$5:$G$605,CPagar!$D730,Jan!$L$5:$L$605,"Não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71"/>
      <c r="C731" s="34" t="str">
        <f>'PC Despesas'!X27</f>
        <v>5.8.23</v>
      </c>
      <c r="D731" s="35" t="str">
        <f>VLOOKUP(C731,'PC Despesas'!$X$5:$Y$103,2,FALSE)</f>
        <v>-</v>
      </c>
      <c r="E731" s="50">
        <f>SUMIFS(Jan!$J$5:$J$605,Jan!$V$5:$V$605,"Despesa",Jan!$G$5:$G$605,CPagar!$D731,Jan!$L$5:$L$605,"Não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71"/>
      <c r="C732" s="34" t="str">
        <f>'PC Despesas'!X28</f>
        <v>5.8.24</v>
      </c>
      <c r="D732" s="35" t="str">
        <f>VLOOKUP(C732,'PC Despesas'!$X$5:$Y$103,2,FALSE)</f>
        <v>-</v>
      </c>
      <c r="E732" s="50">
        <f>SUMIFS(Jan!$J$5:$J$605,Jan!$V$5:$V$605,"Despesa",Jan!$G$5:$G$605,CPagar!$D732,Jan!$L$5:$L$605,"Não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71"/>
      <c r="C733" s="34" t="str">
        <f>'PC Despesas'!X29</f>
        <v>5.8.25</v>
      </c>
      <c r="D733" s="35" t="str">
        <f>VLOOKUP(C733,'PC Despesas'!$X$5:$Y$103,2,FALSE)</f>
        <v>-</v>
      </c>
      <c r="E733" s="50">
        <f>SUMIFS(Jan!$J$5:$J$605,Jan!$V$5:$V$605,"Despesa",Jan!$G$5:$G$605,CPagar!$D733,Jan!$L$5:$L$605,"Não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71"/>
      <c r="C734" s="34" t="str">
        <f>'PC Despesas'!X30</f>
        <v>5.8.26</v>
      </c>
      <c r="D734" s="35" t="str">
        <f>VLOOKUP(C734,'PC Despesas'!$X$5:$Y$103,2,FALSE)</f>
        <v>-</v>
      </c>
      <c r="E734" s="50">
        <f>SUMIFS(Jan!$J$5:$J$605,Jan!$V$5:$V$605,"Despesa",Jan!$G$5:$G$605,CPagar!$D734,Jan!$L$5:$L$605,"Não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71"/>
      <c r="C735" s="34" t="str">
        <f>'PC Despesas'!X31</f>
        <v>5.8.27</v>
      </c>
      <c r="D735" s="35" t="str">
        <f>VLOOKUP(C735,'PC Despesas'!$X$5:$Y$103,2,FALSE)</f>
        <v>-</v>
      </c>
      <c r="E735" s="50">
        <f>SUMIFS(Jan!$J$5:$J$605,Jan!$V$5:$V$605,"Despesa",Jan!$G$5:$G$605,CPagar!$D735,Jan!$L$5:$L$605,"Não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71"/>
      <c r="C736" s="34" t="str">
        <f>'PC Despesas'!X32</f>
        <v>5.8.28</v>
      </c>
      <c r="D736" s="35" t="str">
        <f>VLOOKUP(C736,'PC Despesas'!$X$5:$Y$103,2,FALSE)</f>
        <v>-</v>
      </c>
      <c r="E736" s="50">
        <f>SUMIFS(Jan!$J$5:$J$605,Jan!$V$5:$V$605,"Despesa",Jan!$G$5:$G$605,CPagar!$D736,Jan!$L$5:$L$605,"Não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71"/>
      <c r="C737" s="34" t="str">
        <f>'PC Despesas'!X33</f>
        <v>5.8.29</v>
      </c>
      <c r="D737" s="35" t="str">
        <f>VLOOKUP(C737,'PC Despesas'!$X$5:$Y$103,2,FALSE)</f>
        <v>-</v>
      </c>
      <c r="E737" s="50">
        <f>SUMIFS(Jan!$J$5:$J$605,Jan!$V$5:$V$605,"Despesa",Jan!$G$5:$G$605,CPagar!$D737,Jan!$L$5:$L$605,"Não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71"/>
      <c r="C738" s="34" t="str">
        <f>'PC Despesas'!X34</f>
        <v>5.8.30</v>
      </c>
      <c r="D738" s="35" t="str">
        <f>VLOOKUP(C738,'PC Despesas'!$X$5:$Y$103,2,FALSE)</f>
        <v>-</v>
      </c>
      <c r="E738" s="50">
        <f>SUMIFS(Jan!$J$5:$J$605,Jan!$V$5:$V$605,"Despesa",Jan!$G$5:$G$605,CPagar!$D738,Jan!$L$5:$L$605,"Não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71"/>
      <c r="C739" s="34" t="str">
        <f>'PC Despesas'!X35</f>
        <v>5.8.31</v>
      </c>
      <c r="D739" s="35" t="str">
        <f>VLOOKUP(C739,'PC Despesas'!$X$5:$Y$103,2,FALSE)</f>
        <v>-</v>
      </c>
      <c r="E739" s="50">
        <f>SUMIFS(Jan!$J$5:$J$605,Jan!$V$5:$V$605,"Despesa",Jan!$G$5:$G$605,CPagar!$D739,Jan!$L$5:$L$605,"Não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71"/>
      <c r="C740" s="34" t="str">
        <f>'PC Despesas'!X36</f>
        <v>5.8.32</v>
      </c>
      <c r="D740" s="35" t="str">
        <f>VLOOKUP(C740,'PC Despesas'!$X$5:$Y$103,2,FALSE)</f>
        <v>-</v>
      </c>
      <c r="E740" s="50">
        <f>SUMIFS(Jan!$J$5:$J$605,Jan!$V$5:$V$605,"Despesa",Jan!$G$5:$G$605,CPagar!$D740,Jan!$L$5:$L$605,"Não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71"/>
      <c r="C741" s="34" t="str">
        <f>'PC Despesas'!X37</f>
        <v>5.8.33</v>
      </c>
      <c r="D741" s="35" t="str">
        <f>VLOOKUP(C741,'PC Despesas'!$X$5:$Y$103,2,FALSE)</f>
        <v>-</v>
      </c>
      <c r="E741" s="50">
        <f>SUMIFS(Jan!$J$5:$J$605,Jan!$V$5:$V$605,"Despesa",Jan!$G$5:$G$605,CPagar!$D741,Jan!$L$5:$L$605,"Não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71"/>
      <c r="C742" s="34" t="str">
        <f>'PC Despesas'!X38</f>
        <v>5.8.34</v>
      </c>
      <c r="D742" s="35" t="str">
        <f>VLOOKUP(C742,'PC Despesas'!$X$5:$Y$103,2,FALSE)</f>
        <v>-</v>
      </c>
      <c r="E742" s="50">
        <f>SUMIFS(Jan!$J$5:$J$605,Jan!$V$5:$V$605,"Despesa",Jan!$G$5:$G$605,CPagar!$D742,Jan!$L$5:$L$605,"Não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71"/>
      <c r="C743" s="34" t="str">
        <f>'PC Despesas'!X39</f>
        <v>5.8.35</v>
      </c>
      <c r="D743" s="35" t="str">
        <f>VLOOKUP(C743,'PC Despesas'!$X$5:$Y$103,2,FALSE)</f>
        <v>-</v>
      </c>
      <c r="E743" s="50">
        <f>SUMIFS(Jan!$J$5:$J$605,Jan!$V$5:$V$605,"Despesa",Jan!$G$5:$G$605,CPagar!$D743,Jan!$L$5:$L$605,"Não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71"/>
      <c r="C744" s="34" t="str">
        <f>'PC Despesas'!X40</f>
        <v>5.8.36</v>
      </c>
      <c r="D744" s="35" t="str">
        <f>VLOOKUP(C744,'PC Despesas'!$X$5:$Y$103,2,FALSE)</f>
        <v>-</v>
      </c>
      <c r="E744" s="50">
        <f>SUMIFS(Jan!$J$5:$J$605,Jan!$V$5:$V$605,"Despesa",Jan!$G$5:$G$605,CPagar!$D744,Jan!$L$5:$L$605,"Não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71"/>
      <c r="C745" s="34" t="str">
        <f>'PC Despesas'!X41</f>
        <v>5.8.37</v>
      </c>
      <c r="D745" s="35" t="str">
        <f>VLOOKUP(C745,'PC Despesas'!$X$5:$Y$103,2,FALSE)</f>
        <v>-</v>
      </c>
      <c r="E745" s="50">
        <f>SUMIFS(Jan!$J$5:$J$605,Jan!$V$5:$V$605,"Despesa",Jan!$G$5:$G$605,CPagar!$D745,Jan!$L$5:$L$605,"Não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71"/>
      <c r="C746" s="34" t="str">
        <f>'PC Despesas'!X42</f>
        <v>5.8.38</v>
      </c>
      <c r="D746" s="35" t="str">
        <f>VLOOKUP(C746,'PC Despesas'!$X$5:$Y$103,2,FALSE)</f>
        <v>-</v>
      </c>
      <c r="E746" s="50">
        <f>SUMIFS(Jan!$J$5:$J$605,Jan!$V$5:$V$605,"Despesa",Jan!$G$5:$G$605,CPagar!$D746,Jan!$L$5:$L$605,"Não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71"/>
      <c r="C747" s="34" t="str">
        <f>'PC Despesas'!X43</f>
        <v>5.8.39</v>
      </c>
      <c r="D747" s="35" t="str">
        <f>VLOOKUP(C747,'PC Despesas'!$X$5:$Y$103,2,FALSE)</f>
        <v>-</v>
      </c>
      <c r="E747" s="50">
        <f>SUMIFS(Jan!$J$5:$J$605,Jan!$V$5:$V$605,"Despesa",Jan!$G$5:$G$605,CPagar!$D747,Jan!$L$5:$L$605,"Não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71"/>
      <c r="C748" s="34" t="str">
        <f>'PC Despesas'!X44</f>
        <v>5.8.40</v>
      </c>
      <c r="D748" s="35" t="str">
        <f>VLOOKUP(C748,'PC Despesas'!$X$5:$Y$103,2,FALSE)</f>
        <v>-</v>
      </c>
      <c r="E748" s="50">
        <f>SUMIFS(Jan!$J$5:$J$605,Jan!$V$5:$V$605,"Despesa",Jan!$G$5:$G$605,CPagar!$D748,Jan!$L$5:$L$605,"Não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71"/>
      <c r="C749" s="34" t="str">
        <f>'PC Despesas'!X45</f>
        <v>5.8.41</v>
      </c>
      <c r="D749" s="35" t="str">
        <f>VLOOKUP(C749,'PC Despesas'!$X$5:$Y$103,2,FALSE)</f>
        <v>-</v>
      </c>
      <c r="E749" s="50">
        <f>SUMIFS(Jan!$J$5:$J$605,Jan!$V$5:$V$605,"Despesa",Jan!$G$5:$G$605,CPagar!$D749,Jan!$L$5:$L$605,"Não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71"/>
      <c r="C750" s="34" t="str">
        <f>'PC Despesas'!X46</f>
        <v>5.8.42</v>
      </c>
      <c r="D750" s="35" t="str">
        <f>VLOOKUP(C750,'PC Despesas'!$X$5:$Y$103,2,FALSE)</f>
        <v>-</v>
      </c>
      <c r="E750" s="50">
        <f>SUMIFS(Jan!$J$5:$J$605,Jan!$V$5:$V$605,"Despesa",Jan!$G$5:$G$605,CPagar!$D750,Jan!$L$5:$L$605,"Não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71"/>
      <c r="C751" s="34" t="str">
        <f>'PC Despesas'!X47</f>
        <v>5.8.43</v>
      </c>
      <c r="D751" s="35" t="str">
        <f>VLOOKUP(C751,'PC Despesas'!$X$5:$Y$103,2,FALSE)</f>
        <v>-</v>
      </c>
      <c r="E751" s="50">
        <f>SUMIFS(Jan!$J$5:$J$605,Jan!$V$5:$V$605,"Despesa",Jan!$G$5:$G$605,CPagar!$D751,Jan!$L$5:$L$605,"Não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71"/>
      <c r="C752" s="34" t="str">
        <f>'PC Despesas'!X48</f>
        <v>5.8.44</v>
      </c>
      <c r="D752" s="35" t="str">
        <f>VLOOKUP(C752,'PC Despesas'!$X$5:$Y$103,2,FALSE)</f>
        <v>-</v>
      </c>
      <c r="E752" s="50">
        <f>SUMIFS(Jan!$J$5:$J$605,Jan!$V$5:$V$605,"Despesa",Jan!$G$5:$G$605,CPagar!$D752,Jan!$L$5:$L$605,"Não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71"/>
      <c r="C753" s="34" t="str">
        <f>'PC Despesas'!X49</f>
        <v>5.8.45</v>
      </c>
      <c r="D753" s="35" t="str">
        <f>VLOOKUP(C753,'PC Despesas'!$X$5:$Y$103,2,FALSE)</f>
        <v>-</v>
      </c>
      <c r="E753" s="50">
        <f>SUMIFS(Jan!$J$5:$J$605,Jan!$V$5:$V$605,"Despesa",Jan!$G$5:$G$605,CPagar!$D753,Jan!$L$5:$L$605,"Não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71"/>
      <c r="C754" s="34" t="str">
        <f>'PC Despesas'!X50</f>
        <v>5.8.46</v>
      </c>
      <c r="D754" s="35" t="str">
        <f>VLOOKUP(C754,'PC Despesas'!$X$5:$Y$103,2,FALSE)</f>
        <v>-</v>
      </c>
      <c r="E754" s="50">
        <f>SUMIFS(Jan!$J$5:$J$605,Jan!$V$5:$V$605,"Despesa",Jan!$G$5:$G$605,CPagar!$D754,Jan!$L$5:$L$605,"Não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71"/>
      <c r="C755" s="34" t="str">
        <f>'PC Despesas'!X51</f>
        <v>5.8.47</v>
      </c>
      <c r="D755" s="35" t="str">
        <f>VLOOKUP(C755,'PC Despesas'!$X$5:$Y$103,2,FALSE)</f>
        <v>-</v>
      </c>
      <c r="E755" s="50">
        <f>SUMIFS(Jan!$J$5:$J$605,Jan!$V$5:$V$605,"Despesa",Jan!$G$5:$G$605,CPagar!$D755,Jan!$L$5:$L$605,"Não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71"/>
      <c r="C756" s="34" t="str">
        <f>'PC Despesas'!X52</f>
        <v>5.8.48</v>
      </c>
      <c r="D756" s="35" t="str">
        <f>VLOOKUP(C756,'PC Despesas'!$X$5:$Y$103,2,FALSE)</f>
        <v>-</v>
      </c>
      <c r="E756" s="50">
        <f>SUMIFS(Jan!$J$5:$J$605,Jan!$V$5:$V$605,"Despesa",Jan!$G$5:$G$605,CPagar!$D756,Jan!$L$5:$L$605,"Não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71"/>
      <c r="C757" s="34" t="str">
        <f>'PC Despesas'!X53</f>
        <v>5.8.49</v>
      </c>
      <c r="D757" s="35" t="str">
        <f>VLOOKUP(C757,'PC Despesas'!$X$5:$Y$103,2,FALSE)</f>
        <v>-</v>
      </c>
      <c r="E757" s="50">
        <f>SUMIFS(Jan!$J$5:$J$605,Jan!$V$5:$V$605,"Despesa",Jan!$G$5:$G$605,CPagar!$D757,Jan!$L$5:$L$605,"Não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71"/>
      <c r="C758" s="34" t="str">
        <f>'PC Despesas'!X54</f>
        <v>5.8.50</v>
      </c>
      <c r="D758" s="35" t="str">
        <f>VLOOKUP(C758,'PC Despesas'!$X$5:$Y$103,2,FALSE)</f>
        <v>-</v>
      </c>
      <c r="E758" s="50">
        <f>SUMIFS(Jan!$J$5:$J$605,Jan!$V$5:$V$605,"Despesa",Jan!$G$5:$G$605,CPagar!$D758,Jan!$L$5:$L$605,"Não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71"/>
      <c r="C759" s="34" t="str">
        <f>'PC Despesas'!X55</f>
        <v>5.8.51</v>
      </c>
      <c r="D759" s="35" t="str">
        <f>VLOOKUP(C759,'PC Despesas'!$X$5:$Y$103,2,FALSE)</f>
        <v>-</v>
      </c>
      <c r="E759" s="50">
        <f>SUMIFS(Jan!$J$5:$J$605,Jan!$V$5:$V$605,"Despesa",Jan!$G$5:$G$605,CPagar!$D759,Jan!$L$5:$L$605,"Não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71"/>
      <c r="C760" s="34" t="str">
        <f>'PC Despesas'!X56</f>
        <v>5.8.52</v>
      </c>
      <c r="D760" s="35" t="str">
        <f>VLOOKUP(C760,'PC Despesas'!$X$5:$Y$103,2,FALSE)</f>
        <v>-</v>
      </c>
      <c r="E760" s="50">
        <f>SUMIFS(Jan!$J$5:$J$605,Jan!$V$5:$V$605,"Despesa",Jan!$G$5:$G$605,CPagar!$D760,Jan!$L$5:$L$605,"Não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71"/>
      <c r="C761" s="34" t="str">
        <f>'PC Despesas'!X57</f>
        <v>5.8.53</v>
      </c>
      <c r="D761" s="35" t="str">
        <f>VLOOKUP(C761,'PC Despesas'!$X$5:$Y$103,2,FALSE)</f>
        <v>-</v>
      </c>
      <c r="E761" s="50">
        <f>SUMIFS(Jan!$J$5:$J$605,Jan!$V$5:$V$605,"Despesa",Jan!$G$5:$G$605,CPagar!$D761,Jan!$L$5:$L$605,"Não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71"/>
      <c r="C762" s="34" t="str">
        <f>'PC Despesas'!X58</f>
        <v>5.8.54</v>
      </c>
      <c r="D762" s="35" t="str">
        <f>VLOOKUP(C762,'PC Despesas'!$X$5:$Y$103,2,FALSE)</f>
        <v>-</v>
      </c>
      <c r="E762" s="50">
        <f>SUMIFS(Jan!$J$5:$J$605,Jan!$V$5:$V$605,"Despesa",Jan!$G$5:$G$605,CPagar!$D762,Jan!$L$5:$L$605,"Não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71"/>
      <c r="C763" s="34" t="str">
        <f>'PC Despesas'!X59</f>
        <v>5.8.55</v>
      </c>
      <c r="D763" s="35" t="str">
        <f>VLOOKUP(C763,'PC Despesas'!$X$5:$Y$103,2,FALSE)</f>
        <v>-</v>
      </c>
      <c r="E763" s="50">
        <f>SUMIFS(Jan!$J$5:$J$605,Jan!$V$5:$V$605,"Despesa",Jan!$G$5:$G$605,CPagar!$D763,Jan!$L$5:$L$605,"Não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71"/>
      <c r="C764" s="34" t="str">
        <f>'PC Despesas'!X60</f>
        <v>5.8.56</v>
      </c>
      <c r="D764" s="35" t="str">
        <f>VLOOKUP(C764,'PC Despesas'!$X$5:$Y$103,2,FALSE)</f>
        <v>-</v>
      </c>
      <c r="E764" s="50">
        <f>SUMIFS(Jan!$J$5:$J$605,Jan!$V$5:$V$605,"Despesa",Jan!$G$5:$G$605,CPagar!$D764,Jan!$L$5:$L$605,"Não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71"/>
      <c r="C765" s="34" t="str">
        <f>'PC Despesas'!X61</f>
        <v>5.8.57</v>
      </c>
      <c r="D765" s="35" t="str">
        <f>VLOOKUP(C765,'PC Despesas'!$X$5:$Y$103,2,FALSE)</f>
        <v>-</v>
      </c>
      <c r="E765" s="50">
        <f>SUMIFS(Jan!$J$5:$J$605,Jan!$V$5:$V$605,"Despesa",Jan!$G$5:$G$605,CPagar!$D765,Jan!$L$5:$L$605,"Não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71"/>
      <c r="C766" s="34" t="str">
        <f>'PC Despesas'!X62</f>
        <v>5.8.58</v>
      </c>
      <c r="D766" s="35" t="str">
        <f>VLOOKUP(C766,'PC Despesas'!$X$5:$Y$103,2,FALSE)</f>
        <v>-</v>
      </c>
      <c r="E766" s="50">
        <f>SUMIFS(Jan!$J$5:$J$605,Jan!$V$5:$V$605,"Despesa",Jan!$G$5:$G$605,CPagar!$D766,Jan!$L$5:$L$605,"Não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71"/>
      <c r="C767" s="34" t="str">
        <f>'PC Despesas'!X63</f>
        <v>5.8.59</v>
      </c>
      <c r="D767" s="35" t="str">
        <f>VLOOKUP(C767,'PC Despesas'!$X$5:$Y$103,2,FALSE)</f>
        <v>-</v>
      </c>
      <c r="E767" s="50">
        <f>SUMIFS(Jan!$J$5:$J$605,Jan!$V$5:$V$605,"Despesa",Jan!$G$5:$G$605,CPagar!$D767,Jan!$L$5:$L$605,"Não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71"/>
      <c r="C768" s="34" t="str">
        <f>'PC Despesas'!X64</f>
        <v>5.8.60</v>
      </c>
      <c r="D768" s="35" t="str">
        <f>VLOOKUP(C768,'PC Despesas'!$X$5:$Y$103,2,FALSE)</f>
        <v>-</v>
      </c>
      <c r="E768" s="50">
        <f>SUMIFS(Jan!$J$5:$J$605,Jan!$V$5:$V$605,"Despesa",Jan!$G$5:$G$605,CPagar!$D768,Jan!$L$5:$L$605,"Não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71"/>
      <c r="C769" s="34" t="str">
        <f>'PC Despesas'!X65</f>
        <v>5.8.61</v>
      </c>
      <c r="D769" s="35" t="str">
        <f>VLOOKUP(C769,'PC Despesas'!$X$5:$Y$103,2,FALSE)</f>
        <v>-</v>
      </c>
      <c r="E769" s="50">
        <f>SUMIFS(Jan!$J$5:$J$605,Jan!$V$5:$V$605,"Despesa",Jan!$G$5:$G$605,CPagar!$D769,Jan!$L$5:$L$605,"Não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71"/>
      <c r="C770" s="34" t="str">
        <f>'PC Despesas'!X66</f>
        <v>5.8.62</v>
      </c>
      <c r="D770" s="35" t="str">
        <f>VLOOKUP(C770,'PC Despesas'!$X$5:$Y$103,2,FALSE)</f>
        <v>-</v>
      </c>
      <c r="E770" s="50">
        <f>SUMIFS(Jan!$J$5:$J$605,Jan!$V$5:$V$605,"Despesa",Jan!$G$5:$G$605,CPagar!$D770,Jan!$L$5:$L$605,"Não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71"/>
      <c r="C771" s="34" t="str">
        <f>'PC Despesas'!X67</f>
        <v>5.8.63</v>
      </c>
      <c r="D771" s="35" t="str">
        <f>VLOOKUP(C771,'PC Despesas'!$X$5:$Y$103,2,FALSE)</f>
        <v>-</v>
      </c>
      <c r="E771" s="50">
        <f>SUMIFS(Jan!$J$5:$J$605,Jan!$V$5:$V$605,"Despesa",Jan!$G$5:$G$605,CPagar!$D771,Jan!$L$5:$L$605,"Não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71"/>
      <c r="C772" s="34" t="str">
        <f>'PC Despesas'!X68</f>
        <v>5.8.64</v>
      </c>
      <c r="D772" s="35" t="str">
        <f>VLOOKUP(C772,'PC Despesas'!$X$5:$Y$103,2,FALSE)</f>
        <v>-</v>
      </c>
      <c r="E772" s="50">
        <f>SUMIFS(Jan!$J$5:$J$605,Jan!$V$5:$V$605,"Despesa",Jan!$G$5:$G$605,CPagar!$D772,Jan!$L$5:$L$605,"Não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71"/>
      <c r="C773" s="34" t="str">
        <f>'PC Despesas'!X69</f>
        <v>5.8.65</v>
      </c>
      <c r="D773" s="35" t="str">
        <f>VLOOKUP(C773,'PC Despesas'!$X$5:$Y$103,2,FALSE)</f>
        <v>-</v>
      </c>
      <c r="E773" s="50">
        <f>SUMIFS(Jan!$J$5:$J$605,Jan!$V$5:$V$605,"Despesa",Jan!$G$5:$G$605,CPagar!$D773,Jan!$L$5:$L$605,"Não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71"/>
      <c r="C774" s="34" t="str">
        <f>'PC Despesas'!X70</f>
        <v>5.8.66</v>
      </c>
      <c r="D774" s="35" t="str">
        <f>VLOOKUP(C774,'PC Despesas'!$X$5:$Y$103,2,FALSE)</f>
        <v>-</v>
      </c>
      <c r="E774" s="50">
        <f>SUMIFS(Jan!$J$5:$J$605,Jan!$V$5:$V$605,"Despesa",Jan!$G$5:$G$605,CPagar!$D774,Jan!$L$5:$L$605,"Não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71"/>
      <c r="C775" s="34" t="str">
        <f>'PC Despesas'!X71</f>
        <v>5.8.67</v>
      </c>
      <c r="D775" s="35" t="str">
        <f>VLOOKUP(C775,'PC Despesas'!$X$5:$Y$103,2,FALSE)</f>
        <v>-</v>
      </c>
      <c r="E775" s="50">
        <f>SUMIFS(Jan!$J$5:$J$605,Jan!$V$5:$V$605,"Despesa",Jan!$G$5:$G$605,CPagar!$D775,Jan!$L$5:$L$605,"Não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71"/>
      <c r="C776" s="34" t="str">
        <f>'PC Despesas'!X72</f>
        <v>5.8.68</v>
      </c>
      <c r="D776" s="35" t="str">
        <f>VLOOKUP(C776,'PC Despesas'!$X$5:$Y$103,2,FALSE)</f>
        <v>-</v>
      </c>
      <c r="E776" s="50">
        <f>SUMIFS(Jan!$J$5:$J$605,Jan!$V$5:$V$605,"Despesa",Jan!$G$5:$G$605,CPagar!$D776,Jan!$L$5:$L$605,"Não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71"/>
      <c r="C777" s="34" t="str">
        <f>'PC Despesas'!X73</f>
        <v>5.8.69</v>
      </c>
      <c r="D777" s="35" t="str">
        <f>VLOOKUP(C777,'PC Despesas'!$X$5:$Y$103,2,FALSE)</f>
        <v>-</v>
      </c>
      <c r="E777" s="50">
        <f>SUMIFS(Jan!$J$5:$J$605,Jan!$V$5:$V$605,"Despesa",Jan!$G$5:$G$605,CPagar!$D777,Jan!$L$5:$L$605,"Não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71"/>
      <c r="C778" s="34" t="str">
        <f>'PC Despesas'!X74</f>
        <v>5.8.70</v>
      </c>
      <c r="D778" s="35" t="str">
        <f>VLOOKUP(C778,'PC Despesas'!$X$5:$Y$103,2,FALSE)</f>
        <v>-</v>
      </c>
      <c r="E778" s="50">
        <f>SUMIFS(Jan!$J$5:$J$605,Jan!$V$5:$V$605,"Despesa",Jan!$G$5:$G$605,CPagar!$D778,Jan!$L$5:$L$605,"Não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71"/>
      <c r="C779" s="34" t="str">
        <f>'PC Despesas'!X75</f>
        <v>5.8.71</v>
      </c>
      <c r="D779" s="35" t="str">
        <f>VLOOKUP(C779,'PC Despesas'!$X$5:$Y$103,2,FALSE)</f>
        <v>-</v>
      </c>
      <c r="E779" s="50">
        <f>SUMIFS(Jan!$J$5:$J$605,Jan!$V$5:$V$605,"Despesa",Jan!$G$5:$G$605,CPagar!$D779,Jan!$L$5:$L$605,"Não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71"/>
      <c r="C780" s="34" t="str">
        <f>'PC Despesas'!X76</f>
        <v>5.8.72</v>
      </c>
      <c r="D780" s="35" t="str">
        <f>VLOOKUP(C780,'PC Despesas'!$X$5:$Y$103,2,FALSE)</f>
        <v>-</v>
      </c>
      <c r="E780" s="50">
        <f>SUMIFS(Jan!$J$5:$J$605,Jan!$V$5:$V$605,"Despesa",Jan!$G$5:$G$605,CPagar!$D780,Jan!$L$5:$L$605,"Não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71"/>
      <c r="C781" s="34" t="str">
        <f>'PC Despesas'!X77</f>
        <v>5.8.73</v>
      </c>
      <c r="D781" s="35" t="str">
        <f>VLOOKUP(C781,'PC Despesas'!$X$5:$Y$103,2,FALSE)</f>
        <v>-</v>
      </c>
      <c r="E781" s="50">
        <f>SUMIFS(Jan!$J$5:$J$605,Jan!$V$5:$V$605,"Despesa",Jan!$G$5:$G$605,CPagar!$D781,Jan!$L$5:$L$605,"Não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71"/>
      <c r="C782" s="34" t="str">
        <f>'PC Despesas'!X78</f>
        <v>5.8.74</v>
      </c>
      <c r="D782" s="35" t="str">
        <f>VLOOKUP(C782,'PC Despesas'!$X$5:$Y$103,2,FALSE)</f>
        <v>-</v>
      </c>
      <c r="E782" s="50">
        <f>SUMIFS(Jan!$J$5:$J$605,Jan!$V$5:$V$605,"Despesa",Jan!$G$5:$G$605,CPagar!$D782,Jan!$L$5:$L$605,"Não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71"/>
      <c r="C783" s="34" t="str">
        <f>'PC Despesas'!X79</f>
        <v>5.8.75</v>
      </c>
      <c r="D783" s="35" t="str">
        <f>VLOOKUP(C783,'PC Despesas'!$X$5:$Y$103,2,FALSE)</f>
        <v>-</v>
      </c>
      <c r="E783" s="50">
        <f>SUMIFS(Jan!$J$5:$J$605,Jan!$V$5:$V$605,"Despesa",Jan!$G$5:$G$605,CPagar!$D783,Jan!$L$5:$L$605,"Não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71"/>
      <c r="C784" s="34" t="str">
        <f>'PC Despesas'!X80</f>
        <v>5.8.76</v>
      </c>
      <c r="D784" s="35" t="str">
        <f>VLOOKUP(C784,'PC Despesas'!$X$5:$Y$103,2,FALSE)</f>
        <v>-</v>
      </c>
      <c r="E784" s="50">
        <f>SUMIFS(Jan!$J$5:$J$605,Jan!$V$5:$V$605,"Despesa",Jan!$G$5:$G$605,CPagar!$D784,Jan!$L$5:$L$605,"Não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71"/>
      <c r="C785" s="34" t="str">
        <f>'PC Despesas'!X81</f>
        <v>5.8.77</v>
      </c>
      <c r="D785" s="35" t="str">
        <f>VLOOKUP(C785,'PC Despesas'!$X$5:$Y$103,2,FALSE)</f>
        <v>-</v>
      </c>
      <c r="E785" s="50">
        <f>SUMIFS(Jan!$J$5:$J$605,Jan!$V$5:$V$605,"Despesa",Jan!$G$5:$G$605,CPagar!$D785,Jan!$L$5:$L$605,"Não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71"/>
      <c r="C786" s="34" t="str">
        <f>'PC Despesas'!X82</f>
        <v>5.8.78</v>
      </c>
      <c r="D786" s="35" t="str">
        <f>VLOOKUP(C786,'PC Despesas'!$X$5:$Y$103,2,FALSE)</f>
        <v>-</v>
      </c>
      <c r="E786" s="50">
        <f>SUMIFS(Jan!$J$5:$J$605,Jan!$V$5:$V$605,"Despesa",Jan!$G$5:$G$605,CPagar!$D786,Jan!$L$5:$L$605,"Não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71"/>
      <c r="C787" s="34" t="str">
        <f>'PC Despesas'!X83</f>
        <v>5.8.79</v>
      </c>
      <c r="D787" s="35" t="str">
        <f>VLOOKUP(C787,'PC Despesas'!$X$5:$Y$103,2,FALSE)</f>
        <v>-</v>
      </c>
      <c r="E787" s="50">
        <f>SUMIFS(Jan!$J$5:$J$605,Jan!$V$5:$V$605,"Despesa",Jan!$G$5:$G$605,CPagar!$D787,Jan!$L$5:$L$605,"Não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71"/>
      <c r="C788" s="34" t="str">
        <f>'PC Despesas'!X84</f>
        <v>5.8.80</v>
      </c>
      <c r="D788" s="35" t="str">
        <f>VLOOKUP(C788,'PC Despesas'!$X$5:$Y$103,2,FALSE)</f>
        <v>-</v>
      </c>
      <c r="E788" s="50">
        <f>SUMIFS(Jan!$J$5:$J$605,Jan!$V$5:$V$605,"Despesa",Jan!$G$5:$G$605,CPagar!$D788,Jan!$L$5:$L$605,"Não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71"/>
      <c r="C789" s="34" t="str">
        <f>'PC Despesas'!X85</f>
        <v>5.8.81</v>
      </c>
      <c r="D789" s="35" t="str">
        <f>VLOOKUP(C789,'PC Despesas'!$X$5:$Y$103,2,FALSE)</f>
        <v>-</v>
      </c>
      <c r="E789" s="50">
        <f>SUMIFS(Jan!$J$5:$J$605,Jan!$V$5:$V$605,"Despesa",Jan!$G$5:$G$605,CPagar!$D789,Jan!$L$5:$L$605,"Não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71"/>
      <c r="C790" s="34" t="str">
        <f>'PC Despesas'!X86</f>
        <v>5.8.82</v>
      </c>
      <c r="D790" s="35" t="str">
        <f>VLOOKUP(C790,'PC Despesas'!$X$5:$Y$103,2,FALSE)</f>
        <v>-</v>
      </c>
      <c r="E790" s="50">
        <f>SUMIFS(Jan!$J$5:$J$605,Jan!$V$5:$V$605,"Despesa",Jan!$G$5:$G$605,CPagar!$D790,Jan!$L$5:$L$605,"Não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71"/>
      <c r="C791" s="34" t="str">
        <f>'PC Despesas'!X87</f>
        <v>5.8.83</v>
      </c>
      <c r="D791" s="35" t="str">
        <f>VLOOKUP(C791,'PC Despesas'!$X$5:$Y$103,2,FALSE)</f>
        <v>-</v>
      </c>
      <c r="E791" s="50">
        <f>SUMIFS(Jan!$J$5:$J$605,Jan!$V$5:$V$605,"Despesa",Jan!$G$5:$G$605,CPagar!$D791,Jan!$L$5:$L$605,"Não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71"/>
      <c r="C792" s="34" t="str">
        <f>'PC Despesas'!X88</f>
        <v>5.8.84</v>
      </c>
      <c r="D792" s="35" t="str">
        <f>VLOOKUP(C792,'PC Despesas'!$X$5:$Y$103,2,FALSE)</f>
        <v>-</v>
      </c>
      <c r="E792" s="50">
        <f>SUMIFS(Jan!$J$5:$J$605,Jan!$V$5:$V$605,"Despesa",Jan!$G$5:$G$605,CPagar!$D792,Jan!$L$5:$L$605,"Não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71"/>
      <c r="C793" s="34" t="str">
        <f>'PC Despesas'!X89</f>
        <v>5.8.85</v>
      </c>
      <c r="D793" s="35" t="str">
        <f>VLOOKUP(C793,'PC Despesas'!$X$5:$Y$103,2,FALSE)</f>
        <v>-</v>
      </c>
      <c r="E793" s="50">
        <f>SUMIFS(Jan!$J$5:$J$605,Jan!$V$5:$V$605,"Despesa",Jan!$G$5:$G$605,CPagar!$D793,Jan!$L$5:$L$605,"Não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71"/>
      <c r="C794" s="34" t="str">
        <f>'PC Despesas'!X90</f>
        <v>5.8.86</v>
      </c>
      <c r="D794" s="35" t="str">
        <f>VLOOKUP(C794,'PC Despesas'!$X$5:$Y$103,2,FALSE)</f>
        <v>-</v>
      </c>
      <c r="E794" s="50">
        <f>SUMIFS(Jan!$J$5:$J$605,Jan!$V$5:$V$605,"Despesa",Jan!$G$5:$G$605,CPagar!$D794,Jan!$L$5:$L$605,"Não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71"/>
      <c r="C795" s="34" t="str">
        <f>'PC Despesas'!X91</f>
        <v>5.8.87</v>
      </c>
      <c r="D795" s="35" t="str">
        <f>VLOOKUP(C795,'PC Despesas'!$X$5:$Y$103,2,FALSE)</f>
        <v>-</v>
      </c>
      <c r="E795" s="50">
        <f>SUMIFS(Jan!$J$5:$J$605,Jan!$V$5:$V$605,"Despesa",Jan!$G$5:$G$605,CPagar!$D795,Jan!$L$5:$L$605,"Não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71"/>
      <c r="C796" s="34" t="str">
        <f>'PC Despesas'!X92</f>
        <v>5.8.88</v>
      </c>
      <c r="D796" s="35" t="str">
        <f>VLOOKUP(C796,'PC Despesas'!$X$5:$Y$103,2,FALSE)</f>
        <v>-</v>
      </c>
      <c r="E796" s="50">
        <f>SUMIFS(Jan!$J$5:$J$605,Jan!$V$5:$V$605,"Despesa",Jan!$G$5:$G$605,CPagar!$D796,Jan!$L$5:$L$605,"Não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71"/>
      <c r="C797" s="34" t="str">
        <f>'PC Despesas'!X93</f>
        <v>5.8.89</v>
      </c>
      <c r="D797" s="35" t="str">
        <f>VLOOKUP(C797,'PC Despesas'!$X$5:$Y$103,2,FALSE)</f>
        <v>-</v>
      </c>
      <c r="E797" s="50">
        <f>SUMIFS(Jan!$J$5:$J$605,Jan!$V$5:$V$605,"Despesa",Jan!$G$5:$G$605,CPagar!$D797,Jan!$L$5:$L$605,"Não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71"/>
      <c r="C798" s="34" t="str">
        <f>'PC Despesas'!X94</f>
        <v>5.8.90</v>
      </c>
      <c r="D798" s="35" t="str">
        <f>VLOOKUP(C798,'PC Despesas'!$X$5:$Y$103,2,FALSE)</f>
        <v>-</v>
      </c>
      <c r="E798" s="50">
        <f>SUMIFS(Jan!$J$5:$J$605,Jan!$V$5:$V$605,"Despesa",Jan!$G$5:$G$605,CPagar!$D798,Jan!$L$5:$L$605,"Não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71"/>
      <c r="C799" s="34" t="str">
        <f>'PC Despesas'!X95</f>
        <v>5.8.91</v>
      </c>
      <c r="D799" s="35" t="str">
        <f>VLOOKUP(C799,'PC Despesas'!$X$5:$Y$103,2,FALSE)</f>
        <v>-</v>
      </c>
      <c r="E799" s="50">
        <f>SUMIFS(Jan!$J$5:$J$605,Jan!$V$5:$V$605,"Despesa",Jan!$G$5:$G$605,CPagar!$D799,Jan!$L$5:$L$605,"Não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71"/>
      <c r="C800" s="34" t="str">
        <f>'PC Despesas'!X96</f>
        <v>5.8.92</v>
      </c>
      <c r="D800" s="35" t="str">
        <f>VLOOKUP(C800,'PC Despesas'!$X$5:$Y$103,2,FALSE)</f>
        <v>-</v>
      </c>
      <c r="E800" s="50">
        <f>SUMIFS(Jan!$J$5:$J$605,Jan!$V$5:$V$605,"Despesa",Jan!$G$5:$G$605,CPagar!$D800,Jan!$L$5:$L$605,"Não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71"/>
      <c r="C801" s="34" t="str">
        <f>'PC Despesas'!X97</f>
        <v>5.8.93</v>
      </c>
      <c r="D801" s="35" t="str">
        <f>VLOOKUP(C801,'PC Despesas'!$X$5:$Y$103,2,FALSE)</f>
        <v>-</v>
      </c>
      <c r="E801" s="50">
        <f>SUMIFS(Jan!$J$5:$J$605,Jan!$V$5:$V$605,"Despesa",Jan!$G$5:$G$605,CPagar!$D801,Jan!$L$5:$L$605,"Não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71"/>
      <c r="C802" s="34" t="str">
        <f>'PC Despesas'!X98</f>
        <v>5.8.94</v>
      </c>
      <c r="D802" s="35" t="str">
        <f>VLOOKUP(C802,'PC Despesas'!$X$5:$Y$103,2,FALSE)</f>
        <v>-</v>
      </c>
      <c r="E802" s="50">
        <f>SUMIFS(Jan!$J$5:$J$605,Jan!$V$5:$V$605,"Despesa",Jan!$G$5:$G$605,CPagar!$D802,Jan!$L$5:$L$605,"Não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71"/>
      <c r="C803" s="34" t="str">
        <f>'PC Despesas'!X99</f>
        <v>5.8.95</v>
      </c>
      <c r="D803" s="35" t="str">
        <f>VLOOKUP(C803,'PC Despesas'!$X$5:$Y$103,2,FALSE)</f>
        <v>-</v>
      </c>
      <c r="E803" s="50">
        <f>SUMIFS(Jan!$J$5:$J$605,Jan!$V$5:$V$605,"Despesa",Jan!$G$5:$G$605,CPagar!$D803,Jan!$L$5:$L$605,"Não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71"/>
      <c r="C804" s="34" t="str">
        <f>'PC Despesas'!X100</f>
        <v>5.8.96</v>
      </c>
      <c r="D804" s="35" t="str">
        <f>VLOOKUP(C804,'PC Despesas'!$X$5:$Y$103,2,FALSE)</f>
        <v>-</v>
      </c>
      <c r="E804" s="50">
        <f>SUMIFS(Jan!$J$5:$J$605,Jan!$V$5:$V$605,"Despesa",Jan!$G$5:$G$605,CPagar!$D804,Jan!$L$5:$L$605,"Não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71"/>
      <c r="C805" s="34" t="str">
        <f>'PC Despesas'!X101</f>
        <v>5.8.97</v>
      </c>
      <c r="D805" s="35" t="str">
        <f>VLOOKUP(C805,'PC Despesas'!$X$5:$Y$103,2,FALSE)</f>
        <v>-</v>
      </c>
      <c r="E805" s="50">
        <f>SUMIFS(Jan!$J$5:$J$605,Jan!$V$5:$V$605,"Despesa",Jan!$G$5:$G$605,CPagar!$D805,Jan!$L$5:$L$605,"Não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71"/>
      <c r="C806" s="34" t="str">
        <f>'PC Despesas'!X102</f>
        <v>5.8.98</v>
      </c>
      <c r="D806" s="35" t="str">
        <f>VLOOKUP(C806,'PC Despesas'!$X$5:$Y$103,2,FALSE)</f>
        <v>-</v>
      </c>
      <c r="E806" s="50">
        <f>SUMIFS(Jan!$J$5:$J$605,Jan!$V$5:$V$605,"Despesa",Jan!$G$5:$G$605,CPagar!$D806,Jan!$L$5:$L$605,"Não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71"/>
      <c r="C807" s="34" t="str">
        <f>'PC Despesas'!X103</f>
        <v>5.8.99</v>
      </c>
      <c r="D807" s="35" t="str">
        <f>VLOOKUP(C807,'PC Despesas'!$X$5:$Y$103,2,FALSE)</f>
        <v>Outros Investimentos</v>
      </c>
      <c r="E807" s="50">
        <f>SUMIFS(Jan!$J$5:$J$605,Jan!$V$5:$V$605,"Despesa",Jan!$G$5:$G$605,CPagar!$D807,Jan!$L$5:$L$605,"Não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71"/>
      <c r="C1" s="224" t="s">
        <v>109</v>
      </c>
      <c r="D1" s="224"/>
      <c r="E1" s="224"/>
      <c r="F1" s="224"/>
      <c r="G1" s="224"/>
      <c r="H1" s="224"/>
      <c r="I1" s="224"/>
      <c r="J1" s="224"/>
      <c r="K1" s="224"/>
    </row>
    <row r="2" spans="1:17" s="18" customFormat="1" ht="37.5" customHeight="1" x14ac:dyDescent="0.25">
      <c r="A2" s="171"/>
      <c r="C2" s="19"/>
      <c r="D2" s="19"/>
      <c r="E2" s="19"/>
      <c r="F2" s="19"/>
      <c r="G2" s="19"/>
      <c r="H2" s="19"/>
      <c r="I2" s="19"/>
      <c r="J2" s="19"/>
      <c r="K2" s="19"/>
      <c r="L2" s="19"/>
      <c r="M2" s="19"/>
      <c r="N2" s="19"/>
      <c r="O2" s="19"/>
      <c r="P2" s="19"/>
    </row>
    <row r="3" spans="1:17" ht="29.25" customHeight="1" thickBot="1" x14ac:dyDescent="0.3">
      <c r="A3" s="171"/>
      <c r="G3" s="12"/>
    </row>
    <row r="4" spans="1:17" ht="25.5" customHeight="1" thickTop="1" thickBot="1" x14ac:dyDescent="0.3">
      <c r="A4" s="171"/>
      <c r="C4" s="248" t="s">
        <v>85</v>
      </c>
      <c r="D4" s="248"/>
      <c r="E4" s="194" t="s">
        <v>66</v>
      </c>
      <c r="F4" s="194" t="s">
        <v>67</v>
      </c>
      <c r="G4" s="194" t="s">
        <v>68</v>
      </c>
      <c r="H4" s="194" t="s">
        <v>69</v>
      </c>
      <c r="I4" s="194" t="s">
        <v>70</v>
      </c>
      <c r="J4" s="194" t="s">
        <v>71</v>
      </c>
      <c r="K4" s="194" t="s">
        <v>72</v>
      </c>
      <c r="L4" s="194" t="s">
        <v>73</v>
      </c>
      <c r="M4" s="194" t="s">
        <v>74</v>
      </c>
      <c r="N4" s="194" t="s">
        <v>75</v>
      </c>
      <c r="O4" s="194" t="s">
        <v>76</v>
      </c>
      <c r="P4" s="194" t="s">
        <v>77</v>
      </c>
      <c r="Q4" s="194" t="s">
        <v>78</v>
      </c>
    </row>
    <row r="5" spans="1:17" ht="6" customHeight="1" thickTop="1" thickBot="1" x14ac:dyDescent="0.3">
      <c r="A5" s="171"/>
      <c r="C5" s="14"/>
      <c r="D5" s="9"/>
      <c r="E5" s="10"/>
      <c r="F5" s="9"/>
      <c r="G5" s="9"/>
      <c r="H5" s="9"/>
      <c r="I5" s="9"/>
      <c r="J5" s="10"/>
      <c r="K5" s="10"/>
      <c r="L5" s="10"/>
      <c r="M5" s="10"/>
      <c r="N5" s="10"/>
      <c r="O5" s="10"/>
      <c r="P5" s="10"/>
      <c r="Q5" s="10"/>
    </row>
    <row r="6" spans="1:17" ht="30" customHeight="1" thickTop="1" thickBot="1" x14ac:dyDescent="0.3">
      <c r="A6" s="171"/>
      <c r="C6" s="248" t="s">
        <v>95</v>
      </c>
      <c r="D6" s="248"/>
      <c r="E6" s="208">
        <f>E8+E108+E208</f>
        <v>0</v>
      </c>
      <c r="F6" s="208">
        <f t="shared" ref="F6:Q6" si="0">F8+F108+F208</f>
        <v>0</v>
      </c>
      <c r="G6" s="208">
        <f t="shared" si="0"/>
        <v>0</v>
      </c>
      <c r="H6" s="208">
        <f t="shared" si="0"/>
        <v>0</v>
      </c>
      <c r="I6" s="208">
        <f t="shared" si="0"/>
        <v>0</v>
      </c>
      <c r="J6" s="208">
        <f t="shared" si="0"/>
        <v>60</v>
      </c>
      <c r="K6" s="208">
        <f t="shared" si="0"/>
        <v>0</v>
      </c>
      <c r="L6" s="208">
        <f t="shared" si="0"/>
        <v>2732.28</v>
      </c>
      <c r="M6" s="208">
        <f t="shared" si="0"/>
        <v>0</v>
      </c>
      <c r="N6" s="208">
        <f t="shared" si="0"/>
        <v>0</v>
      </c>
      <c r="O6" s="208">
        <f t="shared" si="0"/>
        <v>0</v>
      </c>
      <c r="P6" s="208">
        <f t="shared" si="0"/>
        <v>0</v>
      </c>
      <c r="Q6" s="208">
        <f t="shared" si="0"/>
        <v>2792.28</v>
      </c>
    </row>
    <row r="7" spans="1:17" ht="17.25" customHeight="1" thickTop="1" thickBot="1" x14ac:dyDescent="0.3">
      <c r="A7" s="171"/>
      <c r="C7" s="254"/>
      <c r="D7" s="254"/>
      <c r="E7" s="54"/>
      <c r="F7" s="54"/>
      <c r="G7" s="54"/>
      <c r="H7" s="54"/>
      <c r="I7" s="54"/>
      <c r="J7" s="54"/>
      <c r="K7" s="54"/>
      <c r="L7" s="54"/>
      <c r="M7" s="54"/>
      <c r="N7" s="54"/>
      <c r="O7" s="54"/>
      <c r="P7" s="54"/>
      <c r="Q7" s="54"/>
    </row>
    <row r="8" spans="1:17" ht="33.75" customHeight="1" thickTop="1" thickBot="1" x14ac:dyDescent="0.3">
      <c r="A8" s="171"/>
      <c r="C8" s="203" t="str">
        <f>'PC Receitas'!C4</f>
        <v>4.1</v>
      </c>
      <c r="D8" s="212" t="str">
        <f>VLOOKUP(C8,'PC Receitas'!C4:D103,2,FALSE)</f>
        <v>RECEITAS COM PRODUTO</v>
      </c>
      <c r="E8" s="204">
        <f>SUM(E9:E107)</f>
        <v>0</v>
      </c>
      <c r="F8" s="204">
        <f t="shared" ref="F8:P8" si="1">SUM(F9:F107)</f>
        <v>0</v>
      </c>
      <c r="G8" s="204">
        <f t="shared" si="1"/>
        <v>0</v>
      </c>
      <c r="H8" s="204">
        <f t="shared" si="1"/>
        <v>0</v>
      </c>
      <c r="I8" s="204">
        <f t="shared" si="1"/>
        <v>0</v>
      </c>
      <c r="J8" s="204">
        <f t="shared" si="1"/>
        <v>60</v>
      </c>
      <c r="K8" s="204">
        <f t="shared" si="1"/>
        <v>0</v>
      </c>
      <c r="L8" s="204">
        <f t="shared" si="1"/>
        <v>2732.28</v>
      </c>
      <c r="M8" s="204">
        <f t="shared" si="1"/>
        <v>0</v>
      </c>
      <c r="N8" s="204">
        <f t="shared" si="1"/>
        <v>0</v>
      </c>
      <c r="O8" s="204">
        <f t="shared" si="1"/>
        <v>0</v>
      </c>
      <c r="P8" s="204">
        <f t="shared" si="1"/>
        <v>0</v>
      </c>
      <c r="Q8" s="204">
        <f>SUM(E8:P8)</f>
        <v>2792.28</v>
      </c>
    </row>
    <row r="9" spans="1:17" ht="28.5" customHeight="1" thickTop="1" thickBot="1" x14ac:dyDescent="0.3">
      <c r="A9" s="171"/>
      <c r="C9" s="34" t="str">
        <f>'PC Receitas'!C5</f>
        <v>4.1.1</v>
      </c>
      <c r="D9" s="35" t="str">
        <f>VLOOKUP(C9,'PC Receitas'!$C$4:$D$103,2,FALSE)</f>
        <v>GLP 13 KG</v>
      </c>
      <c r="E9" s="50">
        <f>SUMIFS(Jan!$J$5:$J$605,Jan!$V$5:$V$605,"Receita",Jan!$G$5:$G$605,CReceber!$D9,Jan!$L$5:$L$605,"Não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71"/>
      <c r="C10" s="34" t="str">
        <f>'PC Receitas'!C6</f>
        <v>4.1.2</v>
      </c>
      <c r="D10" s="35" t="str">
        <f>VLOOKUP(C10,'PC Receitas'!$C$4:$D$103,2,FALSE)</f>
        <v>GLP 13 KG - CRÉDITO COM FENIX</v>
      </c>
      <c r="E10" s="50">
        <f>SUMIFS(Jan!$J$5:$J$605,Jan!$V$5:$V$605,"Receita",Jan!$G$5:$G$605,CReceber!$D10,Jan!$L$5:$L$605,"Não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1678.45</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1678.45</v>
      </c>
    </row>
    <row r="11" spans="1:17" ht="28.5" customHeight="1" thickTop="1" thickBot="1" x14ac:dyDescent="0.3">
      <c r="A11" s="171"/>
      <c r="C11" s="34" t="str">
        <f>'PC Receitas'!C7</f>
        <v>4.1.3</v>
      </c>
      <c r="D11" s="35" t="str">
        <f>VLOOKUP(C11,'PC Receitas'!$C$4:$D$103,2,FALSE)</f>
        <v>GLP 13 KG - Comércio</v>
      </c>
      <c r="E11" s="50">
        <f>SUMIFS(Jan!$J$5:$J$605,Jan!$V$5:$V$605,"Receita",Jan!$G$5:$G$605,CReceber!$D11,Jan!$L$5:$L$605,"Não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71"/>
      <c r="C12" s="34" t="str">
        <f>'PC Receitas'!C8</f>
        <v>4.1.4</v>
      </c>
      <c r="D12" s="35" t="str">
        <f>VLOOKUP(C12,'PC Receitas'!$C$4:$D$103,2,FALSE)</f>
        <v>GLP 45 KG - à vista</v>
      </c>
      <c r="E12" s="50">
        <f>SUMIFS(Jan!$J$5:$J$605,Jan!$V$5:$V$605,"Receita",Jan!$G$5:$G$605,CReceber!$D12,Jan!$L$5:$L$605,"Não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123.98</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123.98</v>
      </c>
    </row>
    <row r="13" spans="1:17" ht="28.5" customHeight="1" thickTop="1" thickBot="1" x14ac:dyDescent="0.3">
      <c r="A13" s="171"/>
      <c r="C13" s="34" t="str">
        <f>'PC Receitas'!C9</f>
        <v>4.1.5</v>
      </c>
      <c r="D13" s="35" t="str">
        <f>VLOOKUP(C13,'PC Receitas'!$C$4:$D$103,2,FALSE)</f>
        <v>GLP 45 KG - Cartão ou Boleto</v>
      </c>
      <c r="E13" s="50">
        <f>SUMIFS(Jan!$J$5:$J$605,Jan!$V$5:$V$605,"Receita",Jan!$G$5:$G$605,CReceber!$D13,Jan!$L$5:$L$605,"Não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781</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781</v>
      </c>
    </row>
    <row r="14" spans="1:17" ht="28.5" customHeight="1" thickTop="1" thickBot="1" x14ac:dyDescent="0.3">
      <c r="A14" s="171"/>
      <c r="C14" s="34" t="str">
        <f>'PC Receitas'!C10</f>
        <v>4.1.6</v>
      </c>
      <c r="D14" s="35" t="str">
        <f>VLOOKUP(C14,'PC Receitas'!$C$4:$D$103,2,FALSE)</f>
        <v>Vasilhame</v>
      </c>
      <c r="E14" s="50">
        <f>SUMIFS(Jan!$J$5:$J$605,Jan!$V$5:$V$605,"Receita",Jan!$G$5:$G$605,CReceber!$D14,Jan!$L$5:$L$605,"Não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71"/>
      <c r="C15" s="34" t="str">
        <f>'PC Receitas'!C11</f>
        <v>4.1.7</v>
      </c>
      <c r="D15" s="35" t="str">
        <f>VLOOKUP(C15,'PC Receitas'!$C$4:$D$103,2,FALSE)</f>
        <v>GLP 13 KG - à vista</v>
      </c>
      <c r="E15" s="50">
        <f>SUMIFS(Jan!$J$5:$J$605,Jan!$V$5:$V$605,"Receita",Jan!$G$5:$G$605,CReceber!$D15,Jan!$L$5:$L$605,"Não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60</v>
      </c>
      <c r="K15" s="50">
        <f>SUMIFS(Jul!$J$5:$J$605,Jul!$V$5:$V$605,"Receita",Jul!$G$5:$G$605,CReceber!$D15,Jul!$L$5:$L$605,"Não Pago")</f>
        <v>0</v>
      </c>
      <c r="L15" s="50">
        <f>SUMIFS(Ago!$J$5:$J$605,Ago!$V$5:$V$605,"Receita",Ago!$G$5:$G$605,CReceber!$D15,Ago!$L$5:$L$605,"Não Pago")</f>
        <v>-60.5</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-0.5</v>
      </c>
    </row>
    <row r="16" spans="1:17" ht="28.5" customHeight="1" thickTop="1" thickBot="1" x14ac:dyDescent="0.3">
      <c r="A16" s="171"/>
      <c r="C16" s="34" t="str">
        <f>'PC Receitas'!C12</f>
        <v>4.1.8</v>
      </c>
      <c r="D16" s="35" t="str">
        <f>VLOOKUP(C16,'PC Receitas'!$C$4:$D$103,2,FALSE)</f>
        <v>GLP 45 KG- FIADO</v>
      </c>
      <c r="E16" s="50">
        <f>SUMIFS(Jan!$J$5:$J$605,Jan!$V$5:$V$605,"Receita",Jan!$G$5:$G$605,CReceber!$D16,Jan!$L$5:$L$605,"Não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71"/>
      <c r="C17" s="34" t="str">
        <f>'PC Receitas'!C13</f>
        <v>4.1.9</v>
      </c>
      <c r="D17" s="35" t="str">
        <f>VLOOKUP(C17,'PC Receitas'!$C$4:$D$103,2,FALSE)</f>
        <v>GLP 13 KG- BOLETO</v>
      </c>
      <c r="E17" s="50">
        <f>SUMIFS(Jan!$J$5:$J$605,Jan!$V$5:$V$605,"Receita",Jan!$G$5:$G$605,CReceber!$D17,Jan!$L$5:$L$605,"Não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209.35</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209.35</v>
      </c>
    </row>
    <row r="18" spans="1:17" ht="28.5" customHeight="1" thickTop="1" thickBot="1" x14ac:dyDescent="0.3">
      <c r="A18" s="171"/>
      <c r="C18" s="34" t="str">
        <f>'PC Receitas'!C14</f>
        <v>4.1.10</v>
      </c>
      <c r="D18" s="35" t="str">
        <f>VLOOKUP(C18,'PC Receitas'!$C$4:$D$103,2,FALSE)</f>
        <v>-</v>
      </c>
      <c r="E18" s="50">
        <f>SUMIFS(Jan!$J$5:$J$605,Jan!$V$5:$V$605,"Receita",Jan!$G$5:$G$605,CReceber!$D18,Jan!$L$5:$L$605,"Não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71"/>
      <c r="C19" s="34" t="str">
        <f>'PC Receitas'!C15</f>
        <v>4.1.11</v>
      </c>
      <c r="D19" s="35" t="str">
        <f>VLOOKUP(C19,'PC Receitas'!$C$4:$D$103,2,FALSE)</f>
        <v>-</v>
      </c>
      <c r="E19" s="50">
        <f>SUMIFS(Jan!$J$5:$J$605,Jan!$V$5:$V$605,"Receita",Jan!$G$5:$G$605,CReceber!$D19,Jan!$L$5:$L$605,"Não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71"/>
      <c r="C20" s="34" t="str">
        <f>'PC Receitas'!C16</f>
        <v>4.1.12</v>
      </c>
      <c r="D20" s="35" t="str">
        <f>VLOOKUP(C20,'PC Receitas'!$C$4:$D$103,2,FALSE)</f>
        <v>-</v>
      </c>
      <c r="E20" s="50">
        <f>SUMIFS(Jan!$J$5:$J$605,Jan!$V$5:$V$605,"Receita",Jan!$G$5:$G$605,CReceber!$D20,Jan!$L$5:$L$605,"Não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71"/>
      <c r="C21" s="34" t="str">
        <f>'PC Receitas'!C17</f>
        <v>4.1.13</v>
      </c>
      <c r="D21" s="35" t="str">
        <f>VLOOKUP(C21,'PC Receitas'!$C$4:$D$103,2,FALSE)</f>
        <v>-</v>
      </c>
      <c r="E21" s="50">
        <f>SUMIFS(Jan!$J$5:$J$605,Jan!$V$5:$V$605,"Receita",Jan!$G$5:$G$605,CReceber!$D21,Jan!$L$5:$L$605,"Não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71"/>
      <c r="C22" s="34" t="str">
        <f>'PC Receitas'!C18</f>
        <v>4.1.14</v>
      </c>
      <c r="D22" s="35" t="str">
        <f>VLOOKUP(C22,'PC Receitas'!$C$4:$D$103,2,FALSE)</f>
        <v>-</v>
      </c>
      <c r="E22" s="50">
        <f>SUMIFS(Jan!$J$5:$J$605,Jan!$V$5:$V$605,"Receita",Jan!$G$5:$G$605,CReceber!$D22,Jan!$L$5:$L$605,"Não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71"/>
      <c r="C23" s="34" t="str">
        <f>'PC Receitas'!C19</f>
        <v>4.1.15</v>
      </c>
      <c r="D23" s="35" t="str">
        <f>VLOOKUP(C23,'PC Receitas'!$C$4:$D$103,2,FALSE)</f>
        <v>-</v>
      </c>
      <c r="E23" s="50">
        <f>SUMIFS(Jan!$J$5:$J$605,Jan!$V$5:$V$605,"Receita",Jan!$G$5:$G$605,CReceber!$D23,Jan!$L$5:$L$605,"Não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71"/>
      <c r="C24" s="34" t="str">
        <f>'PC Receitas'!C20</f>
        <v>4.1.16</v>
      </c>
      <c r="D24" s="35" t="str">
        <f>VLOOKUP(C24,'PC Receitas'!$C$4:$D$103,2,FALSE)</f>
        <v>-</v>
      </c>
      <c r="E24" s="50">
        <f>SUMIFS(Jan!$J$5:$J$605,Jan!$V$5:$V$605,"Receita",Jan!$G$5:$G$605,CReceber!$D24,Jan!$L$5:$L$605,"Não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71"/>
      <c r="C25" s="34" t="str">
        <f>'PC Receitas'!C21</f>
        <v>4.1.17</v>
      </c>
      <c r="D25" s="35" t="str">
        <f>VLOOKUP(C25,'PC Receitas'!$C$4:$D$103,2,FALSE)</f>
        <v>-</v>
      </c>
      <c r="E25" s="50">
        <f>SUMIFS(Jan!$J$5:$J$605,Jan!$V$5:$V$605,"Receita",Jan!$G$5:$G$605,CReceber!$D25,Jan!$L$5:$L$605,"Não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71"/>
      <c r="C26" s="34" t="str">
        <f>'PC Receitas'!C22</f>
        <v>4.1.18</v>
      </c>
      <c r="D26" s="35" t="str">
        <f>VLOOKUP(C26,'PC Receitas'!$C$4:$D$103,2,FALSE)</f>
        <v>-</v>
      </c>
      <c r="E26" s="50">
        <f>SUMIFS(Jan!$J$5:$J$605,Jan!$V$5:$V$605,"Receita",Jan!$G$5:$G$605,CReceber!$D26,Jan!$L$5:$L$605,"Não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71"/>
      <c r="C27" s="34" t="str">
        <f>'PC Receitas'!C23</f>
        <v>4.1.19</v>
      </c>
      <c r="D27" s="35" t="str">
        <f>VLOOKUP(C27,'PC Receitas'!$C$4:$D$103,2,FALSE)</f>
        <v>-</v>
      </c>
      <c r="E27" s="50">
        <f>SUMIFS(Jan!$J$5:$J$605,Jan!$V$5:$V$605,"Receita",Jan!$G$5:$G$605,CReceber!$D27,Jan!$L$5:$L$605,"Não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71"/>
      <c r="C28" s="34" t="str">
        <f>'PC Receitas'!C24</f>
        <v>4.1.20</v>
      </c>
      <c r="D28" s="35" t="str">
        <f>VLOOKUP(C28,'PC Receitas'!$C$4:$D$103,2,FALSE)</f>
        <v>-</v>
      </c>
      <c r="E28" s="50">
        <f>SUMIFS(Jan!$J$5:$J$605,Jan!$V$5:$V$605,"Receita",Jan!$G$5:$G$605,CReceber!$D28,Jan!$L$5:$L$605,"Não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71"/>
      <c r="C29" s="34" t="str">
        <f>'PC Receitas'!C25</f>
        <v>4.1.21</v>
      </c>
      <c r="D29" s="35" t="str">
        <f>VLOOKUP(C29,'PC Receitas'!$C$4:$D$103,2,FALSE)</f>
        <v>-</v>
      </c>
      <c r="E29" s="50">
        <f>SUMIFS(Jan!$J$5:$J$605,Jan!$V$5:$V$605,"Receita",Jan!$G$5:$G$605,CReceber!$D29,Jan!$L$5:$L$605,"Não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71"/>
      <c r="C30" s="34" t="str">
        <f>'PC Receitas'!C26</f>
        <v>4.1.22</v>
      </c>
      <c r="D30" s="35" t="str">
        <f>VLOOKUP(C30,'PC Receitas'!$C$4:$D$103,2,FALSE)</f>
        <v>-</v>
      </c>
      <c r="E30" s="50">
        <f>SUMIFS(Jan!$J$5:$J$605,Jan!$V$5:$V$605,"Receita",Jan!$G$5:$G$605,CReceber!$D30,Jan!$L$5:$L$605,"Não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71"/>
      <c r="C31" s="34" t="str">
        <f>'PC Receitas'!C27</f>
        <v>4.1.23</v>
      </c>
      <c r="D31" s="35" t="str">
        <f>VLOOKUP(C31,'PC Receitas'!$C$4:$D$103,2,FALSE)</f>
        <v>-</v>
      </c>
      <c r="E31" s="50">
        <f>SUMIFS(Jan!$J$5:$J$605,Jan!$V$5:$V$605,"Receita",Jan!$G$5:$G$605,CReceber!$D31,Jan!$L$5:$L$605,"Não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71"/>
      <c r="C32" s="34" t="str">
        <f>'PC Receitas'!C28</f>
        <v>4.1.24</v>
      </c>
      <c r="D32" s="35" t="str">
        <f>VLOOKUP(C32,'PC Receitas'!$C$4:$D$103,2,FALSE)</f>
        <v>-</v>
      </c>
      <c r="E32" s="50">
        <f>SUMIFS(Jan!$J$5:$J$605,Jan!$V$5:$V$605,"Receita",Jan!$G$5:$G$605,CReceber!$D32,Jan!$L$5:$L$605,"Não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71"/>
      <c r="C33" s="34" t="str">
        <f>'PC Receitas'!C29</f>
        <v>4.1.25</v>
      </c>
      <c r="D33" s="35" t="str">
        <f>VLOOKUP(C33,'PC Receitas'!$C$4:$D$103,2,FALSE)</f>
        <v>-</v>
      </c>
      <c r="E33" s="50">
        <f>SUMIFS(Jan!$J$5:$J$605,Jan!$V$5:$V$605,"Receita",Jan!$G$5:$G$605,CReceber!$D33,Jan!$L$5:$L$605,"Não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71"/>
      <c r="C34" s="34" t="str">
        <f>'PC Receitas'!C30</f>
        <v>4.1.26</v>
      </c>
      <c r="D34" s="35" t="str">
        <f>VLOOKUP(C34,'PC Receitas'!$C$4:$D$103,2,FALSE)</f>
        <v>-</v>
      </c>
      <c r="E34" s="50">
        <f>SUMIFS(Jan!$J$5:$J$605,Jan!$V$5:$V$605,"Receita",Jan!$G$5:$G$605,CReceber!$D34,Jan!$L$5:$L$605,"Não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71"/>
      <c r="C35" s="34" t="str">
        <f>'PC Receitas'!C31</f>
        <v>4.1.27</v>
      </c>
      <c r="D35" s="35" t="str">
        <f>VLOOKUP(C35,'PC Receitas'!$C$4:$D$103,2,FALSE)</f>
        <v>-</v>
      </c>
      <c r="E35" s="50">
        <f>SUMIFS(Jan!$J$5:$J$605,Jan!$V$5:$V$605,"Receita",Jan!$G$5:$G$605,CReceber!$D35,Jan!$L$5:$L$605,"Não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71"/>
      <c r="C36" s="34" t="str">
        <f>'PC Receitas'!C32</f>
        <v>4.1.28</v>
      </c>
      <c r="D36" s="35" t="str">
        <f>VLOOKUP(C36,'PC Receitas'!$C$4:$D$103,2,FALSE)</f>
        <v>-</v>
      </c>
      <c r="E36" s="50">
        <f>SUMIFS(Jan!$J$5:$J$605,Jan!$V$5:$V$605,"Receita",Jan!$G$5:$G$605,CReceber!$D36,Jan!$L$5:$L$605,"Não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71"/>
      <c r="C37" s="34" t="str">
        <f>'PC Receitas'!C33</f>
        <v>4.1.29</v>
      </c>
      <c r="D37" s="35" t="str">
        <f>VLOOKUP(C37,'PC Receitas'!$C$4:$D$103,2,FALSE)</f>
        <v>-</v>
      </c>
      <c r="E37" s="50">
        <f>SUMIFS(Jan!$J$5:$J$605,Jan!$V$5:$V$605,"Receita",Jan!$G$5:$G$605,CReceber!$D37,Jan!$L$5:$L$605,"Não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71"/>
      <c r="C38" s="34" t="str">
        <f>'PC Receitas'!C34</f>
        <v>4.1.30</v>
      </c>
      <c r="D38" s="35" t="str">
        <f>VLOOKUP(C38,'PC Receitas'!$C$4:$D$103,2,FALSE)</f>
        <v>-</v>
      </c>
      <c r="E38" s="50">
        <f>SUMIFS(Jan!$J$5:$J$605,Jan!$V$5:$V$605,"Receita",Jan!$G$5:$G$605,CReceber!$D38,Jan!$L$5:$L$605,"Não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71"/>
      <c r="C39" s="34" t="str">
        <f>'PC Receitas'!C35</f>
        <v>4.1.31</v>
      </c>
      <c r="D39" s="35" t="str">
        <f>VLOOKUP(C39,'PC Receitas'!$C$4:$D$103,2,FALSE)</f>
        <v>-</v>
      </c>
      <c r="E39" s="50">
        <f>SUMIFS(Jan!$J$5:$J$605,Jan!$V$5:$V$605,"Receita",Jan!$G$5:$G$605,CReceber!$D39,Jan!$L$5:$L$605,"Não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71"/>
      <c r="C40" s="34" t="str">
        <f>'PC Receitas'!C36</f>
        <v>4.1.32</v>
      </c>
      <c r="D40" s="35" t="str">
        <f>VLOOKUP(C40,'PC Receitas'!$C$4:$D$103,2,FALSE)</f>
        <v>-</v>
      </c>
      <c r="E40" s="50">
        <f>SUMIFS(Jan!$J$5:$J$605,Jan!$V$5:$V$605,"Receita",Jan!$G$5:$G$605,CReceber!$D40,Jan!$L$5:$L$605,"Não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71"/>
      <c r="C41" s="34" t="str">
        <f>'PC Receitas'!C37</f>
        <v>4.1.33</v>
      </c>
      <c r="D41" s="35" t="str">
        <f>VLOOKUP(C41,'PC Receitas'!$C$4:$D$103,2,FALSE)</f>
        <v>-</v>
      </c>
      <c r="E41" s="50">
        <f>SUMIFS(Jan!$J$5:$J$605,Jan!$V$5:$V$605,"Receita",Jan!$G$5:$G$605,CReceber!$D41,Jan!$L$5:$L$605,"Não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71"/>
      <c r="C42" s="34" t="str">
        <f>'PC Receitas'!C38</f>
        <v>4.1.34</v>
      </c>
      <c r="D42" s="35" t="str">
        <f>VLOOKUP(C42,'PC Receitas'!$C$4:$D$103,2,FALSE)</f>
        <v>-</v>
      </c>
      <c r="E42" s="50">
        <f>SUMIFS(Jan!$J$5:$J$605,Jan!$V$5:$V$605,"Receita",Jan!$G$5:$G$605,CReceber!$D42,Jan!$L$5:$L$605,"Não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71"/>
      <c r="C43" s="34" t="str">
        <f>'PC Receitas'!C39</f>
        <v>4.1.35</v>
      </c>
      <c r="D43" s="35" t="str">
        <f>VLOOKUP(C43,'PC Receitas'!$C$4:$D$103,2,FALSE)</f>
        <v>-</v>
      </c>
      <c r="E43" s="50">
        <f>SUMIFS(Jan!$J$5:$J$605,Jan!$V$5:$V$605,"Receita",Jan!$G$5:$G$605,CReceber!$D43,Jan!$L$5:$L$605,"Não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71"/>
      <c r="C44" s="34" t="str">
        <f>'PC Receitas'!C40</f>
        <v>4.1.36</v>
      </c>
      <c r="D44" s="35" t="str">
        <f>VLOOKUP(C44,'PC Receitas'!$C$4:$D$103,2,FALSE)</f>
        <v>-</v>
      </c>
      <c r="E44" s="50">
        <f>SUMIFS(Jan!$J$5:$J$605,Jan!$V$5:$V$605,"Receita",Jan!$G$5:$G$605,CReceber!$D44,Jan!$L$5:$L$605,"Não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71"/>
      <c r="C45" s="34" t="str">
        <f>'PC Receitas'!C41</f>
        <v>4.1.37</v>
      </c>
      <c r="D45" s="35" t="str">
        <f>VLOOKUP(C45,'PC Receitas'!$C$4:$D$103,2,FALSE)</f>
        <v>-</v>
      </c>
      <c r="E45" s="50">
        <f>SUMIFS(Jan!$J$5:$J$605,Jan!$V$5:$V$605,"Receita",Jan!$G$5:$G$605,CReceber!$D45,Jan!$L$5:$L$605,"Não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71"/>
      <c r="C46" s="34" t="str">
        <f>'PC Receitas'!C42</f>
        <v>4.1.38</v>
      </c>
      <c r="D46" s="35" t="str">
        <f>VLOOKUP(C46,'PC Receitas'!$C$4:$D$103,2,FALSE)</f>
        <v>-</v>
      </c>
      <c r="E46" s="50">
        <f>SUMIFS(Jan!$J$5:$J$605,Jan!$V$5:$V$605,"Receita",Jan!$G$5:$G$605,CReceber!$D46,Jan!$L$5:$L$605,"Não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71"/>
      <c r="C47" s="34" t="str">
        <f>'PC Receitas'!C43</f>
        <v>4.1.39</v>
      </c>
      <c r="D47" s="35" t="str">
        <f>VLOOKUP(C47,'PC Receitas'!$C$4:$D$103,2,FALSE)</f>
        <v>-</v>
      </c>
      <c r="E47" s="50">
        <f>SUMIFS(Jan!$J$5:$J$605,Jan!$V$5:$V$605,"Receita",Jan!$G$5:$G$605,CReceber!$D47,Jan!$L$5:$L$605,"Não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71"/>
      <c r="C48" s="34" t="str">
        <f>'PC Receitas'!C44</f>
        <v>4.1.40</v>
      </c>
      <c r="D48" s="35" t="str">
        <f>VLOOKUP(C48,'PC Receitas'!$C$4:$D$103,2,FALSE)</f>
        <v>-</v>
      </c>
      <c r="E48" s="50">
        <f>SUMIFS(Jan!$J$5:$J$605,Jan!$V$5:$V$605,"Receita",Jan!$G$5:$G$605,CReceber!$D48,Jan!$L$5:$L$605,"Não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71"/>
      <c r="C49" s="34" t="str">
        <f>'PC Receitas'!C45</f>
        <v>4.1.41</v>
      </c>
      <c r="D49" s="35" t="str">
        <f>VLOOKUP(C49,'PC Receitas'!$C$4:$D$103,2,FALSE)</f>
        <v>-</v>
      </c>
      <c r="E49" s="50">
        <f>SUMIFS(Jan!$J$5:$J$605,Jan!$V$5:$V$605,"Receita",Jan!$G$5:$G$605,CReceber!$D49,Jan!$L$5:$L$605,"Não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71"/>
      <c r="C50" s="34" t="str">
        <f>'PC Receitas'!C46</f>
        <v>4.1.42</v>
      </c>
      <c r="D50" s="35" t="str">
        <f>VLOOKUP(C50,'PC Receitas'!$C$4:$D$103,2,FALSE)</f>
        <v>-</v>
      </c>
      <c r="E50" s="50">
        <f>SUMIFS(Jan!$J$5:$J$605,Jan!$V$5:$V$605,"Receita",Jan!$G$5:$G$605,CReceber!$D50,Jan!$L$5:$L$605,"Não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71"/>
      <c r="C51" s="34" t="str">
        <f>'PC Receitas'!C47</f>
        <v>4.1.43</v>
      </c>
      <c r="D51" s="35" t="str">
        <f>VLOOKUP(C51,'PC Receitas'!$C$4:$D$103,2,FALSE)</f>
        <v>-</v>
      </c>
      <c r="E51" s="50">
        <f>SUMIFS(Jan!$J$5:$J$605,Jan!$V$5:$V$605,"Receita",Jan!$G$5:$G$605,CReceber!$D51,Jan!$L$5:$L$605,"Não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71"/>
      <c r="C52" s="34" t="str">
        <f>'PC Receitas'!C48</f>
        <v>4.1.44</v>
      </c>
      <c r="D52" s="35" t="str">
        <f>VLOOKUP(C52,'PC Receitas'!$C$4:$D$103,2,FALSE)</f>
        <v>-</v>
      </c>
      <c r="E52" s="50">
        <f>SUMIFS(Jan!$J$5:$J$605,Jan!$V$5:$V$605,"Receita",Jan!$G$5:$G$605,CReceber!$D52,Jan!$L$5:$L$605,"Não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71"/>
      <c r="C53" s="34" t="str">
        <f>'PC Receitas'!C49</f>
        <v>4.1.45</v>
      </c>
      <c r="D53" s="35" t="str">
        <f>VLOOKUP(C53,'PC Receitas'!$C$4:$D$103,2,FALSE)</f>
        <v>-</v>
      </c>
      <c r="E53" s="50">
        <f>SUMIFS(Jan!$J$5:$J$605,Jan!$V$5:$V$605,"Receita",Jan!$G$5:$G$605,CReceber!$D53,Jan!$L$5:$L$605,"Não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71"/>
      <c r="C54" s="34" t="str">
        <f>'PC Receitas'!C50</f>
        <v>4.1.46</v>
      </c>
      <c r="D54" s="35" t="str">
        <f>VLOOKUP(C54,'PC Receitas'!$C$4:$D$103,2,FALSE)</f>
        <v>-</v>
      </c>
      <c r="E54" s="50">
        <f>SUMIFS(Jan!$J$5:$J$605,Jan!$V$5:$V$605,"Receita",Jan!$G$5:$G$605,CReceber!$D54,Jan!$L$5:$L$605,"Não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71"/>
      <c r="C55" s="34" t="str">
        <f>'PC Receitas'!C51</f>
        <v>4.1.47</v>
      </c>
      <c r="D55" s="35" t="str">
        <f>VLOOKUP(C55,'PC Receitas'!$C$4:$D$103,2,FALSE)</f>
        <v>-</v>
      </c>
      <c r="E55" s="50">
        <f>SUMIFS(Jan!$J$5:$J$605,Jan!$V$5:$V$605,"Receita",Jan!$G$5:$G$605,CReceber!$D55,Jan!$L$5:$L$605,"Não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71"/>
      <c r="C56" s="34" t="str">
        <f>'PC Receitas'!C52</f>
        <v>4.1.48</v>
      </c>
      <c r="D56" s="35" t="str">
        <f>VLOOKUP(C56,'PC Receitas'!$C$4:$D$103,2,FALSE)</f>
        <v>-</v>
      </c>
      <c r="E56" s="50">
        <f>SUMIFS(Jan!$J$5:$J$605,Jan!$V$5:$V$605,"Receita",Jan!$G$5:$G$605,CReceber!$D56,Jan!$L$5:$L$605,"Não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71"/>
      <c r="C57" s="34" t="str">
        <f>'PC Receitas'!C53</f>
        <v>4.1.49</v>
      </c>
      <c r="D57" s="35" t="str">
        <f>VLOOKUP(C57,'PC Receitas'!$C$4:$D$103,2,FALSE)</f>
        <v>-</v>
      </c>
      <c r="E57" s="50">
        <f>SUMIFS(Jan!$J$5:$J$605,Jan!$V$5:$V$605,"Receita",Jan!$G$5:$G$605,CReceber!$D57,Jan!$L$5:$L$605,"Não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71"/>
      <c r="C58" s="34" t="str">
        <f>'PC Receitas'!C54</f>
        <v>4.1.50</v>
      </c>
      <c r="D58" s="35" t="str">
        <f>VLOOKUP(C58,'PC Receitas'!$C$4:$D$103,2,FALSE)</f>
        <v>-</v>
      </c>
      <c r="E58" s="50">
        <f>SUMIFS(Jan!$J$5:$J$605,Jan!$V$5:$V$605,"Receita",Jan!$G$5:$G$605,CReceber!$D58,Jan!$L$5:$L$605,"Não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71"/>
      <c r="C59" s="34" t="str">
        <f>'PC Receitas'!C55</f>
        <v>4.1.51</v>
      </c>
      <c r="D59" s="35" t="str">
        <f>VLOOKUP(C59,'PC Receitas'!$C$4:$D$103,2,FALSE)</f>
        <v>-</v>
      </c>
      <c r="E59" s="50">
        <f>SUMIFS(Jan!$J$5:$J$605,Jan!$V$5:$V$605,"Receita",Jan!$G$5:$G$605,CReceber!$D59,Jan!$L$5:$L$605,"Não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71"/>
      <c r="C60" s="34" t="str">
        <f>'PC Receitas'!C56</f>
        <v>4.1.52</v>
      </c>
      <c r="D60" s="35" t="str">
        <f>VLOOKUP(C60,'PC Receitas'!$C$4:$D$103,2,FALSE)</f>
        <v>-</v>
      </c>
      <c r="E60" s="50">
        <f>SUMIFS(Jan!$J$5:$J$605,Jan!$V$5:$V$605,"Receita",Jan!$G$5:$G$605,CReceber!$D60,Jan!$L$5:$L$605,"Não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71"/>
      <c r="C61" s="34" t="str">
        <f>'PC Receitas'!C57</f>
        <v>4.1.53</v>
      </c>
      <c r="D61" s="35" t="str">
        <f>VLOOKUP(C61,'PC Receitas'!$C$4:$D$103,2,FALSE)</f>
        <v>-</v>
      </c>
      <c r="E61" s="50">
        <f>SUMIFS(Jan!$J$5:$J$605,Jan!$V$5:$V$605,"Receita",Jan!$G$5:$G$605,CReceber!$D61,Jan!$L$5:$L$605,"Não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71"/>
      <c r="C62" s="34" t="str">
        <f>'PC Receitas'!C58</f>
        <v>4.1.54</v>
      </c>
      <c r="D62" s="35" t="str">
        <f>VLOOKUP(C62,'PC Receitas'!$C$4:$D$103,2,FALSE)</f>
        <v>-</v>
      </c>
      <c r="E62" s="50">
        <f>SUMIFS(Jan!$J$5:$J$605,Jan!$V$5:$V$605,"Receita",Jan!$G$5:$G$605,CReceber!$D62,Jan!$L$5:$L$605,"Não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71"/>
      <c r="C63" s="34" t="str">
        <f>'PC Receitas'!C59</f>
        <v>4.1.55</v>
      </c>
      <c r="D63" s="35" t="str">
        <f>VLOOKUP(C63,'PC Receitas'!$C$4:$D$103,2,FALSE)</f>
        <v>-</v>
      </c>
      <c r="E63" s="50">
        <f>SUMIFS(Jan!$J$5:$J$605,Jan!$V$5:$V$605,"Receita",Jan!$G$5:$G$605,CReceber!$D63,Jan!$L$5:$L$605,"Não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71"/>
      <c r="C64" s="34" t="str">
        <f>'PC Receitas'!C60</f>
        <v>4.1.56</v>
      </c>
      <c r="D64" s="35" t="str">
        <f>VLOOKUP(C64,'PC Receitas'!$C$4:$D$103,2,FALSE)</f>
        <v>-</v>
      </c>
      <c r="E64" s="50">
        <f>SUMIFS(Jan!$J$5:$J$605,Jan!$V$5:$V$605,"Receita",Jan!$G$5:$G$605,CReceber!$D64,Jan!$L$5:$L$605,"Não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71"/>
      <c r="C65" s="34" t="str">
        <f>'PC Receitas'!C61</f>
        <v>4.1.57</v>
      </c>
      <c r="D65" s="35" t="str">
        <f>VLOOKUP(C65,'PC Receitas'!$C$4:$D$103,2,FALSE)</f>
        <v>-</v>
      </c>
      <c r="E65" s="50">
        <f>SUMIFS(Jan!$J$5:$J$605,Jan!$V$5:$V$605,"Receita",Jan!$G$5:$G$605,CReceber!$D65,Jan!$L$5:$L$605,"Não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71"/>
      <c r="C66" s="34" t="str">
        <f>'PC Receitas'!C62</f>
        <v>4.1.58</v>
      </c>
      <c r="D66" s="35" t="str">
        <f>VLOOKUP(C66,'PC Receitas'!$C$4:$D$103,2,FALSE)</f>
        <v>-</v>
      </c>
      <c r="E66" s="50">
        <f>SUMIFS(Jan!$J$5:$J$605,Jan!$V$5:$V$605,"Receita",Jan!$G$5:$G$605,CReceber!$D66,Jan!$L$5:$L$605,"Não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71"/>
      <c r="C67" s="34" t="str">
        <f>'PC Receitas'!C63</f>
        <v>4.1.59</v>
      </c>
      <c r="D67" s="35" t="str">
        <f>VLOOKUP(C67,'PC Receitas'!$C$4:$D$103,2,FALSE)</f>
        <v>-</v>
      </c>
      <c r="E67" s="50">
        <f>SUMIFS(Jan!$J$5:$J$605,Jan!$V$5:$V$605,"Receita",Jan!$G$5:$G$605,CReceber!$D67,Jan!$L$5:$L$605,"Não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71"/>
      <c r="C68" s="34" t="str">
        <f>'PC Receitas'!C64</f>
        <v>4.1.60</v>
      </c>
      <c r="D68" s="35" t="str">
        <f>VLOOKUP(C68,'PC Receitas'!$C$4:$D$103,2,FALSE)</f>
        <v>-</v>
      </c>
      <c r="E68" s="50">
        <f>SUMIFS(Jan!$J$5:$J$605,Jan!$V$5:$V$605,"Receita",Jan!$G$5:$G$605,CReceber!$D68,Jan!$L$5:$L$605,"Não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71"/>
      <c r="C69" s="34" t="str">
        <f>'PC Receitas'!C65</f>
        <v>4.1.61</v>
      </c>
      <c r="D69" s="35" t="str">
        <f>VLOOKUP(C69,'PC Receitas'!$C$4:$D$103,2,FALSE)</f>
        <v>-</v>
      </c>
      <c r="E69" s="50">
        <f>SUMIFS(Jan!$J$5:$J$605,Jan!$V$5:$V$605,"Receita",Jan!$G$5:$G$605,CReceber!$D69,Jan!$L$5:$L$605,"Não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71"/>
      <c r="C70" s="34" t="str">
        <f>'PC Receitas'!C66</f>
        <v>4.1.62</v>
      </c>
      <c r="D70" s="35" t="str">
        <f>VLOOKUP(C70,'PC Receitas'!$C$4:$D$103,2,FALSE)</f>
        <v>-</v>
      </c>
      <c r="E70" s="50">
        <f>SUMIFS(Jan!$J$5:$J$605,Jan!$V$5:$V$605,"Receita",Jan!$G$5:$G$605,CReceber!$D70,Jan!$L$5:$L$605,"Não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71"/>
      <c r="C71" s="34" t="str">
        <f>'PC Receitas'!C67</f>
        <v>4.1.63</v>
      </c>
      <c r="D71" s="35" t="str">
        <f>VLOOKUP(C71,'PC Receitas'!$C$4:$D$103,2,FALSE)</f>
        <v>-</v>
      </c>
      <c r="E71" s="50">
        <f>SUMIFS(Jan!$J$5:$J$605,Jan!$V$5:$V$605,"Receita",Jan!$G$5:$G$605,CReceber!$D71,Jan!$L$5:$L$605,"Não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71"/>
      <c r="C72" s="34" t="str">
        <f>'PC Receitas'!C68</f>
        <v>4.1.64</v>
      </c>
      <c r="D72" s="35" t="str">
        <f>VLOOKUP(C72,'PC Receitas'!$C$4:$D$103,2,FALSE)</f>
        <v>-</v>
      </c>
      <c r="E72" s="50">
        <f>SUMIFS(Jan!$J$5:$J$605,Jan!$V$5:$V$605,"Receita",Jan!$G$5:$G$605,CReceber!$D72,Jan!$L$5:$L$605,"Não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71"/>
      <c r="C73" s="34" t="str">
        <f>'PC Receitas'!C69</f>
        <v>4.1.65</v>
      </c>
      <c r="D73" s="35" t="str">
        <f>VLOOKUP(C73,'PC Receitas'!$C$4:$D$103,2,FALSE)</f>
        <v>-</v>
      </c>
      <c r="E73" s="50">
        <f>SUMIFS(Jan!$J$5:$J$605,Jan!$V$5:$V$605,"Receita",Jan!$G$5:$G$605,CReceber!$D73,Jan!$L$5:$L$605,"Não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71"/>
      <c r="C74" s="34" t="str">
        <f>'PC Receitas'!C70</f>
        <v>4.1.66</v>
      </c>
      <c r="D74" s="35" t="str">
        <f>VLOOKUP(C74,'PC Receitas'!$C$4:$D$103,2,FALSE)</f>
        <v>-</v>
      </c>
      <c r="E74" s="50">
        <f>SUMIFS(Jan!$J$5:$J$605,Jan!$V$5:$V$605,"Receita",Jan!$G$5:$G$605,CReceber!$D74,Jan!$L$5:$L$605,"Não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71"/>
      <c r="C75" s="34" t="str">
        <f>'PC Receitas'!C71</f>
        <v>4.1.67</v>
      </c>
      <c r="D75" s="35" t="str">
        <f>VLOOKUP(C75,'PC Receitas'!$C$4:$D$103,2,FALSE)</f>
        <v>-</v>
      </c>
      <c r="E75" s="50">
        <f>SUMIFS(Jan!$J$5:$J$605,Jan!$V$5:$V$605,"Receita",Jan!$G$5:$G$605,CReceber!$D75,Jan!$L$5:$L$605,"Não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71"/>
      <c r="C76" s="34" t="str">
        <f>'PC Receitas'!C72</f>
        <v>4.1.68</v>
      </c>
      <c r="D76" s="35" t="str">
        <f>VLOOKUP(C76,'PC Receitas'!$C$4:$D$103,2,FALSE)</f>
        <v>-</v>
      </c>
      <c r="E76" s="50">
        <f>SUMIFS(Jan!$J$5:$J$605,Jan!$V$5:$V$605,"Receita",Jan!$G$5:$G$605,CReceber!$D76,Jan!$L$5:$L$605,"Não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71"/>
      <c r="C77" s="34" t="str">
        <f>'PC Receitas'!C73</f>
        <v>4.1.69</v>
      </c>
      <c r="D77" s="35" t="str">
        <f>VLOOKUP(C77,'PC Receitas'!$C$4:$D$103,2,FALSE)</f>
        <v>-</v>
      </c>
      <c r="E77" s="50">
        <f>SUMIFS(Jan!$J$5:$J$605,Jan!$V$5:$V$605,"Receita",Jan!$G$5:$G$605,CReceber!$D77,Jan!$L$5:$L$605,"Não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71"/>
      <c r="C78" s="34" t="str">
        <f>'PC Receitas'!C74</f>
        <v>4.1.70</v>
      </c>
      <c r="D78" s="35" t="str">
        <f>VLOOKUP(C78,'PC Receitas'!$C$4:$D$103,2,FALSE)</f>
        <v>-</v>
      </c>
      <c r="E78" s="50">
        <f>SUMIFS(Jan!$J$5:$J$605,Jan!$V$5:$V$605,"Receita",Jan!$G$5:$G$605,CReceber!$D78,Jan!$L$5:$L$605,"Não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71"/>
      <c r="C79" s="34" t="str">
        <f>'PC Receitas'!C75</f>
        <v>4.1.71</v>
      </c>
      <c r="D79" s="35" t="str">
        <f>VLOOKUP(C79,'PC Receitas'!$C$4:$D$103,2,FALSE)</f>
        <v>-</v>
      </c>
      <c r="E79" s="50">
        <f>SUMIFS(Jan!$J$5:$J$605,Jan!$V$5:$V$605,"Receita",Jan!$G$5:$G$605,CReceber!$D79,Jan!$L$5:$L$605,"Não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71"/>
      <c r="C80" s="34" t="str">
        <f>'PC Receitas'!C76</f>
        <v>4.1.72</v>
      </c>
      <c r="D80" s="35" t="str">
        <f>VLOOKUP(C80,'PC Receitas'!$C$4:$D$103,2,FALSE)</f>
        <v>-</v>
      </c>
      <c r="E80" s="50">
        <f>SUMIFS(Jan!$J$5:$J$605,Jan!$V$5:$V$605,"Receita",Jan!$G$5:$G$605,CReceber!$D80,Jan!$L$5:$L$605,"Não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71"/>
      <c r="C81" s="34" t="str">
        <f>'PC Receitas'!C77</f>
        <v>4.1.73</v>
      </c>
      <c r="D81" s="35" t="str">
        <f>VLOOKUP(C81,'PC Receitas'!$C$4:$D$103,2,FALSE)</f>
        <v>-</v>
      </c>
      <c r="E81" s="50">
        <f>SUMIFS(Jan!$J$5:$J$605,Jan!$V$5:$V$605,"Receita",Jan!$G$5:$G$605,CReceber!$D81,Jan!$L$5:$L$605,"Não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71"/>
      <c r="C82" s="34" t="str">
        <f>'PC Receitas'!C78</f>
        <v>4.1.74</v>
      </c>
      <c r="D82" s="35" t="str">
        <f>VLOOKUP(C82,'PC Receitas'!$C$4:$D$103,2,FALSE)</f>
        <v>-</v>
      </c>
      <c r="E82" s="50">
        <f>SUMIFS(Jan!$J$5:$J$605,Jan!$V$5:$V$605,"Receita",Jan!$G$5:$G$605,CReceber!$D82,Jan!$L$5:$L$605,"Não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71"/>
      <c r="C83" s="34" t="str">
        <f>'PC Receitas'!C79</f>
        <v>4.1.75</v>
      </c>
      <c r="D83" s="35" t="str">
        <f>VLOOKUP(C83,'PC Receitas'!$C$4:$D$103,2,FALSE)</f>
        <v>-</v>
      </c>
      <c r="E83" s="50">
        <f>SUMIFS(Jan!$J$5:$J$605,Jan!$V$5:$V$605,"Receita",Jan!$G$5:$G$605,CReceber!$D83,Jan!$L$5:$L$605,"Não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71"/>
      <c r="C84" s="34" t="str">
        <f>'PC Receitas'!C80</f>
        <v>4.1.76</v>
      </c>
      <c r="D84" s="35" t="str">
        <f>VLOOKUP(C84,'PC Receitas'!$C$4:$D$103,2,FALSE)</f>
        <v>-</v>
      </c>
      <c r="E84" s="50">
        <f>SUMIFS(Jan!$J$5:$J$605,Jan!$V$5:$V$605,"Receita",Jan!$G$5:$G$605,CReceber!$D84,Jan!$L$5:$L$605,"Não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71"/>
      <c r="C85" s="34" t="str">
        <f>'PC Receitas'!C81</f>
        <v>4.1.77</v>
      </c>
      <c r="D85" s="35" t="str">
        <f>VLOOKUP(C85,'PC Receitas'!$C$4:$D$103,2,FALSE)</f>
        <v>-</v>
      </c>
      <c r="E85" s="50">
        <f>SUMIFS(Jan!$J$5:$J$605,Jan!$V$5:$V$605,"Receita",Jan!$G$5:$G$605,CReceber!$D85,Jan!$L$5:$L$605,"Não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71"/>
      <c r="C86" s="34" t="str">
        <f>'PC Receitas'!C82</f>
        <v>4.1.78</v>
      </c>
      <c r="D86" s="35" t="str">
        <f>VLOOKUP(C86,'PC Receitas'!$C$4:$D$103,2,FALSE)</f>
        <v>-</v>
      </c>
      <c r="E86" s="50">
        <f>SUMIFS(Jan!$J$5:$J$605,Jan!$V$5:$V$605,"Receita",Jan!$G$5:$G$605,CReceber!$D86,Jan!$L$5:$L$605,"Não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71"/>
      <c r="C87" s="34" t="str">
        <f>'PC Receitas'!C83</f>
        <v>4.1.79</v>
      </c>
      <c r="D87" s="35" t="str">
        <f>VLOOKUP(C87,'PC Receitas'!$C$4:$D$103,2,FALSE)</f>
        <v>-</v>
      </c>
      <c r="E87" s="50">
        <f>SUMIFS(Jan!$J$5:$J$605,Jan!$V$5:$V$605,"Receita",Jan!$G$5:$G$605,CReceber!$D87,Jan!$L$5:$L$605,"Não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71"/>
      <c r="C88" s="34" t="str">
        <f>'PC Receitas'!C84</f>
        <v>4.1.80</v>
      </c>
      <c r="D88" s="35" t="str">
        <f>VLOOKUP(C88,'PC Receitas'!$C$4:$D$103,2,FALSE)</f>
        <v>-</v>
      </c>
      <c r="E88" s="50">
        <f>SUMIFS(Jan!$J$5:$J$605,Jan!$V$5:$V$605,"Receita",Jan!$G$5:$G$605,CReceber!$D88,Jan!$L$5:$L$605,"Não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71"/>
      <c r="C89" s="34" t="str">
        <f>'PC Receitas'!C85</f>
        <v>4.1.81</v>
      </c>
      <c r="D89" s="35" t="str">
        <f>VLOOKUP(C89,'PC Receitas'!$C$4:$D$103,2,FALSE)</f>
        <v>-</v>
      </c>
      <c r="E89" s="50">
        <f>SUMIFS(Jan!$J$5:$J$605,Jan!$V$5:$V$605,"Receita",Jan!$G$5:$G$605,CReceber!$D89,Jan!$L$5:$L$605,"Não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71"/>
      <c r="C90" s="34" t="str">
        <f>'PC Receitas'!C86</f>
        <v>4.1.82</v>
      </c>
      <c r="D90" s="35" t="str">
        <f>VLOOKUP(C90,'PC Receitas'!$C$4:$D$103,2,FALSE)</f>
        <v>-</v>
      </c>
      <c r="E90" s="50">
        <f>SUMIFS(Jan!$J$5:$J$605,Jan!$V$5:$V$605,"Receita",Jan!$G$5:$G$605,CReceber!$D90,Jan!$L$5:$L$605,"Não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71"/>
      <c r="C91" s="34" t="str">
        <f>'PC Receitas'!C87</f>
        <v>4.1.83</v>
      </c>
      <c r="D91" s="35" t="str">
        <f>VLOOKUP(C91,'PC Receitas'!$C$4:$D$103,2,FALSE)</f>
        <v>-</v>
      </c>
      <c r="E91" s="50">
        <f>SUMIFS(Jan!$J$5:$J$605,Jan!$V$5:$V$605,"Receita",Jan!$G$5:$G$605,CReceber!$D91,Jan!$L$5:$L$605,"Não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71"/>
      <c r="C92" s="34" t="str">
        <f>'PC Receitas'!C88</f>
        <v>4.1.84</v>
      </c>
      <c r="D92" s="35" t="str">
        <f>VLOOKUP(C92,'PC Receitas'!$C$4:$D$103,2,FALSE)</f>
        <v>-</v>
      </c>
      <c r="E92" s="50">
        <f>SUMIFS(Jan!$J$5:$J$605,Jan!$V$5:$V$605,"Receita",Jan!$G$5:$G$605,CReceber!$D92,Jan!$L$5:$L$605,"Não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71"/>
      <c r="C93" s="34" t="str">
        <f>'PC Receitas'!C89</f>
        <v>4.1.85</v>
      </c>
      <c r="D93" s="35" t="str">
        <f>VLOOKUP(C93,'PC Receitas'!$C$4:$D$103,2,FALSE)</f>
        <v>-</v>
      </c>
      <c r="E93" s="50">
        <f>SUMIFS(Jan!$J$5:$J$605,Jan!$V$5:$V$605,"Receita",Jan!$G$5:$G$605,CReceber!$D93,Jan!$L$5:$L$605,"Não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71"/>
      <c r="C94" s="34" t="str">
        <f>'PC Receitas'!C90</f>
        <v>4.1.86</v>
      </c>
      <c r="D94" s="35" t="str">
        <f>VLOOKUP(C94,'PC Receitas'!$C$4:$D$103,2,FALSE)</f>
        <v>-</v>
      </c>
      <c r="E94" s="50">
        <f>SUMIFS(Jan!$J$5:$J$605,Jan!$V$5:$V$605,"Receita",Jan!$G$5:$G$605,CReceber!$D94,Jan!$L$5:$L$605,"Não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71"/>
      <c r="C95" s="34" t="str">
        <f>'PC Receitas'!C91</f>
        <v>4.1.87</v>
      </c>
      <c r="D95" s="35" t="str">
        <f>VLOOKUP(C95,'PC Receitas'!$C$4:$D$103,2,FALSE)</f>
        <v>-</v>
      </c>
      <c r="E95" s="50">
        <f>SUMIFS(Jan!$J$5:$J$605,Jan!$V$5:$V$605,"Receita",Jan!$G$5:$G$605,CReceber!$D95,Jan!$L$5:$L$605,"Não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71"/>
      <c r="C96" s="34" t="str">
        <f>'PC Receitas'!C92</f>
        <v>4.1.88</v>
      </c>
      <c r="D96" s="35" t="str">
        <f>VLOOKUP(C96,'PC Receitas'!$C$4:$D$103,2,FALSE)</f>
        <v>-</v>
      </c>
      <c r="E96" s="50">
        <f>SUMIFS(Jan!$J$5:$J$605,Jan!$V$5:$V$605,"Receita",Jan!$G$5:$G$605,CReceber!$D96,Jan!$L$5:$L$605,"Não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71"/>
      <c r="C97" s="34" t="str">
        <f>'PC Receitas'!C93</f>
        <v>4.1.89</v>
      </c>
      <c r="D97" s="35" t="str">
        <f>VLOOKUP(C97,'PC Receitas'!$C$4:$D$103,2,FALSE)</f>
        <v>-</v>
      </c>
      <c r="E97" s="50">
        <f>SUMIFS(Jan!$J$5:$J$605,Jan!$V$5:$V$605,"Receita",Jan!$G$5:$G$605,CReceber!$D97,Jan!$L$5:$L$605,"Não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71"/>
      <c r="C98" s="34" t="str">
        <f>'PC Receitas'!C94</f>
        <v>4.1.90</v>
      </c>
      <c r="D98" s="35" t="str">
        <f>VLOOKUP(C98,'PC Receitas'!$C$4:$D$103,2,FALSE)</f>
        <v>-</v>
      </c>
      <c r="E98" s="50">
        <f>SUMIFS(Jan!$J$5:$J$605,Jan!$V$5:$V$605,"Receita",Jan!$G$5:$G$605,CReceber!$D98,Jan!$L$5:$L$605,"Não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71"/>
      <c r="C99" s="34" t="str">
        <f>'PC Receitas'!C95</f>
        <v>4.1.91</v>
      </c>
      <c r="D99" s="35" t="str">
        <f>VLOOKUP(C99,'PC Receitas'!$C$4:$D$103,2,FALSE)</f>
        <v>-</v>
      </c>
      <c r="E99" s="50">
        <f>SUMIFS(Jan!$J$5:$J$605,Jan!$V$5:$V$605,"Receita",Jan!$G$5:$G$605,CReceber!$D99,Jan!$L$5:$L$605,"Não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71"/>
      <c r="C100" s="34" t="str">
        <f>'PC Receitas'!C96</f>
        <v>4.1.92</v>
      </c>
      <c r="D100" s="35" t="str">
        <f>VLOOKUP(C100,'PC Receitas'!$C$4:$D$103,2,FALSE)</f>
        <v>-</v>
      </c>
      <c r="E100" s="50">
        <f>SUMIFS(Jan!$J$5:$J$605,Jan!$V$5:$V$605,"Receita",Jan!$G$5:$G$605,CReceber!$D100,Jan!$L$5:$L$605,"Não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71"/>
      <c r="C101" s="34" t="str">
        <f>'PC Receitas'!C97</f>
        <v>4.1.93</v>
      </c>
      <c r="D101" s="35" t="str">
        <f>VLOOKUP(C101,'PC Receitas'!$C$4:$D$103,2,FALSE)</f>
        <v>-</v>
      </c>
      <c r="E101" s="50">
        <f>SUMIFS(Jan!$J$5:$J$605,Jan!$V$5:$V$605,"Receita",Jan!$G$5:$G$605,CReceber!$D101,Jan!$L$5:$L$605,"Não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71"/>
      <c r="C102" s="34" t="str">
        <f>'PC Receitas'!C98</f>
        <v>4.1.94</v>
      </c>
      <c r="D102" s="35" t="str">
        <f>VLOOKUP(C102,'PC Receitas'!$C$4:$D$103,2,FALSE)</f>
        <v>-</v>
      </c>
      <c r="E102" s="50">
        <f>SUMIFS(Jan!$J$5:$J$605,Jan!$V$5:$V$605,"Receita",Jan!$G$5:$G$605,CReceber!$D102,Jan!$L$5:$L$605,"Não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71"/>
      <c r="C103" s="34" t="str">
        <f>'PC Receitas'!C99</f>
        <v>4.1.95</v>
      </c>
      <c r="D103" s="35" t="str">
        <f>VLOOKUP(C103,'PC Receitas'!$C$4:$D$103,2,FALSE)</f>
        <v>-</v>
      </c>
      <c r="E103" s="50">
        <f>SUMIFS(Jan!$J$5:$J$605,Jan!$V$5:$V$605,"Receita",Jan!$G$5:$G$605,CReceber!$D103,Jan!$L$5:$L$605,"Não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71"/>
      <c r="C104" s="34" t="str">
        <f>'PC Receitas'!C100</f>
        <v>4.1.96</v>
      </c>
      <c r="D104" s="35" t="str">
        <f>VLOOKUP(C104,'PC Receitas'!$C$4:$D$103,2,FALSE)</f>
        <v>-</v>
      </c>
      <c r="E104" s="50">
        <f>SUMIFS(Jan!$J$5:$J$605,Jan!$V$5:$V$605,"Receita",Jan!$G$5:$G$605,CReceber!$D104,Jan!$L$5:$L$605,"Não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71"/>
      <c r="C105" s="34" t="str">
        <f>'PC Receitas'!C101</f>
        <v>4.1.97</v>
      </c>
      <c r="D105" s="35" t="str">
        <f>VLOOKUP(C105,'PC Receitas'!$C$4:$D$103,2,FALSE)</f>
        <v>-</v>
      </c>
      <c r="E105" s="50">
        <f>SUMIFS(Jan!$J$5:$J$605,Jan!$V$5:$V$605,"Receita",Jan!$G$5:$G$605,CReceber!$D105,Jan!$L$5:$L$605,"Não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71"/>
      <c r="C106" s="34" t="str">
        <f>'PC Receitas'!C102</f>
        <v>4.1.98</v>
      </c>
      <c r="D106" s="35" t="str">
        <f>VLOOKUP(C106,'PC Receitas'!$C$4:$D$103,2,FALSE)</f>
        <v>-</v>
      </c>
      <c r="E106" s="50">
        <f>SUMIFS(Jan!$J$5:$J$605,Jan!$V$5:$V$605,"Receita",Jan!$G$5:$G$605,CReceber!$D106,Jan!$L$5:$L$605,"Não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71"/>
      <c r="C107" s="34" t="str">
        <f>'PC Receitas'!C103</f>
        <v>4.1.99</v>
      </c>
      <c r="D107" s="35" t="str">
        <f>VLOOKUP(C107,'PC Receitas'!$C$4:$D$103,2,FALSE)</f>
        <v>Outras Receitas com Produtos</v>
      </c>
      <c r="E107" s="50">
        <f>SUMIFS(Jan!$J$5:$J$605,Jan!$V$5:$V$605,"Receita",Jan!$G$5:$G$605,CReceber!$D107,Jan!$L$5:$L$605,"Não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71"/>
      <c r="C108" s="203" t="str">
        <f>'PC Receitas'!G4</f>
        <v>4.2</v>
      </c>
      <c r="D108" s="213" t="str">
        <f>VLOOKUP(C108,'PC Receitas'!$G$4:$H$103,2,FALSE)</f>
        <v>RECEITAS COM SERVIÇOS</v>
      </c>
      <c r="E108" s="204">
        <f>SUM(E109:E207)</f>
        <v>0</v>
      </c>
      <c r="F108" s="204">
        <f t="shared" ref="F108:P108" si="4">SUM(F109:F207)</f>
        <v>0</v>
      </c>
      <c r="G108" s="204">
        <f t="shared" si="4"/>
        <v>0</v>
      </c>
      <c r="H108" s="204">
        <f t="shared" si="4"/>
        <v>0</v>
      </c>
      <c r="I108" s="204">
        <f t="shared" si="4"/>
        <v>0</v>
      </c>
      <c r="J108" s="204">
        <f t="shared" si="4"/>
        <v>0</v>
      </c>
      <c r="K108" s="204">
        <f t="shared" si="4"/>
        <v>0</v>
      </c>
      <c r="L108" s="204">
        <f t="shared" si="4"/>
        <v>0</v>
      </c>
      <c r="M108" s="204">
        <f t="shared" si="4"/>
        <v>0</v>
      </c>
      <c r="N108" s="204">
        <f t="shared" si="4"/>
        <v>0</v>
      </c>
      <c r="O108" s="204">
        <f t="shared" si="4"/>
        <v>0</v>
      </c>
      <c r="P108" s="204">
        <f t="shared" si="4"/>
        <v>0</v>
      </c>
      <c r="Q108" s="204">
        <f>SUM(E108:P108)</f>
        <v>0</v>
      </c>
    </row>
    <row r="109" spans="1:17" ht="28.5" customHeight="1" thickTop="1" thickBot="1" x14ac:dyDescent="0.3">
      <c r="A109" s="171"/>
      <c r="C109" s="34" t="str">
        <f>'PC Receitas'!G5</f>
        <v>4.2.1</v>
      </c>
      <c r="D109" s="35" t="str">
        <f>VLOOKUP(C109,'PC Receitas'!$G$4:$H$103,2,FALSE)</f>
        <v>-</v>
      </c>
      <c r="E109" s="50">
        <f>SUMIFS(Jan!$J$5:$J$605,Jan!$V$5:$V$605,"Receita",Jan!$G$5:$G$605,CReceber!$D109,Jan!$L$5:$L$605,"Não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71"/>
      <c r="C110" s="34" t="str">
        <f>'PC Receitas'!G6</f>
        <v>4.2.2</v>
      </c>
      <c r="D110" s="35" t="str">
        <f>VLOOKUP(C110,'PC Receitas'!$G$4:$H$103,2,FALSE)</f>
        <v>-</v>
      </c>
      <c r="E110" s="50">
        <f>SUMIFS(Jan!$J$5:$J$605,Jan!$V$5:$V$605,"Receita",Jan!$G$5:$G$605,CReceber!$D110,Jan!$L$5:$L$605,"Não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71"/>
      <c r="C111" s="34" t="str">
        <f>'PC Receitas'!G7</f>
        <v>4.2.3</v>
      </c>
      <c r="D111" s="35" t="str">
        <f>VLOOKUP(C111,'PC Receitas'!$G$4:$H$103,2,FALSE)</f>
        <v>-</v>
      </c>
      <c r="E111" s="50">
        <f>SUMIFS(Jan!$J$5:$J$605,Jan!$V$5:$V$605,"Receita",Jan!$G$5:$G$605,CReceber!$D111,Jan!$L$5:$L$605,"Não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71"/>
      <c r="C112" s="34" t="str">
        <f>'PC Receitas'!G8</f>
        <v>4.2.4</v>
      </c>
      <c r="D112" s="35" t="str">
        <f>VLOOKUP(C112,'PC Receitas'!$G$4:$H$103,2,FALSE)</f>
        <v>-</v>
      </c>
      <c r="E112" s="50">
        <f>SUMIFS(Jan!$J$5:$J$605,Jan!$V$5:$V$605,"Receita",Jan!$G$5:$G$605,CReceber!$D112,Jan!$L$5:$L$605,"Não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71"/>
      <c r="C113" s="34" t="str">
        <f>'PC Receitas'!G9</f>
        <v>4.2.5</v>
      </c>
      <c r="D113" s="35" t="str">
        <f>VLOOKUP(C113,'PC Receitas'!$G$4:$H$103,2,FALSE)</f>
        <v>-</v>
      </c>
      <c r="E113" s="50">
        <f>SUMIFS(Jan!$J$5:$J$605,Jan!$V$5:$V$605,"Receita",Jan!$G$5:$G$605,CReceber!$D113,Jan!$L$5:$L$605,"Não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71"/>
      <c r="C114" s="34" t="str">
        <f>'PC Receitas'!G10</f>
        <v>4.2.6</v>
      </c>
      <c r="D114" s="35" t="str">
        <f>VLOOKUP(C114,'PC Receitas'!$G$4:$H$103,2,FALSE)</f>
        <v>-</v>
      </c>
      <c r="E114" s="50">
        <f>SUMIFS(Jan!$J$5:$J$605,Jan!$V$5:$V$605,"Receita",Jan!$G$5:$G$605,CReceber!$D114,Jan!$L$5:$L$605,"Não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71"/>
      <c r="C115" s="34" t="str">
        <f>'PC Receitas'!G11</f>
        <v>4.2.7</v>
      </c>
      <c r="D115" s="35" t="str">
        <f>VLOOKUP(C115,'PC Receitas'!$G$4:$H$103,2,FALSE)</f>
        <v>-</v>
      </c>
      <c r="E115" s="50">
        <f>SUMIFS(Jan!$J$5:$J$605,Jan!$V$5:$V$605,"Receita",Jan!$G$5:$G$605,CReceber!$D115,Jan!$L$5:$L$605,"Não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71"/>
      <c r="C116" s="34" t="str">
        <f>'PC Receitas'!G12</f>
        <v>4.2.8</v>
      </c>
      <c r="D116" s="35" t="str">
        <f>VLOOKUP(C116,'PC Receitas'!$G$4:$H$103,2,FALSE)</f>
        <v>-</v>
      </c>
      <c r="E116" s="50">
        <f>SUMIFS(Jan!$J$5:$J$605,Jan!$V$5:$V$605,"Receita",Jan!$G$5:$G$605,CReceber!$D116,Jan!$L$5:$L$605,"Não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71"/>
      <c r="C117" s="34" t="str">
        <f>'PC Receitas'!G13</f>
        <v>4.2.9</v>
      </c>
      <c r="D117" s="35" t="str">
        <f>VLOOKUP(C117,'PC Receitas'!$G$4:$H$103,2,FALSE)</f>
        <v>-</v>
      </c>
      <c r="E117" s="50">
        <f>SUMIFS(Jan!$J$5:$J$605,Jan!$V$5:$V$605,"Receita",Jan!$G$5:$G$605,CReceber!$D117,Jan!$L$5:$L$605,"Não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71"/>
      <c r="C118" s="34" t="str">
        <f>'PC Receitas'!G14</f>
        <v>4.2.10</v>
      </c>
      <c r="D118" s="35" t="str">
        <f>VLOOKUP(C118,'PC Receitas'!$G$4:$H$103,2,FALSE)</f>
        <v>-</v>
      </c>
      <c r="E118" s="50">
        <f>SUMIFS(Jan!$J$5:$J$605,Jan!$V$5:$V$605,"Receita",Jan!$G$5:$G$605,CReceber!$D118,Jan!$L$5:$L$605,"Não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71"/>
      <c r="C119" s="34" t="str">
        <f>'PC Receitas'!G15</f>
        <v>4.2.11</v>
      </c>
      <c r="D119" s="35" t="str">
        <f>VLOOKUP(C119,'PC Receitas'!$G$4:$H$103,2,FALSE)</f>
        <v>-</v>
      </c>
      <c r="E119" s="50">
        <f>SUMIFS(Jan!$J$5:$J$605,Jan!$V$5:$V$605,"Receita",Jan!$G$5:$G$605,CReceber!$D119,Jan!$L$5:$L$605,"Não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71"/>
      <c r="C120" s="34" t="str">
        <f>'PC Receitas'!G16</f>
        <v>4.2.12</v>
      </c>
      <c r="D120" s="35" t="str">
        <f>VLOOKUP(C120,'PC Receitas'!$G$4:$H$103,2,FALSE)</f>
        <v>-</v>
      </c>
      <c r="E120" s="50">
        <f>SUMIFS(Jan!$J$5:$J$605,Jan!$V$5:$V$605,"Receita",Jan!$G$5:$G$605,CReceber!$D120,Jan!$L$5:$L$605,"Não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71"/>
      <c r="C121" s="34" t="str">
        <f>'PC Receitas'!G17</f>
        <v>4.2.13</v>
      </c>
      <c r="D121" s="35" t="str">
        <f>VLOOKUP(C121,'PC Receitas'!$G$4:$H$103,2,FALSE)</f>
        <v>-</v>
      </c>
      <c r="E121" s="50">
        <f>SUMIFS(Jan!$J$5:$J$605,Jan!$V$5:$V$605,"Receita",Jan!$G$5:$G$605,CReceber!$D121,Jan!$L$5:$L$605,"Não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71"/>
      <c r="C122" s="34" t="str">
        <f>'PC Receitas'!G18</f>
        <v>4.2.14</v>
      </c>
      <c r="D122" s="35" t="str">
        <f>VLOOKUP(C122,'PC Receitas'!$G$4:$H$103,2,FALSE)</f>
        <v>-</v>
      </c>
      <c r="E122" s="50">
        <f>SUMIFS(Jan!$J$5:$J$605,Jan!$V$5:$V$605,"Receita",Jan!$G$5:$G$605,CReceber!$D122,Jan!$L$5:$L$605,"Não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71"/>
      <c r="C123" s="34" t="str">
        <f>'PC Receitas'!G19</f>
        <v>4.2.15</v>
      </c>
      <c r="D123" s="35" t="str">
        <f>VLOOKUP(C123,'PC Receitas'!$G$4:$H$103,2,FALSE)</f>
        <v>-</v>
      </c>
      <c r="E123" s="50">
        <f>SUMIFS(Jan!$J$5:$J$605,Jan!$V$5:$V$605,"Receita",Jan!$G$5:$G$605,CReceber!$D123,Jan!$L$5:$L$605,"Não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71"/>
      <c r="C124" s="34" t="str">
        <f>'PC Receitas'!G20</f>
        <v>4.2.16</v>
      </c>
      <c r="D124" s="35" t="str">
        <f>VLOOKUP(C124,'PC Receitas'!$G$4:$H$103,2,FALSE)</f>
        <v>-</v>
      </c>
      <c r="E124" s="50">
        <f>SUMIFS(Jan!$J$5:$J$605,Jan!$V$5:$V$605,"Receita",Jan!$G$5:$G$605,CReceber!$D124,Jan!$L$5:$L$605,"Não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71"/>
      <c r="C125" s="34" t="str">
        <f>'PC Receitas'!G21</f>
        <v>4.2.17</v>
      </c>
      <c r="D125" s="35" t="str">
        <f>VLOOKUP(C125,'PC Receitas'!$G$4:$H$103,2,FALSE)</f>
        <v>-</v>
      </c>
      <c r="E125" s="50">
        <f>SUMIFS(Jan!$J$5:$J$605,Jan!$V$5:$V$605,"Receita",Jan!$G$5:$G$605,CReceber!$D125,Jan!$L$5:$L$605,"Não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71"/>
      <c r="C126" s="34" t="str">
        <f>'PC Receitas'!G22</f>
        <v>4.2.18</v>
      </c>
      <c r="D126" s="35" t="str">
        <f>VLOOKUP(C126,'PC Receitas'!$G$4:$H$103,2,FALSE)</f>
        <v>-</v>
      </c>
      <c r="E126" s="50">
        <f>SUMIFS(Jan!$J$5:$J$605,Jan!$V$5:$V$605,"Receita",Jan!$G$5:$G$605,CReceber!$D126,Jan!$L$5:$L$605,"Não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71"/>
      <c r="C127" s="34" t="str">
        <f>'PC Receitas'!G23</f>
        <v>4.2.19</v>
      </c>
      <c r="D127" s="35" t="str">
        <f>VLOOKUP(C127,'PC Receitas'!$G$4:$H$103,2,FALSE)</f>
        <v>-</v>
      </c>
      <c r="E127" s="50">
        <f>SUMIFS(Jan!$J$5:$J$605,Jan!$V$5:$V$605,"Receita",Jan!$G$5:$G$605,CReceber!$D127,Jan!$L$5:$L$605,"Não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71"/>
      <c r="C128" s="34" t="str">
        <f>'PC Receitas'!G24</f>
        <v>4.2.20</v>
      </c>
      <c r="D128" s="35" t="str">
        <f>VLOOKUP(C128,'PC Receitas'!$G$4:$H$103,2,FALSE)</f>
        <v>-</v>
      </c>
      <c r="E128" s="50">
        <f>SUMIFS(Jan!$J$5:$J$605,Jan!$V$5:$V$605,"Receita",Jan!$G$5:$G$605,CReceber!$D128,Jan!$L$5:$L$605,"Não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71"/>
      <c r="C129" s="34" t="str">
        <f>'PC Receitas'!G25</f>
        <v>4.2.21</v>
      </c>
      <c r="D129" s="35" t="str">
        <f>VLOOKUP(C129,'PC Receitas'!$G$4:$H$103,2,FALSE)</f>
        <v>-</v>
      </c>
      <c r="E129" s="50">
        <f>SUMIFS(Jan!$J$5:$J$605,Jan!$V$5:$V$605,"Receita",Jan!$G$5:$G$605,CReceber!$D129,Jan!$L$5:$L$605,"Não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71"/>
      <c r="C130" s="34" t="str">
        <f>'PC Receitas'!G26</f>
        <v>4.2.22</v>
      </c>
      <c r="D130" s="35" t="str">
        <f>VLOOKUP(C130,'PC Receitas'!$G$4:$H$103,2,FALSE)</f>
        <v>-</v>
      </c>
      <c r="E130" s="50">
        <f>SUMIFS(Jan!$J$5:$J$605,Jan!$V$5:$V$605,"Receita",Jan!$G$5:$G$605,CReceber!$D130,Jan!$L$5:$L$605,"Não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71"/>
      <c r="C131" s="34" t="str">
        <f>'PC Receitas'!G27</f>
        <v>4.2.23</v>
      </c>
      <c r="D131" s="35" t="str">
        <f>VLOOKUP(C131,'PC Receitas'!$G$4:$H$103,2,FALSE)</f>
        <v>-</v>
      </c>
      <c r="E131" s="50">
        <f>SUMIFS(Jan!$J$5:$J$605,Jan!$V$5:$V$605,"Receita",Jan!$G$5:$G$605,CReceber!$D131,Jan!$L$5:$L$605,"Não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71"/>
      <c r="C132" s="34" t="str">
        <f>'PC Receitas'!G28</f>
        <v>4.2.24</v>
      </c>
      <c r="D132" s="35" t="str">
        <f>VLOOKUP(C132,'PC Receitas'!$G$4:$H$103,2,FALSE)</f>
        <v>-</v>
      </c>
      <c r="E132" s="50">
        <f>SUMIFS(Jan!$J$5:$J$605,Jan!$V$5:$V$605,"Receita",Jan!$G$5:$G$605,CReceber!$D132,Jan!$L$5:$L$605,"Não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71"/>
      <c r="C133" s="34" t="str">
        <f>'PC Receitas'!G29</f>
        <v>4.2.25</v>
      </c>
      <c r="D133" s="35" t="str">
        <f>VLOOKUP(C133,'PC Receitas'!$G$4:$H$103,2,FALSE)</f>
        <v>-</v>
      </c>
      <c r="E133" s="50">
        <f>SUMIFS(Jan!$J$5:$J$605,Jan!$V$5:$V$605,"Receita",Jan!$G$5:$G$605,CReceber!$D133,Jan!$L$5:$L$605,"Não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71"/>
      <c r="C134" s="34" t="str">
        <f>'PC Receitas'!G30</f>
        <v>4.2.26</v>
      </c>
      <c r="D134" s="35" t="str">
        <f>VLOOKUP(C134,'PC Receitas'!$G$4:$H$103,2,FALSE)</f>
        <v>-</v>
      </c>
      <c r="E134" s="50">
        <f>SUMIFS(Jan!$J$5:$J$605,Jan!$V$5:$V$605,"Receita",Jan!$G$5:$G$605,CReceber!$D134,Jan!$L$5:$L$605,"Não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71"/>
      <c r="C135" s="34" t="str">
        <f>'PC Receitas'!G31</f>
        <v>4.2.27</v>
      </c>
      <c r="D135" s="35" t="str">
        <f>VLOOKUP(C135,'PC Receitas'!$G$4:$H$103,2,FALSE)</f>
        <v>-</v>
      </c>
      <c r="E135" s="50">
        <f>SUMIFS(Jan!$J$5:$J$605,Jan!$V$5:$V$605,"Receita",Jan!$G$5:$G$605,CReceber!$D135,Jan!$L$5:$L$605,"Não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71"/>
      <c r="C136" s="34" t="str">
        <f>'PC Receitas'!G32</f>
        <v>4.2.28</v>
      </c>
      <c r="D136" s="35" t="str">
        <f>VLOOKUP(C136,'PC Receitas'!$G$4:$H$103,2,FALSE)</f>
        <v>-</v>
      </c>
      <c r="E136" s="50">
        <f>SUMIFS(Jan!$J$5:$J$605,Jan!$V$5:$V$605,"Receita",Jan!$G$5:$G$605,CReceber!$D136,Jan!$L$5:$L$605,"Não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71"/>
      <c r="C137" s="34" t="str">
        <f>'PC Receitas'!G33</f>
        <v>4.2.29</v>
      </c>
      <c r="D137" s="35" t="str">
        <f>VLOOKUP(C137,'PC Receitas'!$G$4:$H$103,2,FALSE)</f>
        <v>-</v>
      </c>
      <c r="E137" s="50">
        <f>SUMIFS(Jan!$J$5:$J$605,Jan!$V$5:$V$605,"Receita",Jan!$G$5:$G$605,CReceber!$D137,Jan!$L$5:$L$605,"Não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71"/>
      <c r="C138" s="34" t="str">
        <f>'PC Receitas'!G34</f>
        <v>4.2.30</v>
      </c>
      <c r="D138" s="35" t="str">
        <f>VLOOKUP(C138,'PC Receitas'!$G$4:$H$103,2,FALSE)</f>
        <v>-</v>
      </c>
      <c r="E138" s="50">
        <f>SUMIFS(Jan!$J$5:$J$605,Jan!$V$5:$V$605,"Receita",Jan!$G$5:$G$605,CReceber!$D138,Jan!$L$5:$L$605,"Não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71"/>
      <c r="C139" s="34" t="str">
        <f>'PC Receitas'!G35</f>
        <v>4.2.31</v>
      </c>
      <c r="D139" s="35" t="str">
        <f>VLOOKUP(C139,'PC Receitas'!$G$4:$H$103,2,FALSE)</f>
        <v>-</v>
      </c>
      <c r="E139" s="50">
        <f>SUMIFS(Jan!$J$5:$J$605,Jan!$V$5:$V$605,"Receita",Jan!$G$5:$G$605,CReceber!$D139,Jan!$L$5:$L$605,"Não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71"/>
      <c r="C140" s="34" t="str">
        <f>'PC Receitas'!G36</f>
        <v>4.2.32</v>
      </c>
      <c r="D140" s="35" t="str">
        <f>VLOOKUP(C140,'PC Receitas'!$G$4:$H$103,2,FALSE)</f>
        <v>-</v>
      </c>
      <c r="E140" s="50">
        <f>SUMIFS(Jan!$J$5:$J$605,Jan!$V$5:$V$605,"Receita",Jan!$G$5:$G$605,CReceber!$D140,Jan!$L$5:$L$605,"Não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71"/>
      <c r="C141" s="34" t="str">
        <f>'PC Receitas'!G37</f>
        <v>4.2.33</v>
      </c>
      <c r="D141" s="35" t="str">
        <f>VLOOKUP(C141,'PC Receitas'!$G$4:$H$103,2,FALSE)</f>
        <v>-</v>
      </c>
      <c r="E141" s="50">
        <f>SUMIFS(Jan!$J$5:$J$605,Jan!$V$5:$V$605,"Receita",Jan!$G$5:$G$605,CReceber!$D141,Jan!$L$5:$L$605,"Não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71"/>
      <c r="C142" s="34" t="str">
        <f>'PC Receitas'!G38</f>
        <v>4.2.34</v>
      </c>
      <c r="D142" s="35" t="str">
        <f>VLOOKUP(C142,'PC Receitas'!$G$4:$H$103,2,FALSE)</f>
        <v>-</v>
      </c>
      <c r="E142" s="50">
        <f>SUMIFS(Jan!$J$5:$J$605,Jan!$V$5:$V$605,"Receita",Jan!$G$5:$G$605,CReceber!$D142,Jan!$L$5:$L$605,"Não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71"/>
      <c r="C143" s="34" t="str">
        <f>'PC Receitas'!G39</f>
        <v>4.2.35</v>
      </c>
      <c r="D143" s="35" t="str">
        <f>VLOOKUP(C143,'PC Receitas'!$G$4:$H$103,2,FALSE)</f>
        <v>-</v>
      </c>
      <c r="E143" s="50">
        <f>SUMIFS(Jan!$J$5:$J$605,Jan!$V$5:$V$605,"Receita",Jan!$G$5:$G$605,CReceber!$D143,Jan!$L$5:$L$605,"Não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71"/>
      <c r="C144" s="34" t="str">
        <f>'PC Receitas'!G40</f>
        <v>4.2.36</v>
      </c>
      <c r="D144" s="35" t="str">
        <f>VLOOKUP(C144,'PC Receitas'!$G$4:$H$103,2,FALSE)</f>
        <v>-</v>
      </c>
      <c r="E144" s="50">
        <f>SUMIFS(Jan!$J$5:$J$605,Jan!$V$5:$V$605,"Receita",Jan!$G$5:$G$605,CReceber!$D144,Jan!$L$5:$L$605,"Não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71"/>
      <c r="C145" s="34" t="str">
        <f>'PC Receitas'!G41</f>
        <v>4.2.37</v>
      </c>
      <c r="D145" s="35" t="str">
        <f>VLOOKUP(C145,'PC Receitas'!$G$4:$H$103,2,FALSE)</f>
        <v>-</v>
      </c>
      <c r="E145" s="50">
        <f>SUMIFS(Jan!$J$5:$J$605,Jan!$V$5:$V$605,"Receita",Jan!$G$5:$G$605,CReceber!$D145,Jan!$L$5:$L$605,"Não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71"/>
      <c r="C146" s="34" t="str">
        <f>'PC Receitas'!G42</f>
        <v>4.2.38</v>
      </c>
      <c r="D146" s="35" t="str">
        <f>VLOOKUP(C146,'PC Receitas'!$G$4:$H$103,2,FALSE)</f>
        <v>-</v>
      </c>
      <c r="E146" s="50">
        <f>SUMIFS(Jan!$J$5:$J$605,Jan!$V$5:$V$605,"Receita",Jan!$G$5:$G$605,CReceber!$D146,Jan!$L$5:$L$605,"Não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71"/>
      <c r="C147" s="34" t="str">
        <f>'PC Receitas'!G43</f>
        <v>4.2.39</v>
      </c>
      <c r="D147" s="35" t="str">
        <f>VLOOKUP(C147,'PC Receitas'!$G$4:$H$103,2,FALSE)</f>
        <v>-</v>
      </c>
      <c r="E147" s="50">
        <f>SUMIFS(Jan!$J$5:$J$605,Jan!$V$5:$V$605,"Receita",Jan!$G$5:$G$605,CReceber!$D147,Jan!$L$5:$L$605,"Não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71"/>
      <c r="C148" s="34" t="str">
        <f>'PC Receitas'!G44</f>
        <v>4.2.40</v>
      </c>
      <c r="D148" s="35" t="str">
        <f>VLOOKUP(C148,'PC Receitas'!$G$4:$H$103,2,FALSE)</f>
        <v>-</v>
      </c>
      <c r="E148" s="50">
        <f>SUMIFS(Jan!$J$5:$J$605,Jan!$V$5:$V$605,"Receita",Jan!$G$5:$G$605,CReceber!$D148,Jan!$L$5:$L$605,"Não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71"/>
      <c r="C149" s="34" t="str">
        <f>'PC Receitas'!G45</f>
        <v>4.2.41</v>
      </c>
      <c r="D149" s="35" t="str">
        <f>VLOOKUP(C149,'PC Receitas'!$G$4:$H$103,2,FALSE)</f>
        <v>-</v>
      </c>
      <c r="E149" s="50">
        <f>SUMIFS(Jan!$J$5:$J$605,Jan!$V$5:$V$605,"Receita",Jan!$G$5:$G$605,CReceber!$D149,Jan!$L$5:$L$605,"Não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71"/>
      <c r="C150" s="34" t="str">
        <f>'PC Receitas'!G46</f>
        <v>4.2.42</v>
      </c>
      <c r="D150" s="35" t="str">
        <f>VLOOKUP(C150,'PC Receitas'!$G$4:$H$103,2,FALSE)</f>
        <v>-</v>
      </c>
      <c r="E150" s="50">
        <f>SUMIFS(Jan!$J$5:$J$605,Jan!$V$5:$V$605,"Receita",Jan!$G$5:$G$605,CReceber!$D150,Jan!$L$5:$L$605,"Não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71"/>
      <c r="C151" s="34" t="str">
        <f>'PC Receitas'!G47</f>
        <v>4.2.43</v>
      </c>
      <c r="D151" s="35" t="str">
        <f>VLOOKUP(C151,'PC Receitas'!$G$4:$H$103,2,FALSE)</f>
        <v>-</v>
      </c>
      <c r="E151" s="50">
        <f>SUMIFS(Jan!$J$5:$J$605,Jan!$V$5:$V$605,"Receita",Jan!$G$5:$G$605,CReceber!$D151,Jan!$L$5:$L$605,"Não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71"/>
      <c r="C152" s="34" t="str">
        <f>'PC Receitas'!G48</f>
        <v>4.2.44</v>
      </c>
      <c r="D152" s="35" t="str">
        <f>VLOOKUP(C152,'PC Receitas'!$G$4:$H$103,2,FALSE)</f>
        <v>-</v>
      </c>
      <c r="E152" s="50">
        <f>SUMIFS(Jan!$J$5:$J$605,Jan!$V$5:$V$605,"Receita",Jan!$G$5:$G$605,CReceber!$D152,Jan!$L$5:$L$605,"Não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71"/>
      <c r="C153" s="34" t="str">
        <f>'PC Receitas'!G49</f>
        <v>4.2.45</v>
      </c>
      <c r="D153" s="35" t="str">
        <f>VLOOKUP(C153,'PC Receitas'!$G$4:$H$103,2,FALSE)</f>
        <v>-</v>
      </c>
      <c r="E153" s="50">
        <f>SUMIFS(Jan!$J$5:$J$605,Jan!$V$5:$V$605,"Receita",Jan!$G$5:$G$605,CReceber!$D153,Jan!$L$5:$L$605,"Não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71"/>
      <c r="C154" s="34" t="str">
        <f>'PC Receitas'!G50</f>
        <v>4.2.46</v>
      </c>
      <c r="D154" s="35" t="str">
        <f>VLOOKUP(C154,'PC Receitas'!$G$4:$H$103,2,FALSE)</f>
        <v>-</v>
      </c>
      <c r="E154" s="50">
        <f>SUMIFS(Jan!$J$5:$J$605,Jan!$V$5:$V$605,"Receita",Jan!$G$5:$G$605,CReceber!$D154,Jan!$L$5:$L$605,"Não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71"/>
      <c r="C155" s="34" t="str">
        <f>'PC Receitas'!G51</f>
        <v>4.2.47</v>
      </c>
      <c r="D155" s="35" t="str">
        <f>VLOOKUP(C155,'PC Receitas'!$G$4:$H$103,2,FALSE)</f>
        <v>-</v>
      </c>
      <c r="E155" s="50">
        <f>SUMIFS(Jan!$J$5:$J$605,Jan!$V$5:$V$605,"Receita",Jan!$G$5:$G$605,CReceber!$D155,Jan!$L$5:$L$605,"Não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71"/>
      <c r="C156" s="34" t="str">
        <f>'PC Receitas'!G52</f>
        <v>4.2.48</v>
      </c>
      <c r="D156" s="35" t="str">
        <f>VLOOKUP(C156,'PC Receitas'!$G$4:$H$103,2,FALSE)</f>
        <v>-</v>
      </c>
      <c r="E156" s="50">
        <f>SUMIFS(Jan!$J$5:$J$605,Jan!$V$5:$V$605,"Receita",Jan!$G$5:$G$605,CReceber!$D156,Jan!$L$5:$L$605,"Não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71"/>
      <c r="C157" s="34" t="str">
        <f>'PC Receitas'!G53</f>
        <v>4.2.49</v>
      </c>
      <c r="D157" s="35" t="str">
        <f>VLOOKUP(C157,'PC Receitas'!$G$4:$H$103,2,FALSE)</f>
        <v>-</v>
      </c>
      <c r="E157" s="50">
        <f>SUMIFS(Jan!$J$5:$J$605,Jan!$V$5:$V$605,"Receita",Jan!$G$5:$G$605,CReceber!$D157,Jan!$L$5:$L$605,"Não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71"/>
      <c r="C158" s="34" t="str">
        <f>'PC Receitas'!G54</f>
        <v>4.2.50</v>
      </c>
      <c r="D158" s="35" t="str">
        <f>VLOOKUP(C158,'PC Receitas'!$G$4:$H$103,2,FALSE)</f>
        <v>-</v>
      </c>
      <c r="E158" s="50">
        <f>SUMIFS(Jan!$J$5:$J$605,Jan!$V$5:$V$605,"Receita",Jan!$G$5:$G$605,CReceber!$D158,Jan!$L$5:$L$605,"Não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71"/>
      <c r="C159" s="34" t="str">
        <f>'PC Receitas'!G55</f>
        <v>4.2.51</v>
      </c>
      <c r="D159" s="35" t="str">
        <f>VLOOKUP(C159,'PC Receitas'!$G$4:$H$103,2,FALSE)</f>
        <v>-</v>
      </c>
      <c r="E159" s="50">
        <f>SUMIFS(Jan!$J$5:$J$605,Jan!$V$5:$V$605,"Receita",Jan!$G$5:$G$605,CReceber!$D159,Jan!$L$5:$L$605,"Não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71"/>
      <c r="C160" s="34" t="str">
        <f>'PC Receitas'!G56</f>
        <v>4.2.52</v>
      </c>
      <c r="D160" s="35" t="str">
        <f>VLOOKUP(C160,'PC Receitas'!$G$4:$H$103,2,FALSE)</f>
        <v>-</v>
      </c>
      <c r="E160" s="50">
        <f>SUMIFS(Jan!$J$5:$J$605,Jan!$V$5:$V$605,"Receita",Jan!$G$5:$G$605,CReceber!$D160,Jan!$L$5:$L$605,"Não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71"/>
      <c r="C161" s="34" t="str">
        <f>'PC Receitas'!G57</f>
        <v>4.2.53</v>
      </c>
      <c r="D161" s="35" t="str">
        <f>VLOOKUP(C161,'PC Receitas'!$G$4:$H$103,2,FALSE)</f>
        <v>-</v>
      </c>
      <c r="E161" s="50">
        <f>SUMIFS(Jan!$J$5:$J$605,Jan!$V$5:$V$605,"Receita",Jan!$G$5:$G$605,CReceber!$D161,Jan!$L$5:$L$605,"Não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71"/>
      <c r="C162" s="34" t="str">
        <f>'PC Receitas'!G58</f>
        <v>4.2.54</v>
      </c>
      <c r="D162" s="35" t="str">
        <f>VLOOKUP(C162,'PC Receitas'!$G$4:$H$103,2,FALSE)</f>
        <v>-</v>
      </c>
      <c r="E162" s="50">
        <f>SUMIFS(Jan!$J$5:$J$605,Jan!$V$5:$V$605,"Receita",Jan!$G$5:$G$605,CReceber!$D162,Jan!$L$5:$L$605,"Não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71"/>
      <c r="C163" s="34" t="str">
        <f>'PC Receitas'!G59</f>
        <v>4.2.55</v>
      </c>
      <c r="D163" s="35" t="str">
        <f>VLOOKUP(C163,'PC Receitas'!$G$4:$H$103,2,FALSE)</f>
        <v>-</v>
      </c>
      <c r="E163" s="50">
        <f>SUMIFS(Jan!$J$5:$J$605,Jan!$V$5:$V$605,"Receita",Jan!$G$5:$G$605,CReceber!$D163,Jan!$L$5:$L$605,"Não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71"/>
      <c r="C164" s="34" t="str">
        <f>'PC Receitas'!G60</f>
        <v>4.2.56</v>
      </c>
      <c r="D164" s="35" t="str">
        <f>VLOOKUP(C164,'PC Receitas'!$G$4:$H$103,2,FALSE)</f>
        <v>-</v>
      </c>
      <c r="E164" s="50">
        <f>SUMIFS(Jan!$J$5:$J$605,Jan!$V$5:$V$605,"Receita",Jan!$G$5:$G$605,CReceber!$D164,Jan!$L$5:$L$605,"Não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71"/>
      <c r="C165" s="34" t="str">
        <f>'PC Receitas'!G61</f>
        <v>4.2.57</v>
      </c>
      <c r="D165" s="35" t="str">
        <f>VLOOKUP(C165,'PC Receitas'!$G$4:$H$103,2,FALSE)</f>
        <v>-</v>
      </c>
      <c r="E165" s="50">
        <f>SUMIFS(Jan!$J$5:$J$605,Jan!$V$5:$V$605,"Receita",Jan!$G$5:$G$605,CReceber!$D165,Jan!$L$5:$L$605,"Não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71"/>
      <c r="C166" s="34" t="str">
        <f>'PC Receitas'!G62</f>
        <v>4.2.58</v>
      </c>
      <c r="D166" s="35" t="str">
        <f>VLOOKUP(C166,'PC Receitas'!$G$4:$H$103,2,FALSE)</f>
        <v>-</v>
      </c>
      <c r="E166" s="50">
        <f>SUMIFS(Jan!$J$5:$J$605,Jan!$V$5:$V$605,"Receita",Jan!$G$5:$G$605,CReceber!$D166,Jan!$L$5:$L$605,"Não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71"/>
      <c r="C167" s="34" t="str">
        <f>'PC Receitas'!G63</f>
        <v>4.2.59</v>
      </c>
      <c r="D167" s="35" t="str">
        <f>VLOOKUP(C167,'PC Receitas'!$G$4:$H$103,2,FALSE)</f>
        <v>-</v>
      </c>
      <c r="E167" s="50">
        <f>SUMIFS(Jan!$J$5:$J$605,Jan!$V$5:$V$605,"Receita",Jan!$G$5:$G$605,CReceber!$D167,Jan!$L$5:$L$605,"Não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71"/>
      <c r="C168" s="34" t="str">
        <f>'PC Receitas'!G64</f>
        <v>4.2.60</v>
      </c>
      <c r="D168" s="35" t="str">
        <f>VLOOKUP(C168,'PC Receitas'!$G$4:$H$103,2,FALSE)</f>
        <v>-</v>
      </c>
      <c r="E168" s="50">
        <f>SUMIFS(Jan!$J$5:$J$605,Jan!$V$5:$V$605,"Receita",Jan!$G$5:$G$605,CReceber!$D168,Jan!$L$5:$L$605,"Não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71"/>
      <c r="C169" s="34" t="str">
        <f>'PC Receitas'!G65</f>
        <v>4.2.61</v>
      </c>
      <c r="D169" s="35" t="str">
        <f>VLOOKUP(C169,'PC Receitas'!$G$4:$H$103,2,FALSE)</f>
        <v>-</v>
      </c>
      <c r="E169" s="50">
        <f>SUMIFS(Jan!$J$5:$J$605,Jan!$V$5:$V$605,"Receita",Jan!$G$5:$G$605,CReceber!$D169,Jan!$L$5:$L$605,"Não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71"/>
      <c r="C170" s="34" t="str">
        <f>'PC Receitas'!G66</f>
        <v>4.2.62</v>
      </c>
      <c r="D170" s="35" t="str">
        <f>VLOOKUP(C170,'PC Receitas'!$G$4:$H$103,2,FALSE)</f>
        <v>-</v>
      </c>
      <c r="E170" s="50">
        <f>SUMIFS(Jan!$J$5:$J$605,Jan!$V$5:$V$605,"Receita",Jan!$G$5:$G$605,CReceber!$D170,Jan!$L$5:$L$605,"Não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71"/>
      <c r="C171" s="34" t="str">
        <f>'PC Receitas'!G67</f>
        <v>4.2.63</v>
      </c>
      <c r="D171" s="35" t="str">
        <f>VLOOKUP(C171,'PC Receitas'!$G$4:$H$103,2,FALSE)</f>
        <v>-</v>
      </c>
      <c r="E171" s="50">
        <f>SUMIFS(Jan!$J$5:$J$605,Jan!$V$5:$V$605,"Receita",Jan!$G$5:$G$605,CReceber!$D171,Jan!$L$5:$L$605,"Não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71"/>
      <c r="C172" s="34" t="str">
        <f>'PC Receitas'!G68</f>
        <v>4.2.64</v>
      </c>
      <c r="D172" s="35" t="str">
        <f>VLOOKUP(C172,'PC Receitas'!$G$4:$H$103,2,FALSE)</f>
        <v>-</v>
      </c>
      <c r="E172" s="50">
        <f>SUMIFS(Jan!$J$5:$J$605,Jan!$V$5:$V$605,"Receita",Jan!$G$5:$G$605,CReceber!$D172,Jan!$L$5:$L$605,"Não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71"/>
      <c r="C173" s="34" t="str">
        <f>'PC Receitas'!G69</f>
        <v>4.2.65</v>
      </c>
      <c r="D173" s="35" t="str">
        <f>VLOOKUP(C173,'PC Receitas'!$G$4:$H$103,2,FALSE)</f>
        <v>-</v>
      </c>
      <c r="E173" s="50">
        <f>SUMIFS(Jan!$J$5:$J$605,Jan!$V$5:$V$605,"Receita",Jan!$G$5:$G$605,CReceber!$D173,Jan!$L$5:$L$605,"Não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71"/>
      <c r="C174" s="34" t="str">
        <f>'PC Receitas'!G70</f>
        <v>4.2.66</v>
      </c>
      <c r="D174" s="35" t="str">
        <f>VLOOKUP(C174,'PC Receitas'!$G$4:$H$103,2,FALSE)</f>
        <v>-</v>
      </c>
      <c r="E174" s="50">
        <f>SUMIFS(Jan!$J$5:$J$605,Jan!$V$5:$V$605,"Receita",Jan!$G$5:$G$605,CReceber!$D174,Jan!$L$5:$L$605,"Não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71"/>
      <c r="C175" s="34" t="str">
        <f>'PC Receitas'!G71</f>
        <v>4.2.67</v>
      </c>
      <c r="D175" s="35" t="str">
        <f>VLOOKUP(C175,'PC Receitas'!$G$4:$H$103,2,FALSE)</f>
        <v>-</v>
      </c>
      <c r="E175" s="50">
        <f>SUMIFS(Jan!$J$5:$J$605,Jan!$V$5:$V$605,"Receita",Jan!$G$5:$G$605,CReceber!$D175,Jan!$L$5:$L$605,"Não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71"/>
      <c r="C176" s="34" t="str">
        <f>'PC Receitas'!G72</f>
        <v>4.2.68</v>
      </c>
      <c r="D176" s="35" t="str">
        <f>VLOOKUP(C176,'PC Receitas'!$G$4:$H$103,2,FALSE)</f>
        <v>-</v>
      </c>
      <c r="E176" s="50">
        <f>SUMIFS(Jan!$J$5:$J$605,Jan!$V$5:$V$605,"Receita",Jan!$G$5:$G$605,CReceber!$D176,Jan!$L$5:$L$605,"Não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71"/>
      <c r="C177" s="34" t="str">
        <f>'PC Receitas'!G73</f>
        <v>4.2.69</v>
      </c>
      <c r="D177" s="35" t="str">
        <f>VLOOKUP(C177,'PC Receitas'!$G$4:$H$103,2,FALSE)</f>
        <v>-</v>
      </c>
      <c r="E177" s="50">
        <f>SUMIFS(Jan!$J$5:$J$605,Jan!$V$5:$V$605,"Receita",Jan!$G$5:$G$605,CReceber!$D177,Jan!$L$5:$L$605,"Não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71"/>
      <c r="C178" s="34" t="str">
        <f>'PC Receitas'!G74</f>
        <v>4.2.70</v>
      </c>
      <c r="D178" s="35" t="str">
        <f>VLOOKUP(C178,'PC Receitas'!$G$4:$H$103,2,FALSE)</f>
        <v>-</v>
      </c>
      <c r="E178" s="50">
        <f>SUMIFS(Jan!$J$5:$J$605,Jan!$V$5:$V$605,"Receita",Jan!$G$5:$G$605,CReceber!$D178,Jan!$L$5:$L$605,"Não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71"/>
      <c r="C179" s="34" t="str">
        <f>'PC Receitas'!G75</f>
        <v>4.2.71</v>
      </c>
      <c r="D179" s="35" t="str">
        <f>VLOOKUP(C179,'PC Receitas'!$G$4:$H$103,2,FALSE)</f>
        <v>-</v>
      </c>
      <c r="E179" s="50">
        <f>SUMIFS(Jan!$J$5:$J$605,Jan!$V$5:$V$605,"Receita",Jan!$G$5:$G$605,CReceber!$D179,Jan!$L$5:$L$605,"Não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71"/>
      <c r="C180" s="34" t="str">
        <f>'PC Receitas'!G76</f>
        <v>4.2.72</v>
      </c>
      <c r="D180" s="35" t="str">
        <f>VLOOKUP(C180,'PC Receitas'!$G$4:$H$103,2,FALSE)</f>
        <v>-</v>
      </c>
      <c r="E180" s="50">
        <f>SUMIFS(Jan!$J$5:$J$605,Jan!$V$5:$V$605,"Receita",Jan!$G$5:$G$605,CReceber!$D180,Jan!$L$5:$L$605,"Não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71"/>
      <c r="C181" s="34" t="str">
        <f>'PC Receitas'!G77</f>
        <v>4.2.73</v>
      </c>
      <c r="D181" s="35" t="str">
        <f>VLOOKUP(C181,'PC Receitas'!$G$4:$H$103,2,FALSE)</f>
        <v>-</v>
      </c>
      <c r="E181" s="50">
        <f>SUMIFS(Jan!$J$5:$J$605,Jan!$V$5:$V$605,"Receita",Jan!$G$5:$G$605,CReceber!$D181,Jan!$L$5:$L$605,"Não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71"/>
      <c r="C182" s="34" t="str">
        <f>'PC Receitas'!G78</f>
        <v>4.2.74</v>
      </c>
      <c r="D182" s="35" t="str">
        <f>VLOOKUP(C182,'PC Receitas'!$G$4:$H$103,2,FALSE)</f>
        <v>-</v>
      </c>
      <c r="E182" s="50">
        <f>SUMIFS(Jan!$J$5:$J$605,Jan!$V$5:$V$605,"Receita",Jan!$G$5:$G$605,CReceber!$D182,Jan!$L$5:$L$605,"Não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71"/>
      <c r="C183" s="34" t="str">
        <f>'PC Receitas'!G79</f>
        <v>4.2.75</v>
      </c>
      <c r="D183" s="35" t="str">
        <f>VLOOKUP(C183,'PC Receitas'!$G$4:$H$103,2,FALSE)</f>
        <v>-</v>
      </c>
      <c r="E183" s="50">
        <f>SUMIFS(Jan!$J$5:$J$605,Jan!$V$5:$V$605,"Receita",Jan!$G$5:$G$605,CReceber!$D183,Jan!$L$5:$L$605,"Não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71"/>
      <c r="C184" s="34" t="str">
        <f>'PC Receitas'!G80</f>
        <v>4.2.76</v>
      </c>
      <c r="D184" s="35" t="str">
        <f>VLOOKUP(C184,'PC Receitas'!$G$4:$H$103,2,FALSE)</f>
        <v>-</v>
      </c>
      <c r="E184" s="50">
        <f>SUMIFS(Jan!$J$5:$J$605,Jan!$V$5:$V$605,"Receita",Jan!$G$5:$G$605,CReceber!$D184,Jan!$L$5:$L$605,"Não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71"/>
      <c r="C185" s="34" t="str">
        <f>'PC Receitas'!G81</f>
        <v>4.2.77</v>
      </c>
      <c r="D185" s="35" t="str">
        <f>VLOOKUP(C185,'PC Receitas'!$G$4:$H$103,2,FALSE)</f>
        <v>-</v>
      </c>
      <c r="E185" s="50">
        <f>SUMIFS(Jan!$J$5:$J$605,Jan!$V$5:$V$605,"Receita",Jan!$G$5:$G$605,CReceber!$D185,Jan!$L$5:$L$605,"Não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71"/>
      <c r="C186" s="34" t="str">
        <f>'PC Receitas'!G82</f>
        <v>4.2.78</v>
      </c>
      <c r="D186" s="35" t="str">
        <f>VLOOKUP(C186,'PC Receitas'!$G$4:$H$103,2,FALSE)</f>
        <v>-</v>
      </c>
      <c r="E186" s="50">
        <f>SUMIFS(Jan!$J$5:$J$605,Jan!$V$5:$V$605,"Receita",Jan!$G$5:$G$605,CReceber!$D186,Jan!$L$5:$L$605,"Não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71"/>
      <c r="C187" s="34" t="str">
        <f>'PC Receitas'!G83</f>
        <v>4.2.79</v>
      </c>
      <c r="D187" s="35" t="str">
        <f>VLOOKUP(C187,'PC Receitas'!$G$4:$H$103,2,FALSE)</f>
        <v>-</v>
      </c>
      <c r="E187" s="50">
        <f>SUMIFS(Jan!$J$5:$J$605,Jan!$V$5:$V$605,"Receita",Jan!$G$5:$G$605,CReceber!$D187,Jan!$L$5:$L$605,"Não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71"/>
      <c r="C188" s="34" t="str">
        <f>'PC Receitas'!G84</f>
        <v>4.2.80</v>
      </c>
      <c r="D188" s="35" t="str">
        <f>VLOOKUP(C188,'PC Receitas'!$G$4:$H$103,2,FALSE)</f>
        <v>-</v>
      </c>
      <c r="E188" s="50">
        <f>SUMIFS(Jan!$J$5:$J$605,Jan!$V$5:$V$605,"Receita",Jan!$G$5:$G$605,CReceber!$D188,Jan!$L$5:$L$605,"Não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71"/>
      <c r="C189" s="34" t="str">
        <f>'PC Receitas'!G85</f>
        <v>4.2.81</v>
      </c>
      <c r="D189" s="35" t="str">
        <f>VLOOKUP(C189,'PC Receitas'!$G$4:$H$103,2,FALSE)</f>
        <v>-</v>
      </c>
      <c r="E189" s="50">
        <f>SUMIFS(Jan!$J$5:$J$605,Jan!$V$5:$V$605,"Receita",Jan!$G$5:$G$605,CReceber!$D189,Jan!$L$5:$L$605,"Não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71"/>
      <c r="C190" s="34" t="str">
        <f>'PC Receitas'!G86</f>
        <v>4.2.82</v>
      </c>
      <c r="D190" s="35" t="str">
        <f>VLOOKUP(C190,'PC Receitas'!$G$4:$H$103,2,FALSE)</f>
        <v>-</v>
      </c>
      <c r="E190" s="50">
        <f>SUMIFS(Jan!$J$5:$J$605,Jan!$V$5:$V$605,"Receita",Jan!$G$5:$G$605,CReceber!$D190,Jan!$L$5:$L$605,"Não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71"/>
      <c r="C191" s="34" t="str">
        <f>'PC Receitas'!G87</f>
        <v>4.2.83</v>
      </c>
      <c r="D191" s="35" t="str">
        <f>VLOOKUP(C191,'PC Receitas'!$G$4:$H$103,2,FALSE)</f>
        <v>-</v>
      </c>
      <c r="E191" s="50">
        <f>SUMIFS(Jan!$J$5:$J$605,Jan!$V$5:$V$605,"Receita",Jan!$G$5:$G$605,CReceber!$D191,Jan!$L$5:$L$605,"Não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71"/>
      <c r="C192" s="34" t="str">
        <f>'PC Receitas'!G88</f>
        <v>4.2.84</v>
      </c>
      <c r="D192" s="35" t="str">
        <f>VLOOKUP(C192,'PC Receitas'!$G$4:$H$103,2,FALSE)</f>
        <v>-</v>
      </c>
      <c r="E192" s="50">
        <f>SUMIFS(Jan!$J$5:$J$605,Jan!$V$5:$V$605,"Receita",Jan!$G$5:$G$605,CReceber!$D192,Jan!$L$5:$L$605,"Não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71"/>
      <c r="C193" s="34" t="str">
        <f>'PC Receitas'!G89</f>
        <v>4.2.85</v>
      </c>
      <c r="D193" s="35" t="str">
        <f>VLOOKUP(C193,'PC Receitas'!$G$4:$H$103,2,FALSE)</f>
        <v>-</v>
      </c>
      <c r="E193" s="50">
        <f>SUMIFS(Jan!$J$5:$J$605,Jan!$V$5:$V$605,"Receita",Jan!$G$5:$G$605,CReceber!$D193,Jan!$L$5:$L$605,"Não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71"/>
      <c r="C194" s="34" t="str">
        <f>'PC Receitas'!G90</f>
        <v>4.2.86</v>
      </c>
      <c r="D194" s="35" t="str">
        <f>VLOOKUP(C194,'PC Receitas'!$G$4:$H$103,2,FALSE)</f>
        <v>-</v>
      </c>
      <c r="E194" s="50">
        <f>SUMIFS(Jan!$J$5:$J$605,Jan!$V$5:$V$605,"Receita",Jan!$G$5:$G$605,CReceber!$D194,Jan!$L$5:$L$605,"Não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71"/>
      <c r="C195" s="34" t="str">
        <f>'PC Receitas'!G91</f>
        <v>4.2.87</v>
      </c>
      <c r="D195" s="35" t="str">
        <f>VLOOKUP(C195,'PC Receitas'!$G$4:$H$103,2,FALSE)</f>
        <v>-</v>
      </c>
      <c r="E195" s="50">
        <f>SUMIFS(Jan!$J$5:$J$605,Jan!$V$5:$V$605,"Receita",Jan!$G$5:$G$605,CReceber!$D195,Jan!$L$5:$L$605,"Não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71"/>
      <c r="C196" s="34" t="str">
        <f>'PC Receitas'!G92</f>
        <v>4.2.88</v>
      </c>
      <c r="D196" s="35" t="str">
        <f>VLOOKUP(C196,'PC Receitas'!$G$4:$H$103,2,FALSE)</f>
        <v>-</v>
      </c>
      <c r="E196" s="50">
        <f>SUMIFS(Jan!$J$5:$J$605,Jan!$V$5:$V$605,"Receita",Jan!$G$5:$G$605,CReceber!$D196,Jan!$L$5:$L$605,"Não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71"/>
      <c r="C197" s="34" t="str">
        <f>'PC Receitas'!G93</f>
        <v>4.2.89</v>
      </c>
      <c r="D197" s="35" t="str">
        <f>VLOOKUP(C197,'PC Receitas'!$G$4:$H$103,2,FALSE)</f>
        <v>-</v>
      </c>
      <c r="E197" s="50">
        <f>SUMIFS(Jan!$J$5:$J$605,Jan!$V$5:$V$605,"Receita",Jan!$G$5:$G$605,CReceber!$D197,Jan!$L$5:$L$605,"Não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71"/>
      <c r="C198" s="34" t="str">
        <f>'PC Receitas'!G94</f>
        <v>4.2.90</v>
      </c>
      <c r="D198" s="35" t="str">
        <f>VLOOKUP(C198,'PC Receitas'!$G$4:$H$103,2,FALSE)</f>
        <v>-</v>
      </c>
      <c r="E198" s="50">
        <f>SUMIFS(Jan!$J$5:$J$605,Jan!$V$5:$V$605,"Receita",Jan!$G$5:$G$605,CReceber!$D198,Jan!$L$5:$L$605,"Não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71"/>
      <c r="C199" s="34" t="str">
        <f>'PC Receitas'!G95</f>
        <v>4.2.91</v>
      </c>
      <c r="D199" s="35" t="str">
        <f>VLOOKUP(C199,'PC Receitas'!$G$4:$H$103,2,FALSE)</f>
        <v>-</v>
      </c>
      <c r="E199" s="50">
        <f>SUMIFS(Jan!$J$5:$J$605,Jan!$V$5:$V$605,"Receita",Jan!$G$5:$G$605,CReceber!$D199,Jan!$L$5:$L$605,"Não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71"/>
      <c r="C200" s="34" t="str">
        <f>'PC Receitas'!G96</f>
        <v>4.2.92</v>
      </c>
      <c r="D200" s="35" t="str">
        <f>VLOOKUP(C200,'PC Receitas'!$G$4:$H$103,2,FALSE)</f>
        <v>-</v>
      </c>
      <c r="E200" s="50">
        <f>SUMIFS(Jan!$J$5:$J$605,Jan!$V$5:$V$605,"Receita",Jan!$G$5:$G$605,CReceber!$D200,Jan!$L$5:$L$605,"Não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71"/>
      <c r="C201" s="34" t="str">
        <f>'PC Receitas'!G97</f>
        <v>4.2.93</v>
      </c>
      <c r="D201" s="35" t="str">
        <f>VLOOKUP(C201,'PC Receitas'!$G$4:$H$103,2,FALSE)</f>
        <v>-</v>
      </c>
      <c r="E201" s="50">
        <f>SUMIFS(Jan!$J$5:$J$605,Jan!$V$5:$V$605,"Receita",Jan!$G$5:$G$605,CReceber!$D201,Jan!$L$5:$L$605,"Não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71"/>
      <c r="C202" s="34" t="str">
        <f>'PC Receitas'!G98</f>
        <v>4.2.94</v>
      </c>
      <c r="D202" s="35" t="str">
        <f>VLOOKUP(C202,'PC Receitas'!$G$4:$H$103,2,FALSE)</f>
        <v>-</v>
      </c>
      <c r="E202" s="50">
        <f>SUMIFS(Jan!$J$5:$J$605,Jan!$V$5:$V$605,"Receita",Jan!$G$5:$G$605,CReceber!$D202,Jan!$L$5:$L$605,"Não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71"/>
      <c r="C203" s="34" t="str">
        <f>'PC Receitas'!G99</f>
        <v>4.2.95</v>
      </c>
      <c r="D203" s="35" t="str">
        <f>VLOOKUP(C203,'PC Receitas'!$G$4:$H$103,2,FALSE)</f>
        <v>-</v>
      </c>
      <c r="E203" s="50">
        <f>SUMIFS(Jan!$J$5:$J$605,Jan!$V$5:$V$605,"Receita",Jan!$G$5:$G$605,CReceber!$D203,Jan!$L$5:$L$605,"Não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71"/>
      <c r="C204" s="34" t="str">
        <f>'PC Receitas'!G100</f>
        <v>4.2.96</v>
      </c>
      <c r="D204" s="35" t="str">
        <f>VLOOKUP(C204,'PC Receitas'!$G$4:$H$103,2,FALSE)</f>
        <v>-</v>
      </c>
      <c r="E204" s="50">
        <f>SUMIFS(Jan!$J$5:$J$605,Jan!$V$5:$V$605,"Receita",Jan!$G$5:$G$605,CReceber!$D204,Jan!$L$5:$L$605,"Não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71"/>
      <c r="C205" s="34" t="str">
        <f>'PC Receitas'!G101</f>
        <v>4.2.97</v>
      </c>
      <c r="D205" s="35" t="str">
        <f>VLOOKUP(C205,'PC Receitas'!$G$4:$H$103,2,FALSE)</f>
        <v>-</v>
      </c>
      <c r="E205" s="50">
        <f>SUMIFS(Jan!$J$5:$J$605,Jan!$V$5:$V$605,"Receita",Jan!$G$5:$G$605,CReceber!$D205,Jan!$L$5:$L$605,"Não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71"/>
      <c r="C206" s="34" t="str">
        <f>'PC Receitas'!G102</f>
        <v>4.2.98</v>
      </c>
      <c r="D206" s="35" t="str">
        <f>VLOOKUP(C206,'PC Receitas'!$G$4:$H$103,2,FALSE)</f>
        <v>-</v>
      </c>
      <c r="E206" s="50">
        <f>SUMIFS(Jan!$J$5:$J$605,Jan!$V$5:$V$605,"Receita",Jan!$G$5:$G$605,CReceber!$D206,Jan!$L$5:$L$605,"Não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71"/>
      <c r="C207" s="34" t="str">
        <f>'PC Receitas'!G103</f>
        <v>4.2.99</v>
      </c>
      <c r="D207" s="35" t="str">
        <f>VLOOKUP(C207,'PC Receitas'!$G$4:$H$103,2,FALSE)</f>
        <v>Outras Receitas com Serviços</v>
      </c>
      <c r="E207" s="50">
        <f>SUMIFS(Jan!$J$5:$J$605,Jan!$V$5:$V$605,"Receita",Jan!$G$5:$G$605,CReceber!$D207,Jan!$L$5:$L$605,"Não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71"/>
      <c r="C208" s="203" t="s">
        <v>32</v>
      </c>
      <c r="D208" s="212" t="str">
        <f>VLOOKUP(C208,'PC Receitas'!$J$4:$K$103,2,FALSE)</f>
        <v>RECEITAS NÃO OPERACIONAIS</v>
      </c>
      <c r="E208" s="204">
        <f>SUM(E209:E307)</f>
        <v>0</v>
      </c>
      <c r="F208" s="204">
        <f t="shared" ref="F208:P208" si="7">SUM(F209:F307)</f>
        <v>0</v>
      </c>
      <c r="G208" s="204">
        <f t="shared" si="7"/>
        <v>0</v>
      </c>
      <c r="H208" s="204">
        <f t="shared" si="7"/>
        <v>0</v>
      </c>
      <c r="I208" s="204">
        <f t="shared" si="7"/>
        <v>0</v>
      </c>
      <c r="J208" s="204">
        <f t="shared" si="7"/>
        <v>0</v>
      </c>
      <c r="K208" s="204">
        <f t="shared" si="7"/>
        <v>0</v>
      </c>
      <c r="L208" s="204">
        <f t="shared" si="7"/>
        <v>0</v>
      </c>
      <c r="M208" s="204">
        <f t="shared" si="7"/>
        <v>0</v>
      </c>
      <c r="N208" s="204">
        <f t="shared" si="7"/>
        <v>0</v>
      </c>
      <c r="O208" s="204">
        <f t="shared" si="7"/>
        <v>0</v>
      </c>
      <c r="P208" s="204">
        <f t="shared" si="7"/>
        <v>0</v>
      </c>
      <c r="Q208" s="204">
        <f>SUM(E208:P208)</f>
        <v>0</v>
      </c>
    </row>
    <row r="209" spans="1:17" ht="27.75" customHeight="1" thickTop="1" thickBot="1" x14ac:dyDescent="0.3">
      <c r="A209" s="171"/>
      <c r="C209" s="34" t="s">
        <v>53</v>
      </c>
      <c r="D209" s="35" t="str">
        <f>VLOOKUP(C209,'PC Receitas'!$J$4:$K$103,2,FALSE)</f>
        <v>-</v>
      </c>
      <c r="E209" s="50">
        <f>SUMIFS(Jan!$J$5:$J$605,Jan!$V$5:$V$605,"Receita",Jan!$G$5:$G$605,CReceber!$D209,Jan!$L$5:$L$605,"Não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71"/>
      <c r="C210" s="34" t="s">
        <v>54</v>
      </c>
      <c r="D210" s="35" t="str">
        <f>VLOOKUP(C210,'PC Receitas'!$J$4:$K$103,2,FALSE)</f>
        <v>-</v>
      </c>
      <c r="E210" s="50">
        <f>SUMIFS(Jan!$J$5:$J$605,Jan!$V$5:$V$605,"Receita",Jan!$G$5:$G$605,CReceber!$D210,Jan!$L$5:$L$605,"Não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71"/>
      <c r="C211" s="34" t="s">
        <v>55</v>
      </c>
      <c r="D211" s="35" t="str">
        <f>VLOOKUP(C211,'PC Receitas'!$J$4:$K$103,2,FALSE)</f>
        <v>-</v>
      </c>
      <c r="E211" s="50">
        <f>SUMIFS(Jan!$J$5:$J$605,Jan!$V$5:$V$605,"Receita",Jan!$G$5:$G$605,CReceber!$D211,Jan!$L$5:$L$605,"Não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71"/>
      <c r="C212" s="34" t="s">
        <v>56</v>
      </c>
      <c r="D212" s="35" t="str">
        <f>VLOOKUP(C212,'PC Receitas'!$J$4:$K$103,2,FALSE)</f>
        <v>-</v>
      </c>
      <c r="E212" s="50">
        <f>SUMIFS(Jan!$J$5:$J$605,Jan!$V$5:$V$605,"Receita",Jan!$G$5:$G$605,CReceber!$D212,Jan!$L$5:$L$605,"Não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71"/>
      <c r="C213" s="34" t="s">
        <v>57</v>
      </c>
      <c r="D213" s="35" t="str">
        <f>VLOOKUP(C213,'PC Receitas'!$J$4:$K$103,2,FALSE)</f>
        <v>-</v>
      </c>
      <c r="E213" s="50">
        <f>SUMIFS(Jan!$J$5:$J$605,Jan!$V$5:$V$605,"Receita",Jan!$G$5:$G$605,CReceber!$D213,Jan!$L$5:$L$605,"Não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71"/>
      <c r="C214" s="34" t="s">
        <v>58</v>
      </c>
      <c r="D214" s="35" t="str">
        <f>VLOOKUP(C214,'PC Receitas'!$J$4:$K$103,2,FALSE)</f>
        <v>-</v>
      </c>
      <c r="E214" s="50">
        <f>SUMIFS(Jan!$J$5:$J$605,Jan!$V$5:$V$605,"Receita",Jan!$G$5:$G$605,CReceber!$D214,Jan!$L$5:$L$605,"Não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71"/>
      <c r="C215" s="34" t="s">
        <v>59</v>
      </c>
      <c r="D215" s="35" t="str">
        <f>VLOOKUP(C215,'PC Receitas'!$J$4:$K$103,2,FALSE)</f>
        <v>-</v>
      </c>
      <c r="E215" s="50">
        <f>SUMIFS(Jan!$J$5:$J$605,Jan!$V$5:$V$605,"Receita",Jan!$G$5:$G$605,CReceber!$D215,Jan!$L$5:$L$605,"Não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71"/>
      <c r="C216" s="34" t="s">
        <v>60</v>
      </c>
      <c r="D216" s="35" t="str">
        <f>VLOOKUP(C216,'PC Receitas'!$J$4:$K$103,2,FALSE)</f>
        <v>-</v>
      </c>
      <c r="E216" s="50">
        <f>SUMIFS(Jan!$J$5:$J$605,Jan!$V$5:$V$605,"Receita",Jan!$G$5:$G$605,CReceber!$D216,Jan!$L$5:$L$605,"Não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71"/>
      <c r="C217" s="34" t="s">
        <v>61</v>
      </c>
      <c r="D217" s="35" t="str">
        <f>VLOOKUP(C217,'PC Receitas'!$J$4:$K$103,2,FALSE)</f>
        <v>-</v>
      </c>
      <c r="E217" s="50">
        <f>SUMIFS(Jan!$J$5:$J$605,Jan!$V$5:$V$605,"Receita",Jan!$G$5:$G$605,CReceber!$D217,Jan!$L$5:$L$605,"Não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71"/>
      <c r="C218" s="34" t="s">
        <v>352</v>
      </c>
      <c r="D218" s="35" t="str">
        <f>VLOOKUP(C218,'PC Receitas'!$J$4:$K$103,2,FALSE)</f>
        <v>-</v>
      </c>
      <c r="E218" s="50">
        <f>SUMIFS(Jan!$J$5:$J$605,Jan!$V$5:$V$605,"Receita",Jan!$G$5:$G$605,CReceber!$D218,Jan!$L$5:$L$605,"Não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71"/>
      <c r="C219" s="34" t="s">
        <v>353</v>
      </c>
      <c r="D219" s="35" t="str">
        <f>VLOOKUP(C219,'PC Receitas'!$J$4:$K$103,2,FALSE)</f>
        <v>-</v>
      </c>
      <c r="E219" s="50">
        <f>SUMIFS(Jan!$J$5:$J$605,Jan!$V$5:$V$605,"Receita",Jan!$G$5:$G$605,CReceber!$D219,Jan!$L$5:$L$605,"Não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71"/>
      <c r="C220" s="34" t="s">
        <v>354</v>
      </c>
      <c r="D220" s="35" t="str">
        <f>VLOOKUP(C220,'PC Receitas'!$J$4:$K$103,2,FALSE)</f>
        <v>-</v>
      </c>
      <c r="E220" s="50">
        <f>SUMIFS(Jan!$J$5:$J$605,Jan!$V$5:$V$605,"Receita",Jan!$G$5:$G$605,CReceber!$D220,Jan!$L$5:$L$605,"Não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71"/>
      <c r="C221" s="34" t="s">
        <v>355</v>
      </c>
      <c r="D221" s="35" t="str">
        <f>VLOOKUP(C221,'PC Receitas'!$J$4:$K$103,2,FALSE)</f>
        <v>-</v>
      </c>
      <c r="E221" s="50">
        <f>SUMIFS(Jan!$J$5:$J$605,Jan!$V$5:$V$605,"Receita",Jan!$G$5:$G$605,CReceber!$D221,Jan!$L$5:$L$605,"Não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71"/>
      <c r="C222" s="34" t="s">
        <v>356</v>
      </c>
      <c r="D222" s="35" t="str">
        <f>VLOOKUP(C222,'PC Receitas'!$J$4:$K$103,2,FALSE)</f>
        <v>-</v>
      </c>
      <c r="E222" s="50">
        <f>SUMIFS(Jan!$J$5:$J$605,Jan!$V$5:$V$605,"Receita",Jan!$G$5:$G$605,CReceber!$D222,Jan!$L$5:$L$605,"Não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71"/>
      <c r="C223" s="34" t="s">
        <v>408</v>
      </c>
      <c r="D223" s="35" t="str">
        <f>VLOOKUP(C223,'PC Receitas'!$J$4:$K$103,2,FALSE)</f>
        <v>-</v>
      </c>
      <c r="E223" s="50">
        <f>SUMIFS(Jan!$J$5:$J$605,Jan!$V$5:$V$605,"Receita",Jan!$G$5:$G$605,CReceber!$D223,Jan!$L$5:$L$605,"Não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71"/>
      <c r="C224" s="34" t="s">
        <v>411</v>
      </c>
      <c r="D224" s="35" t="str">
        <f>VLOOKUP(C224,'PC Receitas'!$J$4:$K$103,2,FALSE)</f>
        <v>-</v>
      </c>
      <c r="E224" s="50">
        <f>SUMIFS(Jan!$J$5:$J$605,Jan!$V$5:$V$605,"Receita",Jan!$G$5:$G$605,CReceber!$D224,Jan!$L$5:$L$605,"Não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71"/>
      <c r="C225" s="34" t="s">
        <v>414</v>
      </c>
      <c r="D225" s="35" t="str">
        <f>VLOOKUP(C225,'PC Receitas'!$J$4:$K$103,2,FALSE)</f>
        <v>-</v>
      </c>
      <c r="E225" s="50">
        <f>SUMIFS(Jan!$J$5:$J$605,Jan!$V$5:$V$605,"Receita",Jan!$G$5:$G$605,CReceber!$D225,Jan!$L$5:$L$605,"Não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71"/>
      <c r="C226" s="34" t="s">
        <v>417</v>
      </c>
      <c r="D226" s="35" t="str">
        <f>VLOOKUP(C226,'PC Receitas'!$J$4:$K$103,2,FALSE)</f>
        <v>-</v>
      </c>
      <c r="E226" s="50">
        <f>SUMIFS(Jan!$J$5:$J$605,Jan!$V$5:$V$605,"Receita",Jan!$G$5:$G$605,CReceber!$D226,Jan!$L$5:$L$605,"Não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71"/>
      <c r="C227" s="34" t="s">
        <v>420</v>
      </c>
      <c r="D227" s="35" t="str">
        <f>VLOOKUP(C227,'PC Receitas'!$J$4:$K$103,2,FALSE)</f>
        <v>-</v>
      </c>
      <c r="E227" s="50">
        <f>SUMIFS(Jan!$J$5:$J$605,Jan!$V$5:$V$605,"Receita",Jan!$G$5:$G$605,CReceber!$D227,Jan!$L$5:$L$605,"Não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71"/>
      <c r="C228" s="34" t="s">
        <v>423</v>
      </c>
      <c r="D228" s="35" t="str">
        <f>VLOOKUP(C228,'PC Receitas'!$J$4:$K$103,2,FALSE)</f>
        <v>-</v>
      </c>
      <c r="E228" s="50">
        <f>SUMIFS(Jan!$J$5:$J$605,Jan!$V$5:$V$605,"Receita",Jan!$G$5:$G$605,CReceber!$D228,Jan!$L$5:$L$605,"Não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71"/>
      <c r="C229" s="34" t="s">
        <v>426</v>
      </c>
      <c r="D229" s="35" t="str">
        <f>VLOOKUP(C229,'PC Receitas'!$J$4:$K$103,2,FALSE)</f>
        <v>-</v>
      </c>
      <c r="E229" s="50">
        <f>SUMIFS(Jan!$J$5:$J$605,Jan!$V$5:$V$605,"Receita",Jan!$G$5:$G$605,CReceber!$D229,Jan!$L$5:$L$605,"Não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71"/>
      <c r="C230" s="34" t="s">
        <v>429</v>
      </c>
      <c r="D230" s="35" t="str">
        <f>VLOOKUP(C230,'PC Receitas'!$J$4:$K$103,2,FALSE)</f>
        <v>-</v>
      </c>
      <c r="E230" s="50">
        <f>SUMIFS(Jan!$J$5:$J$605,Jan!$V$5:$V$605,"Receita",Jan!$G$5:$G$605,CReceber!$D230,Jan!$L$5:$L$605,"Não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71"/>
      <c r="C231" s="34" t="s">
        <v>432</v>
      </c>
      <c r="D231" s="35" t="str">
        <f>VLOOKUP(C231,'PC Receitas'!$J$4:$K$103,2,FALSE)</f>
        <v>-</v>
      </c>
      <c r="E231" s="50">
        <f>SUMIFS(Jan!$J$5:$J$605,Jan!$V$5:$V$605,"Receita",Jan!$G$5:$G$605,CReceber!$D231,Jan!$L$5:$L$605,"Não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71"/>
      <c r="C232" s="34" t="s">
        <v>435</v>
      </c>
      <c r="D232" s="35" t="str">
        <f>VLOOKUP(C232,'PC Receitas'!$J$4:$K$103,2,FALSE)</f>
        <v>-</v>
      </c>
      <c r="E232" s="50">
        <f>SUMIFS(Jan!$J$5:$J$605,Jan!$V$5:$V$605,"Receita",Jan!$G$5:$G$605,CReceber!$D232,Jan!$L$5:$L$605,"Não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71"/>
      <c r="C233" s="34" t="s">
        <v>438</v>
      </c>
      <c r="D233" s="35" t="str">
        <f>VLOOKUP(C233,'PC Receitas'!$J$4:$K$103,2,FALSE)</f>
        <v>-</v>
      </c>
      <c r="E233" s="50">
        <f>SUMIFS(Jan!$J$5:$J$605,Jan!$V$5:$V$605,"Receita",Jan!$G$5:$G$605,CReceber!$D233,Jan!$L$5:$L$605,"Não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71"/>
      <c r="C234" s="34" t="s">
        <v>441</v>
      </c>
      <c r="D234" s="35" t="str">
        <f>VLOOKUP(C234,'PC Receitas'!$J$4:$K$103,2,FALSE)</f>
        <v>-</v>
      </c>
      <c r="E234" s="50">
        <f>SUMIFS(Jan!$J$5:$J$605,Jan!$V$5:$V$605,"Receita",Jan!$G$5:$G$605,CReceber!$D234,Jan!$L$5:$L$605,"Não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71"/>
      <c r="C235" s="34" t="s">
        <v>444</v>
      </c>
      <c r="D235" s="35" t="str">
        <f>VLOOKUP(C235,'PC Receitas'!$J$4:$K$103,2,FALSE)</f>
        <v>-</v>
      </c>
      <c r="E235" s="50">
        <f>SUMIFS(Jan!$J$5:$J$605,Jan!$V$5:$V$605,"Receita",Jan!$G$5:$G$605,CReceber!$D235,Jan!$L$5:$L$605,"Não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71"/>
      <c r="C236" s="34" t="s">
        <v>447</v>
      </c>
      <c r="D236" s="35" t="str">
        <f>VLOOKUP(C236,'PC Receitas'!$J$4:$K$103,2,FALSE)</f>
        <v>-</v>
      </c>
      <c r="E236" s="50">
        <f>SUMIFS(Jan!$J$5:$J$605,Jan!$V$5:$V$605,"Receita",Jan!$G$5:$G$605,CReceber!$D236,Jan!$L$5:$L$605,"Não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71"/>
      <c r="C237" s="34" t="s">
        <v>450</v>
      </c>
      <c r="D237" s="35" t="str">
        <f>VLOOKUP(C237,'PC Receitas'!$J$4:$K$103,2,FALSE)</f>
        <v>-</v>
      </c>
      <c r="E237" s="50">
        <f>SUMIFS(Jan!$J$5:$J$605,Jan!$V$5:$V$605,"Receita",Jan!$G$5:$G$605,CReceber!$D237,Jan!$L$5:$L$605,"Não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71"/>
      <c r="C238" s="34" t="s">
        <v>453</v>
      </c>
      <c r="D238" s="35" t="str">
        <f>VLOOKUP(C238,'PC Receitas'!$J$4:$K$103,2,FALSE)</f>
        <v>-</v>
      </c>
      <c r="E238" s="50">
        <f>SUMIFS(Jan!$J$5:$J$605,Jan!$V$5:$V$605,"Receita",Jan!$G$5:$G$605,CReceber!$D238,Jan!$L$5:$L$605,"Não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71"/>
      <c r="C239" s="34" t="s">
        <v>456</v>
      </c>
      <c r="D239" s="35" t="str">
        <f>VLOOKUP(C239,'PC Receitas'!$J$4:$K$103,2,FALSE)</f>
        <v>-</v>
      </c>
      <c r="E239" s="50">
        <f>SUMIFS(Jan!$J$5:$J$605,Jan!$V$5:$V$605,"Receita",Jan!$G$5:$G$605,CReceber!$D239,Jan!$L$5:$L$605,"Não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71"/>
      <c r="C240" s="34" t="s">
        <v>459</v>
      </c>
      <c r="D240" s="35" t="str">
        <f>VLOOKUP(C240,'PC Receitas'!$J$4:$K$103,2,FALSE)</f>
        <v>-</v>
      </c>
      <c r="E240" s="50">
        <f>SUMIFS(Jan!$J$5:$J$605,Jan!$V$5:$V$605,"Receita",Jan!$G$5:$G$605,CReceber!$D240,Jan!$L$5:$L$605,"Não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71"/>
      <c r="C241" s="34" t="s">
        <v>462</v>
      </c>
      <c r="D241" s="35" t="str">
        <f>VLOOKUP(C241,'PC Receitas'!$J$4:$K$103,2,FALSE)</f>
        <v>-</v>
      </c>
      <c r="E241" s="50">
        <f>SUMIFS(Jan!$J$5:$J$605,Jan!$V$5:$V$605,"Receita",Jan!$G$5:$G$605,CReceber!$D241,Jan!$L$5:$L$605,"Não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71"/>
      <c r="C242" s="34" t="s">
        <v>465</v>
      </c>
      <c r="D242" s="35" t="str">
        <f>VLOOKUP(C242,'PC Receitas'!$J$4:$K$103,2,FALSE)</f>
        <v>-</v>
      </c>
      <c r="E242" s="50">
        <f>SUMIFS(Jan!$J$5:$J$605,Jan!$V$5:$V$605,"Receita",Jan!$G$5:$G$605,CReceber!$D242,Jan!$L$5:$L$605,"Não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71"/>
      <c r="C243" s="34" t="s">
        <v>468</v>
      </c>
      <c r="D243" s="35" t="str">
        <f>VLOOKUP(C243,'PC Receitas'!$J$4:$K$103,2,FALSE)</f>
        <v>-</v>
      </c>
      <c r="E243" s="50">
        <f>SUMIFS(Jan!$J$5:$J$605,Jan!$V$5:$V$605,"Receita",Jan!$G$5:$G$605,CReceber!$D243,Jan!$L$5:$L$605,"Não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71"/>
      <c r="C244" s="34" t="s">
        <v>471</v>
      </c>
      <c r="D244" s="35" t="str">
        <f>VLOOKUP(C244,'PC Receitas'!$J$4:$K$103,2,FALSE)</f>
        <v>-</v>
      </c>
      <c r="E244" s="50">
        <f>SUMIFS(Jan!$J$5:$J$605,Jan!$V$5:$V$605,"Receita",Jan!$G$5:$G$605,CReceber!$D244,Jan!$L$5:$L$605,"Não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71"/>
      <c r="C245" s="34" t="s">
        <v>474</v>
      </c>
      <c r="D245" s="35" t="str">
        <f>VLOOKUP(C245,'PC Receitas'!$J$4:$K$103,2,FALSE)</f>
        <v>-</v>
      </c>
      <c r="E245" s="50">
        <f>SUMIFS(Jan!$J$5:$J$605,Jan!$V$5:$V$605,"Receita",Jan!$G$5:$G$605,CReceber!$D245,Jan!$L$5:$L$605,"Não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71"/>
      <c r="C246" s="34" t="s">
        <v>477</v>
      </c>
      <c r="D246" s="35" t="str">
        <f>VLOOKUP(C246,'PC Receitas'!$J$4:$K$103,2,FALSE)</f>
        <v>-</v>
      </c>
      <c r="E246" s="50">
        <f>SUMIFS(Jan!$J$5:$J$605,Jan!$V$5:$V$605,"Receita",Jan!$G$5:$G$605,CReceber!$D246,Jan!$L$5:$L$605,"Não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71"/>
      <c r="C247" s="34" t="s">
        <v>480</v>
      </c>
      <c r="D247" s="35" t="str">
        <f>VLOOKUP(C247,'PC Receitas'!$J$4:$K$103,2,FALSE)</f>
        <v>-</v>
      </c>
      <c r="E247" s="50">
        <f>SUMIFS(Jan!$J$5:$J$605,Jan!$V$5:$V$605,"Receita",Jan!$G$5:$G$605,CReceber!$D247,Jan!$L$5:$L$605,"Não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71"/>
      <c r="C248" s="34" t="s">
        <v>483</v>
      </c>
      <c r="D248" s="35" t="str">
        <f>VLOOKUP(C248,'PC Receitas'!$J$4:$K$103,2,FALSE)</f>
        <v>-</v>
      </c>
      <c r="E248" s="50">
        <f>SUMIFS(Jan!$J$5:$J$605,Jan!$V$5:$V$605,"Receita",Jan!$G$5:$G$605,CReceber!$D248,Jan!$L$5:$L$605,"Não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71"/>
      <c r="C249" s="34" t="s">
        <v>486</v>
      </c>
      <c r="D249" s="35" t="str">
        <f>VLOOKUP(C249,'PC Receitas'!$J$4:$K$103,2,FALSE)</f>
        <v>-</v>
      </c>
      <c r="E249" s="50">
        <f>SUMIFS(Jan!$J$5:$J$605,Jan!$V$5:$V$605,"Receita",Jan!$G$5:$G$605,CReceber!$D249,Jan!$L$5:$L$605,"Não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71"/>
      <c r="C250" s="34" t="s">
        <v>489</v>
      </c>
      <c r="D250" s="35" t="str">
        <f>VLOOKUP(C250,'PC Receitas'!$J$4:$K$103,2,FALSE)</f>
        <v>-</v>
      </c>
      <c r="E250" s="50">
        <f>SUMIFS(Jan!$J$5:$J$605,Jan!$V$5:$V$605,"Receita",Jan!$G$5:$G$605,CReceber!$D250,Jan!$L$5:$L$605,"Não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71"/>
      <c r="C251" s="34" t="s">
        <v>492</v>
      </c>
      <c r="D251" s="35" t="str">
        <f>VLOOKUP(C251,'PC Receitas'!$J$4:$K$103,2,FALSE)</f>
        <v>-</v>
      </c>
      <c r="E251" s="50">
        <f>SUMIFS(Jan!$J$5:$J$605,Jan!$V$5:$V$605,"Receita",Jan!$G$5:$G$605,CReceber!$D251,Jan!$L$5:$L$605,"Não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71"/>
      <c r="C252" s="34" t="s">
        <v>495</v>
      </c>
      <c r="D252" s="35" t="str">
        <f>VLOOKUP(C252,'PC Receitas'!$J$4:$K$103,2,FALSE)</f>
        <v>-</v>
      </c>
      <c r="E252" s="50">
        <f>SUMIFS(Jan!$J$5:$J$605,Jan!$V$5:$V$605,"Receita",Jan!$G$5:$G$605,CReceber!$D252,Jan!$L$5:$L$605,"Não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71"/>
      <c r="C253" s="34" t="s">
        <v>498</v>
      </c>
      <c r="D253" s="35" t="str">
        <f>VLOOKUP(C253,'PC Receitas'!$J$4:$K$103,2,FALSE)</f>
        <v>-</v>
      </c>
      <c r="E253" s="50">
        <f>SUMIFS(Jan!$J$5:$J$605,Jan!$V$5:$V$605,"Receita",Jan!$G$5:$G$605,CReceber!$D253,Jan!$L$5:$L$605,"Não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71"/>
      <c r="C254" s="34" t="s">
        <v>501</v>
      </c>
      <c r="D254" s="35" t="str">
        <f>VLOOKUP(C254,'PC Receitas'!$J$4:$K$103,2,FALSE)</f>
        <v>-</v>
      </c>
      <c r="E254" s="50">
        <f>SUMIFS(Jan!$J$5:$J$605,Jan!$V$5:$V$605,"Receita",Jan!$G$5:$G$605,CReceber!$D254,Jan!$L$5:$L$605,"Não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71"/>
      <c r="C255" s="34" t="s">
        <v>504</v>
      </c>
      <c r="D255" s="35" t="str">
        <f>VLOOKUP(C255,'PC Receitas'!$J$4:$K$103,2,FALSE)</f>
        <v>-</v>
      </c>
      <c r="E255" s="50">
        <f>SUMIFS(Jan!$J$5:$J$605,Jan!$V$5:$V$605,"Receita",Jan!$G$5:$G$605,CReceber!$D255,Jan!$L$5:$L$605,"Não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71"/>
      <c r="C256" s="34" t="s">
        <v>507</v>
      </c>
      <c r="D256" s="35" t="str">
        <f>VLOOKUP(C256,'PC Receitas'!$J$4:$K$103,2,FALSE)</f>
        <v>-</v>
      </c>
      <c r="E256" s="50">
        <f>SUMIFS(Jan!$J$5:$J$605,Jan!$V$5:$V$605,"Receita",Jan!$G$5:$G$605,CReceber!$D256,Jan!$L$5:$L$605,"Não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71"/>
      <c r="C257" s="34" t="s">
        <v>510</v>
      </c>
      <c r="D257" s="35" t="str">
        <f>VLOOKUP(C257,'PC Receitas'!$J$4:$K$103,2,FALSE)</f>
        <v>-</v>
      </c>
      <c r="E257" s="50">
        <f>SUMIFS(Jan!$J$5:$J$605,Jan!$V$5:$V$605,"Receita",Jan!$G$5:$G$605,CReceber!$D257,Jan!$L$5:$L$605,"Não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71"/>
      <c r="C258" s="34" t="s">
        <v>513</v>
      </c>
      <c r="D258" s="35" t="str">
        <f>VLOOKUP(C258,'PC Receitas'!$J$4:$K$103,2,FALSE)</f>
        <v>-</v>
      </c>
      <c r="E258" s="50">
        <f>SUMIFS(Jan!$J$5:$J$605,Jan!$V$5:$V$605,"Receita",Jan!$G$5:$G$605,CReceber!$D258,Jan!$L$5:$L$605,"Não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71"/>
      <c r="C259" s="34" t="s">
        <v>516</v>
      </c>
      <c r="D259" s="35" t="str">
        <f>VLOOKUP(C259,'PC Receitas'!$J$4:$K$103,2,FALSE)</f>
        <v>-</v>
      </c>
      <c r="E259" s="50">
        <f>SUMIFS(Jan!$J$5:$J$605,Jan!$V$5:$V$605,"Receita",Jan!$G$5:$G$605,CReceber!$D259,Jan!$L$5:$L$605,"Não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71"/>
      <c r="C260" s="34" t="s">
        <v>519</v>
      </c>
      <c r="D260" s="35" t="str">
        <f>VLOOKUP(C260,'PC Receitas'!$J$4:$K$103,2,FALSE)</f>
        <v>-</v>
      </c>
      <c r="E260" s="50">
        <f>SUMIFS(Jan!$J$5:$J$605,Jan!$V$5:$V$605,"Receita",Jan!$G$5:$G$605,CReceber!$D260,Jan!$L$5:$L$605,"Não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71"/>
      <c r="C261" s="34" t="s">
        <v>522</v>
      </c>
      <c r="D261" s="35" t="str">
        <f>VLOOKUP(C261,'PC Receitas'!$J$4:$K$103,2,FALSE)</f>
        <v>-</v>
      </c>
      <c r="E261" s="50">
        <f>SUMIFS(Jan!$J$5:$J$605,Jan!$V$5:$V$605,"Receita",Jan!$G$5:$G$605,CReceber!$D261,Jan!$L$5:$L$605,"Não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71"/>
      <c r="C262" s="34" t="s">
        <v>525</v>
      </c>
      <c r="D262" s="35" t="str">
        <f>VLOOKUP(C262,'PC Receitas'!$J$4:$K$103,2,FALSE)</f>
        <v>-</v>
      </c>
      <c r="E262" s="50">
        <f>SUMIFS(Jan!$J$5:$J$605,Jan!$V$5:$V$605,"Receita",Jan!$G$5:$G$605,CReceber!$D262,Jan!$L$5:$L$605,"Não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71"/>
      <c r="C263" s="34" t="s">
        <v>528</v>
      </c>
      <c r="D263" s="35" t="str">
        <f>VLOOKUP(C263,'PC Receitas'!$J$4:$K$103,2,FALSE)</f>
        <v>-</v>
      </c>
      <c r="E263" s="50">
        <f>SUMIFS(Jan!$J$5:$J$605,Jan!$V$5:$V$605,"Receita",Jan!$G$5:$G$605,CReceber!$D263,Jan!$L$5:$L$605,"Não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71"/>
      <c r="C264" s="34" t="s">
        <v>531</v>
      </c>
      <c r="D264" s="35" t="str">
        <f>VLOOKUP(C264,'PC Receitas'!$J$4:$K$103,2,FALSE)</f>
        <v>-</v>
      </c>
      <c r="E264" s="50">
        <f>SUMIFS(Jan!$J$5:$J$605,Jan!$V$5:$V$605,"Receita",Jan!$G$5:$G$605,CReceber!$D264,Jan!$L$5:$L$605,"Não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71"/>
      <c r="C265" s="34" t="s">
        <v>534</v>
      </c>
      <c r="D265" s="35" t="str">
        <f>VLOOKUP(C265,'PC Receitas'!$J$4:$K$103,2,FALSE)</f>
        <v>-</v>
      </c>
      <c r="E265" s="50">
        <f>SUMIFS(Jan!$J$5:$J$605,Jan!$V$5:$V$605,"Receita",Jan!$G$5:$G$605,CReceber!$D265,Jan!$L$5:$L$605,"Não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71"/>
      <c r="C266" s="34" t="s">
        <v>537</v>
      </c>
      <c r="D266" s="35" t="str">
        <f>VLOOKUP(C266,'PC Receitas'!$J$4:$K$103,2,FALSE)</f>
        <v>-</v>
      </c>
      <c r="E266" s="50">
        <f>SUMIFS(Jan!$J$5:$J$605,Jan!$V$5:$V$605,"Receita",Jan!$G$5:$G$605,CReceber!$D266,Jan!$L$5:$L$605,"Não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71"/>
      <c r="C267" s="34" t="s">
        <v>540</v>
      </c>
      <c r="D267" s="35" t="str">
        <f>VLOOKUP(C267,'PC Receitas'!$J$4:$K$103,2,FALSE)</f>
        <v>-</v>
      </c>
      <c r="E267" s="50">
        <f>SUMIFS(Jan!$J$5:$J$605,Jan!$V$5:$V$605,"Receita",Jan!$G$5:$G$605,CReceber!$D267,Jan!$L$5:$L$605,"Não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71"/>
      <c r="C268" s="34" t="s">
        <v>543</v>
      </c>
      <c r="D268" s="35" t="str">
        <f>VLOOKUP(C268,'PC Receitas'!$J$4:$K$103,2,FALSE)</f>
        <v>-</v>
      </c>
      <c r="E268" s="50">
        <f>SUMIFS(Jan!$J$5:$J$605,Jan!$V$5:$V$605,"Receita",Jan!$G$5:$G$605,CReceber!$D268,Jan!$L$5:$L$605,"Não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71"/>
      <c r="C269" s="34" t="s">
        <v>546</v>
      </c>
      <c r="D269" s="35" t="str">
        <f>VLOOKUP(C269,'PC Receitas'!$J$4:$K$103,2,FALSE)</f>
        <v>-</v>
      </c>
      <c r="E269" s="50">
        <f>SUMIFS(Jan!$J$5:$J$605,Jan!$V$5:$V$605,"Receita",Jan!$G$5:$G$605,CReceber!$D269,Jan!$L$5:$L$605,"Não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71"/>
      <c r="C270" s="34" t="s">
        <v>549</v>
      </c>
      <c r="D270" s="35" t="str">
        <f>VLOOKUP(C270,'PC Receitas'!$J$4:$K$103,2,FALSE)</f>
        <v>-</v>
      </c>
      <c r="E270" s="50">
        <f>SUMIFS(Jan!$J$5:$J$605,Jan!$V$5:$V$605,"Receita",Jan!$G$5:$G$605,CReceber!$D270,Jan!$L$5:$L$605,"Não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71"/>
      <c r="C271" s="34" t="s">
        <v>552</v>
      </c>
      <c r="D271" s="35" t="str">
        <f>VLOOKUP(C271,'PC Receitas'!$J$4:$K$103,2,FALSE)</f>
        <v>-</v>
      </c>
      <c r="E271" s="50">
        <f>SUMIFS(Jan!$J$5:$J$605,Jan!$V$5:$V$605,"Receita",Jan!$G$5:$G$605,CReceber!$D271,Jan!$L$5:$L$605,"Não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71"/>
      <c r="C272" s="34" t="s">
        <v>555</v>
      </c>
      <c r="D272" s="35" t="str">
        <f>VLOOKUP(C272,'PC Receitas'!$J$4:$K$103,2,FALSE)</f>
        <v>-</v>
      </c>
      <c r="E272" s="50">
        <f>SUMIFS(Jan!$J$5:$J$605,Jan!$V$5:$V$605,"Receita",Jan!$G$5:$G$605,CReceber!$D272,Jan!$L$5:$L$605,"Não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71"/>
      <c r="C273" s="34" t="s">
        <v>558</v>
      </c>
      <c r="D273" s="35" t="str">
        <f>VLOOKUP(C273,'PC Receitas'!$J$4:$K$103,2,FALSE)</f>
        <v>-</v>
      </c>
      <c r="E273" s="50">
        <f>SUMIFS(Jan!$J$5:$J$605,Jan!$V$5:$V$605,"Receita",Jan!$G$5:$G$605,CReceber!$D273,Jan!$L$5:$L$605,"Não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71"/>
      <c r="C274" s="34" t="s">
        <v>561</v>
      </c>
      <c r="D274" s="35" t="str">
        <f>VLOOKUP(C274,'PC Receitas'!$J$4:$K$103,2,FALSE)</f>
        <v>-</v>
      </c>
      <c r="E274" s="50">
        <f>SUMIFS(Jan!$J$5:$J$605,Jan!$V$5:$V$605,"Receita",Jan!$G$5:$G$605,CReceber!$D274,Jan!$L$5:$L$605,"Não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71"/>
      <c r="C275" s="34" t="s">
        <v>564</v>
      </c>
      <c r="D275" s="35" t="str">
        <f>VLOOKUP(C275,'PC Receitas'!$J$4:$K$103,2,FALSE)</f>
        <v>-</v>
      </c>
      <c r="E275" s="50">
        <f>SUMIFS(Jan!$J$5:$J$605,Jan!$V$5:$V$605,"Receita",Jan!$G$5:$G$605,CReceber!$D275,Jan!$L$5:$L$605,"Não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71"/>
      <c r="C276" s="34" t="s">
        <v>567</v>
      </c>
      <c r="D276" s="35" t="str">
        <f>VLOOKUP(C276,'PC Receitas'!$J$4:$K$103,2,FALSE)</f>
        <v>-</v>
      </c>
      <c r="E276" s="50">
        <f>SUMIFS(Jan!$J$5:$J$605,Jan!$V$5:$V$605,"Receita",Jan!$G$5:$G$605,CReceber!$D276,Jan!$L$5:$L$605,"Não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71"/>
      <c r="C277" s="34" t="s">
        <v>570</v>
      </c>
      <c r="D277" s="35" t="str">
        <f>VLOOKUP(C277,'PC Receitas'!$J$4:$K$103,2,FALSE)</f>
        <v>-</v>
      </c>
      <c r="E277" s="50">
        <f>SUMIFS(Jan!$J$5:$J$605,Jan!$V$5:$V$605,"Receita",Jan!$G$5:$G$605,CReceber!$D277,Jan!$L$5:$L$605,"Não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71"/>
      <c r="C278" s="34" t="s">
        <v>573</v>
      </c>
      <c r="D278" s="35" t="str">
        <f>VLOOKUP(C278,'PC Receitas'!$J$4:$K$103,2,FALSE)</f>
        <v>-</v>
      </c>
      <c r="E278" s="50">
        <f>SUMIFS(Jan!$J$5:$J$605,Jan!$V$5:$V$605,"Receita",Jan!$G$5:$G$605,CReceber!$D278,Jan!$L$5:$L$605,"Não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71"/>
      <c r="C279" s="34" t="s">
        <v>576</v>
      </c>
      <c r="D279" s="35" t="str">
        <f>VLOOKUP(C279,'PC Receitas'!$J$4:$K$103,2,FALSE)</f>
        <v>-</v>
      </c>
      <c r="E279" s="50">
        <f>SUMIFS(Jan!$J$5:$J$605,Jan!$V$5:$V$605,"Receita",Jan!$G$5:$G$605,CReceber!$D279,Jan!$L$5:$L$605,"Não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71"/>
      <c r="C280" s="34" t="s">
        <v>579</v>
      </c>
      <c r="D280" s="35" t="str">
        <f>VLOOKUP(C280,'PC Receitas'!$J$4:$K$103,2,FALSE)</f>
        <v>-</v>
      </c>
      <c r="E280" s="50">
        <f>SUMIFS(Jan!$J$5:$J$605,Jan!$V$5:$V$605,"Receita",Jan!$G$5:$G$605,CReceber!$D280,Jan!$L$5:$L$605,"Não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71"/>
      <c r="C281" s="34" t="s">
        <v>582</v>
      </c>
      <c r="D281" s="35" t="str">
        <f>VLOOKUP(C281,'PC Receitas'!$J$4:$K$103,2,FALSE)</f>
        <v>-</v>
      </c>
      <c r="E281" s="50">
        <f>SUMIFS(Jan!$J$5:$J$605,Jan!$V$5:$V$605,"Receita",Jan!$G$5:$G$605,CReceber!$D281,Jan!$L$5:$L$605,"Não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71"/>
      <c r="C282" s="34" t="s">
        <v>585</v>
      </c>
      <c r="D282" s="35" t="str">
        <f>VLOOKUP(C282,'PC Receitas'!$J$4:$K$103,2,FALSE)</f>
        <v>-</v>
      </c>
      <c r="E282" s="50">
        <f>SUMIFS(Jan!$J$5:$J$605,Jan!$V$5:$V$605,"Receita",Jan!$G$5:$G$605,CReceber!$D282,Jan!$L$5:$L$605,"Não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71"/>
      <c r="C283" s="34" t="s">
        <v>588</v>
      </c>
      <c r="D283" s="35" t="str">
        <f>VLOOKUP(C283,'PC Receitas'!$J$4:$K$103,2,FALSE)</f>
        <v>-</v>
      </c>
      <c r="E283" s="50">
        <f>SUMIFS(Jan!$J$5:$J$605,Jan!$V$5:$V$605,"Receita",Jan!$G$5:$G$605,CReceber!$D283,Jan!$L$5:$L$605,"Não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71"/>
      <c r="C284" s="34" t="s">
        <v>591</v>
      </c>
      <c r="D284" s="35" t="str">
        <f>VLOOKUP(C284,'PC Receitas'!$J$4:$K$103,2,FALSE)</f>
        <v>-</v>
      </c>
      <c r="E284" s="50">
        <f>SUMIFS(Jan!$J$5:$J$605,Jan!$V$5:$V$605,"Receita",Jan!$G$5:$G$605,CReceber!$D284,Jan!$L$5:$L$605,"Não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71"/>
      <c r="C285" s="34" t="s">
        <v>594</v>
      </c>
      <c r="D285" s="35" t="str">
        <f>VLOOKUP(C285,'PC Receitas'!$J$4:$K$103,2,FALSE)</f>
        <v>-</v>
      </c>
      <c r="E285" s="50">
        <f>SUMIFS(Jan!$J$5:$J$605,Jan!$V$5:$V$605,"Receita",Jan!$G$5:$G$605,CReceber!$D285,Jan!$L$5:$L$605,"Não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71"/>
      <c r="C286" s="34" t="s">
        <v>597</v>
      </c>
      <c r="D286" s="35" t="str">
        <f>VLOOKUP(C286,'PC Receitas'!$J$4:$K$103,2,FALSE)</f>
        <v>-</v>
      </c>
      <c r="E286" s="50">
        <f>SUMIFS(Jan!$J$5:$J$605,Jan!$V$5:$V$605,"Receita",Jan!$G$5:$G$605,CReceber!$D286,Jan!$L$5:$L$605,"Não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71"/>
      <c r="C287" s="34" t="s">
        <v>600</v>
      </c>
      <c r="D287" s="35" t="str">
        <f>VLOOKUP(C287,'PC Receitas'!$J$4:$K$103,2,FALSE)</f>
        <v>-</v>
      </c>
      <c r="E287" s="50">
        <f>SUMIFS(Jan!$J$5:$J$605,Jan!$V$5:$V$605,"Receita",Jan!$G$5:$G$605,CReceber!$D287,Jan!$L$5:$L$605,"Não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71"/>
      <c r="C288" s="34" t="s">
        <v>603</v>
      </c>
      <c r="D288" s="35" t="str">
        <f>VLOOKUP(C288,'PC Receitas'!$J$4:$K$103,2,FALSE)</f>
        <v>-</v>
      </c>
      <c r="E288" s="50">
        <f>SUMIFS(Jan!$J$5:$J$605,Jan!$V$5:$V$605,"Receita",Jan!$G$5:$G$605,CReceber!$D288,Jan!$L$5:$L$605,"Não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71"/>
      <c r="C289" s="34" t="s">
        <v>606</v>
      </c>
      <c r="D289" s="35" t="str">
        <f>VLOOKUP(C289,'PC Receitas'!$J$4:$K$103,2,FALSE)</f>
        <v>-</v>
      </c>
      <c r="E289" s="50">
        <f>SUMIFS(Jan!$J$5:$J$605,Jan!$V$5:$V$605,"Receita",Jan!$G$5:$G$605,CReceber!$D289,Jan!$L$5:$L$605,"Não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71"/>
      <c r="C290" s="34" t="s">
        <v>609</v>
      </c>
      <c r="D290" s="35" t="str">
        <f>VLOOKUP(C290,'PC Receitas'!$J$4:$K$103,2,FALSE)</f>
        <v>-</v>
      </c>
      <c r="E290" s="50">
        <f>SUMIFS(Jan!$J$5:$J$605,Jan!$V$5:$V$605,"Receita",Jan!$G$5:$G$605,CReceber!$D290,Jan!$L$5:$L$605,"Não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71"/>
      <c r="C291" s="34" t="s">
        <v>612</v>
      </c>
      <c r="D291" s="35" t="str">
        <f>VLOOKUP(C291,'PC Receitas'!$J$4:$K$103,2,FALSE)</f>
        <v>-</v>
      </c>
      <c r="E291" s="50">
        <f>SUMIFS(Jan!$J$5:$J$605,Jan!$V$5:$V$605,"Receita",Jan!$G$5:$G$605,CReceber!$D291,Jan!$L$5:$L$605,"Não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71"/>
      <c r="C292" s="34" t="s">
        <v>615</v>
      </c>
      <c r="D292" s="35" t="str">
        <f>VLOOKUP(C292,'PC Receitas'!$J$4:$K$103,2,FALSE)</f>
        <v>-</v>
      </c>
      <c r="E292" s="50">
        <f>SUMIFS(Jan!$J$5:$J$605,Jan!$V$5:$V$605,"Receita",Jan!$G$5:$G$605,CReceber!$D292,Jan!$L$5:$L$605,"Não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71"/>
      <c r="C293" s="34" t="s">
        <v>618</v>
      </c>
      <c r="D293" s="35" t="str">
        <f>VLOOKUP(C293,'PC Receitas'!$J$4:$K$103,2,FALSE)</f>
        <v>-</v>
      </c>
      <c r="E293" s="50">
        <f>SUMIFS(Jan!$J$5:$J$605,Jan!$V$5:$V$605,"Receita",Jan!$G$5:$G$605,CReceber!$D293,Jan!$L$5:$L$605,"Não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71"/>
      <c r="C294" s="34" t="s">
        <v>621</v>
      </c>
      <c r="D294" s="35" t="str">
        <f>VLOOKUP(C294,'PC Receitas'!$J$4:$K$103,2,FALSE)</f>
        <v>-</v>
      </c>
      <c r="E294" s="50">
        <f>SUMIFS(Jan!$J$5:$J$605,Jan!$V$5:$V$605,"Receita",Jan!$G$5:$G$605,CReceber!$D294,Jan!$L$5:$L$605,"Não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71"/>
      <c r="C295" s="34" t="s">
        <v>624</v>
      </c>
      <c r="D295" s="35" t="str">
        <f>VLOOKUP(C295,'PC Receitas'!$J$4:$K$103,2,FALSE)</f>
        <v>-</v>
      </c>
      <c r="E295" s="50">
        <f>SUMIFS(Jan!$J$5:$J$605,Jan!$V$5:$V$605,"Receita",Jan!$G$5:$G$605,CReceber!$D295,Jan!$L$5:$L$605,"Não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71"/>
      <c r="C296" s="34" t="s">
        <v>627</v>
      </c>
      <c r="D296" s="35" t="str">
        <f>VLOOKUP(C296,'PC Receitas'!$J$4:$K$103,2,FALSE)</f>
        <v>-</v>
      </c>
      <c r="E296" s="50">
        <f>SUMIFS(Jan!$J$5:$J$605,Jan!$V$5:$V$605,"Receita",Jan!$G$5:$G$605,CReceber!$D296,Jan!$L$5:$L$605,"Não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71"/>
      <c r="C297" s="34" t="s">
        <v>630</v>
      </c>
      <c r="D297" s="35" t="str">
        <f>VLOOKUP(C297,'PC Receitas'!$J$4:$K$103,2,FALSE)</f>
        <v>-</v>
      </c>
      <c r="E297" s="50">
        <f>SUMIFS(Jan!$J$5:$J$605,Jan!$V$5:$V$605,"Receita",Jan!$G$5:$G$605,CReceber!$D297,Jan!$L$5:$L$605,"Não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71"/>
      <c r="C298" s="34" t="s">
        <v>633</v>
      </c>
      <c r="D298" s="35" t="str">
        <f>VLOOKUP(C298,'PC Receitas'!$J$4:$K$103,2,FALSE)</f>
        <v>-</v>
      </c>
      <c r="E298" s="50">
        <f>SUMIFS(Jan!$J$5:$J$605,Jan!$V$5:$V$605,"Receita",Jan!$G$5:$G$605,CReceber!$D298,Jan!$L$5:$L$605,"Não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71"/>
      <c r="C299" s="34" t="s">
        <v>636</v>
      </c>
      <c r="D299" s="35" t="str">
        <f>VLOOKUP(C299,'PC Receitas'!$J$4:$K$103,2,FALSE)</f>
        <v>-</v>
      </c>
      <c r="E299" s="50">
        <f>SUMIFS(Jan!$J$5:$J$605,Jan!$V$5:$V$605,"Receita",Jan!$G$5:$G$605,CReceber!$D299,Jan!$L$5:$L$605,"Não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71"/>
      <c r="C300" s="34" t="s">
        <v>639</v>
      </c>
      <c r="D300" s="35" t="str">
        <f>VLOOKUP(C300,'PC Receitas'!$J$4:$K$103,2,FALSE)</f>
        <v>-</v>
      </c>
      <c r="E300" s="50">
        <f>SUMIFS(Jan!$J$5:$J$605,Jan!$V$5:$V$605,"Receita",Jan!$G$5:$G$605,CReceber!$D300,Jan!$L$5:$L$605,"Não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71"/>
      <c r="C301" s="34" t="s">
        <v>642</v>
      </c>
      <c r="D301" s="35" t="str">
        <f>VLOOKUP(C301,'PC Receitas'!$J$4:$K$103,2,FALSE)</f>
        <v>-</v>
      </c>
      <c r="E301" s="50">
        <f>SUMIFS(Jan!$J$5:$J$605,Jan!$V$5:$V$605,"Receita",Jan!$G$5:$G$605,CReceber!$D301,Jan!$L$5:$L$605,"Não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71"/>
      <c r="C302" s="34" t="s">
        <v>645</v>
      </c>
      <c r="D302" s="35" t="str">
        <f>VLOOKUP(C302,'PC Receitas'!$J$4:$K$103,2,FALSE)</f>
        <v>-</v>
      </c>
      <c r="E302" s="50">
        <f>SUMIFS(Jan!$J$5:$J$605,Jan!$V$5:$V$605,"Receita",Jan!$G$5:$G$605,CReceber!$D302,Jan!$L$5:$L$605,"Não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71"/>
      <c r="C303" s="34" t="s">
        <v>648</v>
      </c>
      <c r="D303" s="35" t="str">
        <f>VLOOKUP(C303,'PC Receitas'!$J$4:$K$103,2,FALSE)</f>
        <v>-</v>
      </c>
      <c r="E303" s="50">
        <f>SUMIFS(Jan!$J$5:$J$605,Jan!$V$5:$V$605,"Receita",Jan!$G$5:$G$605,CReceber!$D303,Jan!$L$5:$L$605,"Não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71"/>
      <c r="C304" s="34" t="s">
        <v>651</v>
      </c>
      <c r="D304" s="35" t="str">
        <f>VLOOKUP(C304,'PC Receitas'!$J$4:$K$103,2,FALSE)</f>
        <v>-</v>
      </c>
      <c r="E304" s="50">
        <f>SUMIFS(Jan!$J$5:$J$605,Jan!$V$5:$V$605,"Receita",Jan!$G$5:$G$605,CReceber!$D304,Jan!$L$5:$L$605,"Não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71"/>
      <c r="C305" s="34" t="s">
        <v>654</v>
      </c>
      <c r="D305" s="35" t="str">
        <f>VLOOKUP(C305,'PC Receitas'!$J$4:$K$103,2,FALSE)</f>
        <v>-</v>
      </c>
      <c r="E305" s="50">
        <f>SUMIFS(Jan!$J$5:$J$605,Jan!$V$5:$V$605,"Receita",Jan!$G$5:$G$605,CReceber!$D305,Jan!$L$5:$L$605,"Não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71"/>
      <c r="C306" s="34" t="s">
        <v>657</v>
      </c>
      <c r="D306" s="35" t="str">
        <f>VLOOKUP(C306,'PC Receitas'!$J$4:$K$103,2,FALSE)</f>
        <v>-</v>
      </c>
      <c r="E306" s="50">
        <f>SUMIFS(Jan!$J$5:$J$605,Jan!$V$5:$V$605,"Receita",Jan!$G$5:$G$605,CReceber!$D306,Jan!$L$5:$L$605,"Não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71"/>
      <c r="C307" s="34" t="s">
        <v>62</v>
      </c>
      <c r="D307" s="35" t="str">
        <f>VLOOKUP(C307,'PC Receitas'!$J$4:$K$103,2,FALSE)</f>
        <v>Outras Receitas Não Operacionais</v>
      </c>
      <c r="E307" s="50">
        <f>SUMIFS(Jan!$J$5:$J$605,Jan!$V$5:$V$605,"Receita",Jan!$G$5:$G$605,CReceber!$D307,Jan!$L$5:$L$605,"Não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71"/>
      <c r="C1" s="224" t="s">
        <v>241</v>
      </c>
      <c r="D1" s="224"/>
      <c r="E1" s="224"/>
      <c r="F1" s="224"/>
      <c r="G1" s="224"/>
      <c r="H1" s="224"/>
      <c r="I1" s="224"/>
      <c r="J1" s="224"/>
      <c r="K1" s="224"/>
    </row>
    <row r="2" spans="1:16" s="18" customFormat="1" ht="37.5" customHeight="1" x14ac:dyDescent="0.25">
      <c r="A2" s="171"/>
      <c r="C2" s="19"/>
      <c r="D2" s="19"/>
      <c r="E2" s="19"/>
      <c r="F2" s="19"/>
      <c r="G2" s="19"/>
      <c r="H2" s="19"/>
      <c r="I2" s="19"/>
      <c r="J2" s="19"/>
      <c r="K2" s="19"/>
      <c r="L2" s="19"/>
      <c r="M2" s="19"/>
      <c r="N2" s="19"/>
      <c r="O2" s="19"/>
      <c r="P2" s="19"/>
    </row>
    <row r="3" spans="1:16" ht="14.25" customHeight="1" x14ac:dyDescent="0.25">
      <c r="A3" s="171"/>
      <c r="D3" s="6"/>
    </row>
    <row r="4" spans="1:16" ht="24.75" customHeight="1" x14ac:dyDescent="0.25">
      <c r="A4" s="171"/>
      <c r="C4" s="255" t="s">
        <v>96</v>
      </c>
      <c r="D4" s="255"/>
      <c r="E4" s="255"/>
      <c r="F4" s="255"/>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row>
    <row r="13" spans="1:16" x14ac:dyDescent="0.25">
      <c r="A13" s="171"/>
    </row>
    <row r="14" spans="1:16" x14ac:dyDescent="0.25">
      <c r="A14" s="171"/>
    </row>
    <row r="15" spans="1:16" x14ac:dyDescent="0.25">
      <c r="A15" s="171"/>
    </row>
    <row r="16" spans="1:16" x14ac:dyDescent="0.25">
      <c r="A16" s="171"/>
    </row>
    <row r="17" spans="1:9" x14ac:dyDescent="0.25">
      <c r="A17" s="171"/>
    </row>
    <row r="18" spans="1:9" ht="58.5" customHeight="1" x14ac:dyDescent="0.25">
      <c r="A18" s="171"/>
    </row>
    <row r="19" spans="1:9" ht="21" x14ac:dyDescent="0.25">
      <c r="A19" s="171"/>
      <c r="C19" s="26" t="s">
        <v>97</v>
      </c>
      <c r="H19" s="13"/>
      <c r="I19" s="26" t="s">
        <v>98</v>
      </c>
    </row>
    <row r="20" spans="1:9" x14ac:dyDescent="0.25">
      <c r="A20" s="171"/>
    </row>
    <row r="21" spans="1:9" x14ac:dyDescent="0.25">
      <c r="A21" s="171"/>
    </row>
    <row r="22" spans="1:9" x14ac:dyDescent="0.25">
      <c r="A22" s="171"/>
    </row>
    <row r="23" spans="1:9" x14ac:dyDescent="0.25">
      <c r="A23" s="171"/>
    </row>
    <row r="24" spans="1:9" x14ac:dyDescent="0.25">
      <c r="A24" s="171"/>
    </row>
    <row r="25" spans="1:9" x14ac:dyDescent="0.25">
      <c r="A25" s="171"/>
    </row>
    <row r="26" spans="1:9" x14ac:dyDescent="0.25">
      <c r="A26" s="171"/>
    </row>
    <row r="27" spans="1:9" x14ac:dyDescent="0.25">
      <c r="A27" s="171"/>
    </row>
    <row r="28" spans="1:9" x14ac:dyDescent="0.25">
      <c r="A28" s="171"/>
    </row>
    <row r="29" spans="1:9" x14ac:dyDescent="0.25">
      <c r="A29" s="171"/>
    </row>
    <row r="30" spans="1:9" x14ac:dyDescent="0.25">
      <c r="A30" s="171"/>
    </row>
    <row r="31" spans="1:9" x14ac:dyDescent="0.25">
      <c r="A31" s="171"/>
    </row>
    <row r="32" spans="1:9" x14ac:dyDescent="0.25">
      <c r="A32" s="171"/>
    </row>
    <row r="33" spans="1:9" ht="33" customHeight="1" x14ac:dyDescent="0.25">
      <c r="A33" s="171"/>
    </row>
    <row r="34" spans="1:9" ht="21" x14ac:dyDescent="0.25">
      <c r="A34" s="171"/>
      <c r="C34" s="255" t="s">
        <v>99</v>
      </c>
      <c r="D34" s="255"/>
      <c r="E34" s="255"/>
      <c r="F34" s="255"/>
    </row>
    <row r="35" spans="1:9" x14ac:dyDescent="0.25">
      <c r="A35" s="171"/>
    </row>
    <row r="36" spans="1:9" x14ac:dyDescent="0.25">
      <c r="A36" s="171"/>
    </row>
    <row r="37" spans="1:9" x14ac:dyDescent="0.25">
      <c r="A37" s="171"/>
    </row>
    <row r="38" spans="1:9" x14ac:dyDescent="0.25">
      <c r="A38" s="171"/>
    </row>
    <row r="39" spans="1:9" x14ac:dyDescent="0.25">
      <c r="A39" s="171"/>
    </row>
    <row r="40" spans="1:9" x14ac:dyDescent="0.25">
      <c r="A40" s="171"/>
    </row>
    <row r="41" spans="1:9" x14ac:dyDescent="0.25">
      <c r="A41" s="171"/>
    </row>
    <row r="42" spans="1:9" x14ac:dyDescent="0.25">
      <c r="A42" s="171"/>
    </row>
    <row r="43" spans="1:9" x14ac:dyDescent="0.25">
      <c r="A43" s="171"/>
    </row>
    <row r="44" spans="1:9" x14ac:dyDescent="0.25">
      <c r="A44" s="171"/>
    </row>
    <row r="45" spans="1:9" x14ac:dyDescent="0.25">
      <c r="A45" s="171"/>
    </row>
    <row r="46" spans="1:9" x14ac:dyDescent="0.25">
      <c r="A46" s="171"/>
    </row>
    <row r="47" spans="1:9" x14ac:dyDescent="0.25">
      <c r="A47" s="171"/>
    </row>
    <row r="48" spans="1:9" ht="46.5" customHeight="1" x14ac:dyDescent="0.35">
      <c r="A48" s="171"/>
      <c r="I48" s="37"/>
    </row>
    <row r="49" spans="1:11" ht="25.5" customHeight="1" x14ac:dyDescent="0.25">
      <c r="A49" s="171"/>
      <c r="C49" s="255" t="s">
        <v>100</v>
      </c>
      <c r="D49" s="255"/>
      <c r="E49" s="255"/>
      <c r="I49" s="255" t="s">
        <v>101</v>
      </c>
      <c r="J49" s="255"/>
    </row>
    <row r="50" spans="1:11" ht="12.75" customHeight="1" x14ac:dyDescent="0.25">
      <c r="A50" s="171"/>
    </row>
    <row r="51" spans="1:11" x14ac:dyDescent="0.25">
      <c r="A51" s="171"/>
    </row>
    <row r="52" spans="1:11" x14ac:dyDescent="0.25">
      <c r="A52" s="171"/>
    </row>
    <row r="53" spans="1:11" x14ac:dyDescent="0.25">
      <c r="A53" s="171"/>
    </row>
    <row r="54" spans="1:11" x14ac:dyDescent="0.25">
      <c r="A54" s="171"/>
    </row>
    <row r="55" spans="1:11" x14ac:dyDescent="0.25">
      <c r="A55" s="171"/>
    </row>
    <row r="56" spans="1:11" x14ac:dyDescent="0.25">
      <c r="A56" s="171"/>
    </row>
    <row r="57" spans="1:11" x14ac:dyDescent="0.25">
      <c r="A57" s="171"/>
    </row>
    <row r="58" spans="1:11" x14ac:dyDescent="0.25">
      <c r="A58" s="171"/>
    </row>
    <row r="59" spans="1:11" x14ac:dyDescent="0.25">
      <c r="A59" s="171"/>
    </row>
    <row r="60" spans="1:11" x14ac:dyDescent="0.25">
      <c r="A60" s="171"/>
    </row>
    <row r="61" spans="1:11" x14ac:dyDescent="0.25">
      <c r="A61" s="171"/>
    </row>
    <row r="62" spans="1:11" x14ac:dyDescent="0.25">
      <c r="A62" s="171"/>
    </row>
    <row r="63" spans="1:11" x14ac:dyDescent="0.25">
      <c r="A63" s="171"/>
    </row>
    <row r="64" spans="1:11" x14ac:dyDescent="0.25">
      <c r="A64" s="171"/>
      <c r="C64" s="13"/>
      <c r="G64" s="13"/>
      <c r="K64" s="13"/>
    </row>
    <row r="65" spans="1:6" x14ac:dyDescent="0.25">
      <c r="A65" s="171"/>
    </row>
    <row r="66" spans="1:6" x14ac:dyDescent="0.25">
      <c r="A66" s="171"/>
    </row>
    <row r="67" spans="1:6" x14ac:dyDescent="0.25">
      <c r="A67" s="171"/>
    </row>
    <row r="68" spans="1:6" ht="21" x14ac:dyDescent="0.25">
      <c r="A68" s="171"/>
      <c r="C68" s="255" t="s">
        <v>310</v>
      </c>
      <c r="D68" s="255"/>
      <c r="E68" s="255"/>
      <c r="F68" s="255"/>
    </row>
    <row r="69" spans="1:6" x14ac:dyDescent="0.25">
      <c r="A69" s="171"/>
    </row>
    <row r="70" spans="1:6" x14ac:dyDescent="0.25">
      <c r="A70" s="171"/>
    </row>
    <row r="71" spans="1:6" x14ac:dyDescent="0.25">
      <c r="A71" s="171"/>
    </row>
    <row r="72" spans="1:6" x14ac:dyDescent="0.25">
      <c r="A72" s="171"/>
    </row>
    <row r="73" spans="1:6" x14ac:dyDescent="0.25">
      <c r="A73" s="171"/>
    </row>
    <row r="74" spans="1:6" x14ac:dyDescent="0.25">
      <c r="A74" s="171"/>
    </row>
    <row r="75" spans="1:6" x14ac:dyDescent="0.25">
      <c r="A75" s="171"/>
    </row>
    <row r="76" spans="1:6" x14ac:dyDescent="0.25">
      <c r="A76" s="171"/>
    </row>
    <row r="77" spans="1:6" x14ac:dyDescent="0.25">
      <c r="A77" s="171"/>
    </row>
    <row r="78" spans="1:6" x14ac:dyDescent="0.25">
      <c r="A78" s="171"/>
    </row>
    <row r="79" spans="1:6" x14ac:dyDescent="0.25">
      <c r="A79" s="171"/>
    </row>
    <row r="80" spans="1:6" x14ac:dyDescent="0.25">
      <c r="A80" s="171"/>
    </row>
    <row r="81" spans="1:7" x14ac:dyDescent="0.25">
      <c r="A81" s="171"/>
    </row>
    <row r="82" spans="1:7" x14ac:dyDescent="0.25">
      <c r="A82" s="171"/>
    </row>
    <row r="83" spans="1:7" x14ac:dyDescent="0.25">
      <c r="A83" s="171"/>
    </row>
    <row r="84" spans="1:7" x14ac:dyDescent="0.25">
      <c r="A84" s="171"/>
    </row>
    <row r="85" spans="1:7" ht="21" x14ac:dyDescent="0.25">
      <c r="A85" s="171"/>
      <c r="C85" s="256" t="s">
        <v>335</v>
      </c>
      <c r="D85" s="256"/>
      <c r="E85" s="256"/>
      <c r="F85" s="256"/>
      <c r="G85" s="256"/>
    </row>
    <row r="86" spans="1:7" x14ac:dyDescent="0.25">
      <c r="A86" s="171"/>
    </row>
    <row r="87" spans="1:7" x14ac:dyDescent="0.25">
      <c r="A87" s="171"/>
    </row>
    <row r="88" spans="1:7" x14ac:dyDescent="0.25">
      <c r="A88" s="171"/>
    </row>
    <row r="89" spans="1:7" x14ac:dyDescent="0.25">
      <c r="A89" s="171"/>
    </row>
    <row r="90" spans="1:7" x14ac:dyDescent="0.25">
      <c r="A90" s="171"/>
    </row>
    <row r="91" spans="1:7" x14ac:dyDescent="0.25">
      <c r="A91" s="171"/>
    </row>
    <row r="92" spans="1:7" x14ac:dyDescent="0.25">
      <c r="A92" s="171"/>
    </row>
    <row r="93" spans="1:7" x14ac:dyDescent="0.25">
      <c r="A93" s="171"/>
    </row>
    <row r="94" spans="1:7" x14ac:dyDescent="0.25">
      <c r="A94" s="171"/>
    </row>
    <row r="95" spans="1:7" x14ac:dyDescent="0.25">
      <c r="A95" s="171"/>
    </row>
    <row r="96" spans="1:7" x14ac:dyDescent="0.25">
      <c r="A96" s="171"/>
    </row>
    <row r="97" spans="1:1" x14ac:dyDescent="0.25">
      <c r="A97" s="171"/>
    </row>
    <row r="98" spans="1:1" x14ac:dyDescent="0.25">
      <c r="A98" s="171"/>
    </row>
    <row r="99" spans="1:1" x14ac:dyDescent="0.25">
      <c r="A99" s="171"/>
    </row>
    <row r="100" spans="1:1" x14ac:dyDescent="0.25">
      <c r="A100" s="171"/>
    </row>
    <row r="101" spans="1:1" x14ac:dyDescent="0.25">
      <c r="A101" s="171"/>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71"/>
      <c r="B1" s="18"/>
      <c r="C1" s="224" t="s">
        <v>241</v>
      </c>
      <c r="D1" s="224"/>
      <c r="E1" s="224"/>
      <c r="F1" s="224"/>
      <c r="G1" s="224"/>
      <c r="H1" s="224"/>
      <c r="I1" s="224"/>
      <c r="J1" s="224"/>
      <c r="K1" s="224"/>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71"/>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71"/>
      <c r="D3" s="6"/>
    </row>
    <row r="4" spans="1:56" ht="24.75" customHeight="1" x14ac:dyDescent="0.25">
      <c r="A4" s="171"/>
      <c r="C4" s="26" t="s">
        <v>20</v>
      </c>
      <c r="D4" s="6"/>
      <c r="E4" s="239" t="s">
        <v>247</v>
      </c>
      <c r="F4" s="240"/>
      <c r="G4" s="240"/>
      <c r="H4" s="241"/>
    </row>
    <row r="5" spans="1:56" ht="7.5" customHeight="1" thickBot="1" x14ac:dyDescent="0.3">
      <c r="A5" s="171"/>
    </row>
    <row r="6" spans="1:56" ht="23.25" customHeight="1" thickTop="1" x14ac:dyDescent="0.25">
      <c r="A6" s="171"/>
      <c r="C6" s="255" t="s">
        <v>312</v>
      </c>
      <c r="D6" s="255"/>
      <c r="E6" s="255"/>
      <c r="F6" s="60">
        <f>SUM(Z7:Z9)</f>
        <v>4315.2800000000007</v>
      </c>
      <c r="I6" s="256" t="str">
        <f>"2. Top "&amp;Y8</f>
        <v>2. Top RECEITAS COM PRODUTO</v>
      </c>
      <c r="J6" s="256"/>
      <c r="K6" s="258"/>
      <c r="L6" s="226">
        <f>Z8</f>
        <v>4315.2800000000007</v>
      </c>
      <c r="M6" s="257"/>
      <c r="AF6" s="62">
        <v>2</v>
      </c>
      <c r="AG6" s="62">
        <v>3</v>
      </c>
    </row>
    <row r="7" spans="1:56" ht="16.5" customHeight="1" x14ac:dyDescent="0.25">
      <c r="A7" s="171"/>
      <c r="Y7" s="62" t="str">
        <f>AB719</f>
        <v>RECEITAS NÃO OPERACIONAIS</v>
      </c>
      <c r="Z7" s="62">
        <f>VLOOKUP(Y7,$AB$8:$AC$1122,2,FALSE)</f>
        <v>0</v>
      </c>
      <c r="AD7" s="62" t="s">
        <v>1330</v>
      </c>
      <c r="AE7" s="62" t="s">
        <v>1331</v>
      </c>
      <c r="AF7" s="62" t="s">
        <v>1332</v>
      </c>
      <c r="AG7" s="62" t="s">
        <v>1332</v>
      </c>
    </row>
    <row r="8" spans="1:56" x14ac:dyDescent="0.25">
      <c r="A8" s="171"/>
      <c r="Y8" s="62" t="str">
        <f>AB8</f>
        <v>RECEITAS COM PRODUTO</v>
      </c>
      <c r="Z8" s="62">
        <f>VLOOKUP(Y8,$AB$8:$AC$1122,2,FALSE)</f>
        <v>4315.2800000000007</v>
      </c>
      <c r="AB8" s="62" t="str">
        <f>DRE!D18</f>
        <v>RECEITAS COM PRODUTO</v>
      </c>
      <c r="AC8" s="62">
        <f>HLOOKUP($E$4,DRE!$C$4:$Q$1132,ROW('G. Receitas'!X15),FALSE)</f>
        <v>4315.2800000000007</v>
      </c>
      <c r="AE8" s="62" t="s">
        <v>1331</v>
      </c>
      <c r="AF8" s="62" t="s">
        <v>1332</v>
      </c>
      <c r="AG8" s="62" t="s">
        <v>1332</v>
      </c>
    </row>
    <row r="9" spans="1:56" x14ac:dyDescent="0.25">
      <c r="A9" s="171"/>
      <c r="Y9" s="62" t="str">
        <f>AB108</f>
        <v>RECEITAS COM SERVIÇOS</v>
      </c>
      <c r="Z9" s="62">
        <f t="shared" ref="Z9:Z17" si="0">VLOOKUP(Y9,$AB$8:$AC$1122,2,FALSE)</f>
        <v>0</v>
      </c>
      <c r="AA9" s="62">
        <v>1</v>
      </c>
      <c r="AB9" s="62" t="str">
        <f>DRE!D19</f>
        <v>GLP 13 KG</v>
      </c>
      <c r="AC9" s="62">
        <f>HLOOKUP($E$4,DRE!$C$4:$Q$1132,ROW('G. Receitas'!X16),FALSE)</f>
        <v>0</v>
      </c>
      <c r="AD9" s="62" t="str">
        <f>IF(AC9=0,"",AC9+AA9/1000)</f>
        <v/>
      </c>
      <c r="AE9" s="62">
        <f>LARGE(AD9:AD107,AA9)</f>
        <v>2101.0050000000001</v>
      </c>
      <c r="AF9" s="62" t="str">
        <f t="shared" ref="AF9:AF23" si="1">IFERROR(VLOOKUP(MATCH(AE9,$AD$9:$AD$107,0),$AA$9:$AC$107,AF$6,FALSE),"-")</f>
        <v>GLP 45 KG - Cartão ou Boleto</v>
      </c>
      <c r="AG9" s="62">
        <f>IFERROR(VLOOKUP(MATCH(AE9,AD9:AD107,0),AA9:AC107,AG$6,FALSE),"")</f>
        <v>2101</v>
      </c>
    </row>
    <row r="10" spans="1:56" x14ac:dyDescent="0.25">
      <c r="A10" s="171"/>
      <c r="Y10" s="62" t="str">
        <f>AB211</f>
        <v>DESPESAS COM PRODUTOS</v>
      </c>
      <c r="Z10" s="62">
        <f t="shared" si="0"/>
        <v>0</v>
      </c>
      <c r="AA10" s="62">
        <v>2</v>
      </c>
      <c r="AB10" s="62" t="str">
        <f>DRE!D20</f>
        <v>GLP 13 KG - CRÉDITO COM FENIX</v>
      </c>
      <c r="AC10" s="62">
        <f>HLOOKUP($E$4,DRE!$C$4:$Q$1132,ROW('G. Receitas'!X17),FALSE)</f>
        <v>1678.45</v>
      </c>
      <c r="AD10" s="62">
        <f>IF(AC10=0,"",AC10+AA10/1000)</f>
        <v>1678.452</v>
      </c>
      <c r="AE10" s="62">
        <f>LARGE($AD$9:$AD$107,AA10)</f>
        <v>1678.452</v>
      </c>
      <c r="AF10" s="62" t="str">
        <f t="shared" si="1"/>
        <v>GLP 13 KG - CRÉDITO COM FENIX</v>
      </c>
      <c r="AG10" s="62">
        <f t="shared" ref="AG10:AG23" si="2">IFERROR(VLOOKUP(MATCH(AE10,$AD$9:$AD$107,0),$AA$9:$AC$107,AG$6,FALSE),"")</f>
        <v>1678.45</v>
      </c>
    </row>
    <row r="11" spans="1:56" x14ac:dyDescent="0.25">
      <c r="A11" s="171"/>
      <c r="Y11" s="62" t="str">
        <f>AB311</f>
        <v>DESPESAS COM SERVIÇOS</v>
      </c>
      <c r="Z11" s="62">
        <f t="shared" si="0"/>
        <v>0</v>
      </c>
      <c r="AA11" s="62">
        <v>3</v>
      </c>
      <c r="AB11" s="62" t="str">
        <f>DRE!D21</f>
        <v>GLP 13 KG - Comércio</v>
      </c>
      <c r="AC11" s="62">
        <f>HLOOKUP($E$4,DRE!$C$4:$Q$1132,ROW('G. Receitas'!X18),FALSE)</f>
        <v>0</v>
      </c>
      <c r="AD11" s="62" t="str">
        <f>IF(AC11=0,"",AC11+AA11/1000)</f>
        <v/>
      </c>
      <c r="AE11" s="62">
        <f>LARGE($AD$9:$AD$107,AA11)</f>
        <v>240.006</v>
      </c>
      <c r="AF11" s="62" t="str">
        <f t="shared" si="1"/>
        <v>Vasilhame</v>
      </c>
      <c r="AG11" s="62">
        <f t="shared" si="2"/>
        <v>240</v>
      </c>
    </row>
    <row r="12" spans="1:56" x14ac:dyDescent="0.25">
      <c r="A12" s="171"/>
      <c r="Y12" s="62" t="str">
        <f>AB416</f>
        <v>DESPESAS COM RH</v>
      </c>
      <c r="Z12" s="62">
        <f t="shared" si="0"/>
        <v>4230.78</v>
      </c>
      <c r="AA12" s="62">
        <v>4</v>
      </c>
      <c r="AB12" s="62" t="str">
        <f>DRE!D22</f>
        <v>GLP 45 KG - à vista</v>
      </c>
      <c r="AC12" s="62">
        <f>HLOOKUP($E$4,DRE!$C$4:$Q$1132,ROW('G. Receitas'!X19),FALSE)</f>
        <v>123.98</v>
      </c>
      <c r="AD12" s="62">
        <f t="shared" ref="AD12:AD73" si="3">IF(AC12=0,"",AC12+AA12/1000)</f>
        <v>123.98400000000001</v>
      </c>
      <c r="AE12" s="62">
        <f t="shared" ref="AE12:AE23" si="4">LARGE($AD$9:$AD$107,AA12)</f>
        <v>209.35899999999998</v>
      </c>
      <c r="AF12" s="62" t="str">
        <f t="shared" si="1"/>
        <v>GLP 13 KG- BOLETO</v>
      </c>
      <c r="AG12" s="62">
        <f t="shared" si="2"/>
        <v>209.35</v>
      </c>
    </row>
    <row r="13" spans="1:56" x14ac:dyDescent="0.25">
      <c r="A13" s="171"/>
      <c r="Y13" s="62" t="str">
        <f>AB516</f>
        <v>DESPESAS OPERACIONAIS</v>
      </c>
      <c r="Z13" s="62">
        <f t="shared" si="0"/>
        <v>4513.58</v>
      </c>
      <c r="AA13" s="62">
        <v>5</v>
      </c>
      <c r="AB13" s="62" t="str">
        <f>DRE!D23</f>
        <v>GLP 45 KG - Cartão ou Boleto</v>
      </c>
      <c r="AC13" s="62">
        <f>HLOOKUP($E$4,DRE!$C$4:$Q$1132,ROW('G. Receitas'!X20),FALSE)</f>
        <v>2101</v>
      </c>
      <c r="AD13" s="62">
        <f t="shared" si="3"/>
        <v>2101.0050000000001</v>
      </c>
      <c r="AE13" s="62">
        <f t="shared" si="4"/>
        <v>123.98400000000001</v>
      </c>
      <c r="AF13" s="62" t="str">
        <f t="shared" si="1"/>
        <v>GLP 45 KG - à vista</v>
      </c>
      <c r="AG13" s="62">
        <f t="shared" si="2"/>
        <v>123.98</v>
      </c>
    </row>
    <row r="14" spans="1:56" x14ac:dyDescent="0.25">
      <c r="A14" s="171"/>
      <c r="Y14" s="62" t="str">
        <f>AB616</f>
        <v>DESPESAS DE MARKETING</v>
      </c>
      <c r="Z14" s="62">
        <f t="shared" si="0"/>
        <v>0</v>
      </c>
      <c r="AA14" s="62">
        <v>6</v>
      </c>
      <c r="AB14" s="62" t="str">
        <f>DRE!D24</f>
        <v>Vasilhame</v>
      </c>
      <c r="AC14" s="62">
        <f>HLOOKUP($E$4,DRE!$C$4:$Q$1132,ROW('G. Receitas'!X21),FALSE)</f>
        <v>240</v>
      </c>
      <c r="AD14" s="62">
        <f t="shared" si="3"/>
        <v>240.006</v>
      </c>
      <c r="AE14" s="62">
        <f t="shared" si="4"/>
        <v>-16.992000000000001</v>
      </c>
      <c r="AF14" s="62" t="str">
        <f t="shared" si="1"/>
        <v>GLP 45 KG- FIADO</v>
      </c>
      <c r="AG14" s="62">
        <f t="shared" si="2"/>
        <v>-17</v>
      </c>
    </row>
    <row r="15" spans="1:56" x14ac:dyDescent="0.25">
      <c r="A15" s="171"/>
      <c r="Y15" s="62" t="str">
        <f>AB819</f>
        <v>DESPESAS NÃO OPERACIONAIS</v>
      </c>
      <c r="Z15" s="62">
        <f t="shared" si="0"/>
        <v>1577</v>
      </c>
      <c r="AA15" s="62">
        <v>7</v>
      </c>
      <c r="AB15" s="62" t="str">
        <f>DRE!D25</f>
        <v>GLP 13 KG - à vista</v>
      </c>
      <c r="AC15" s="62">
        <f>HLOOKUP($E$4,DRE!$C$4:$Q$1132,ROW('G. Receitas'!X22),FALSE)</f>
        <v>-20.5</v>
      </c>
      <c r="AD15" s="62">
        <f t="shared" si="3"/>
        <v>-20.492999999999999</v>
      </c>
      <c r="AE15" s="62">
        <f t="shared" si="4"/>
        <v>-20.492999999999999</v>
      </c>
      <c r="AF15" s="62" t="str">
        <f t="shared" si="1"/>
        <v>GLP 13 KG - à vista</v>
      </c>
      <c r="AG15" s="62">
        <f t="shared" si="2"/>
        <v>-20.5</v>
      </c>
    </row>
    <row r="16" spans="1:56" x14ac:dyDescent="0.25">
      <c r="A16" s="171"/>
      <c r="Y16" s="62" t="str">
        <f>AB920</f>
        <v>IMPOSTOS</v>
      </c>
      <c r="Z16" s="62">
        <f t="shared" si="0"/>
        <v>999.35</v>
      </c>
      <c r="AA16" s="62">
        <v>8</v>
      </c>
      <c r="AB16" s="62" t="str">
        <f>DRE!D26</f>
        <v>GLP 45 KG- FIADO</v>
      </c>
      <c r="AC16" s="62">
        <f>HLOOKUP($E$4,DRE!$C$4:$Q$1132,ROW('G. Receitas'!X23),FALSE)</f>
        <v>-17</v>
      </c>
      <c r="AD16" s="62">
        <f t="shared" si="3"/>
        <v>-16.992000000000001</v>
      </c>
      <c r="AE16" s="62" t="e">
        <f t="shared" si="4"/>
        <v>#NUM!</v>
      </c>
      <c r="AF16" s="62" t="str">
        <f t="shared" si="1"/>
        <v>-</v>
      </c>
      <c r="AG16" s="62" t="str">
        <f t="shared" si="2"/>
        <v/>
      </c>
    </row>
    <row r="17" spans="1:33" x14ac:dyDescent="0.25">
      <c r="A17" s="171"/>
      <c r="Y17" s="62" t="str">
        <f>AB1023</f>
        <v>INVESTIMENTOS</v>
      </c>
      <c r="Z17" s="62">
        <f t="shared" si="0"/>
        <v>123.98</v>
      </c>
      <c r="AA17" s="62">
        <v>9</v>
      </c>
      <c r="AB17" s="62" t="str">
        <f>DRE!D27</f>
        <v>GLP 13 KG- BOLETO</v>
      </c>
      <c r="AC17" s="62">
        <f>HLOOKUP($E$4,DRE!$C$4:$Q$1132,ROW('G. Receitas'!X24),FALSE)</f>
        <v>209.35</v>
      </c>
      <c r="AD17" s="62">
        <f t="shared" si="3"/>
        <v>209.35899999999998</v>
      </c>
      <c r="AE17" s="62" t="e">
        <f>LARGE($AD$9:$AD$107,AA17)</f>
        <v>#NUM!</v>
      </c>
      <c r="AF17" s="62" t="str">
        <f t="shared" si="1"/>
        <v>-</v>
      </c>
      <c r="AG17" s="62" t="str">
        <f t="shared" si="2"/>
        <v/>
      </c>
    </row>
    <row r="18" spans="1:33" x14ac:dyDescent="0.25">
      <c r="A18" s="171"/>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71"/>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71"/>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71"/>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71"/>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71"/>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71"/>
      <c r="C24" s="255" t="str">
        <f>"3. Top "&amp;Y9</f>
        <v>3. Top RECEITAS COM SERVIÇOS</v>
      </c>
      <c r="D24" s="255"/>
      <c r="E24" s="255"/>
      <c r="F24" s="60">
        <f>Z9</f>
        <v>0</v>
      </c>
      <c r="H24" s="13"/>
      <c r="I24" s="256" t="str">
        <f>"4. Top "&amp;Y7</f>
        <v>4. Top RECEITAS NÃO OPERACIONAIS</v>
      </c>
      <c r="J24" s="256"/>
      <c r="K24" s="256"/>
      <c r="L24" s="226">
        <f>Z7</f>
        <v>0</v>
      </c>
      <c r="M24" s="257"/>
      <c r="AA24" s="62">
        <v>16</v>
      </c>
      <c r="AB24" s="62" t="str">
        <f>DRE!D34</f>
        <v>-</v>
      </c>
      <c r="AC24" s="62">
        <f>HLOOKUP($E$4,DRE!$C$4:$Q$1132,ROW('G. Receitas'!X31),FALSE)</f>
        <v>0</v>
      </c>
      <c r="AD24" s="62" t="str">
        <f t="shared" si="3"/>
        <v/>
      </c>
    </row>
    <row r="25" spans="1:33" x14ac:dyDescent="0.25">
      <c r="A25" s="171"/>
      <c r="AA25" s="62">
        <v>17</v>
      </c>
      <c r="AB25" s="62" t="str">
        <f>DRE!D35</f>
        <v>-</v>
      </c>
      <c r="AC25" s="62">
        <f>HLOOKUP($E$4,DRE!$C$4:$Q$1132,ROW('G. Receitas'!X32),FALSE)</f>
        <v>0</v>
      </c>
      <c r="AD25" s="62" t="str">
        <f t="shared" si="3"/>
        <v/>
      </c>
    </row>
    <row r="26" spans="1:33" x14ac:dyDescent="0.25">
      <c r="A26" s="171"/>
      <c r="AA26" s="62">
        <v>18</v>
      </c>
      <c r="AB26" s="62" t="str">
        <f>DRE!D36</f>
        <v>-</v>
      </c>
      <c r="AC26" s="62">
        <f>HLOOKUP($E$4,DRE!$C$4:$Q$1132,ROW('G. Receitas'!X33),FALSE)</f>
        <v>0</v>
      </c>
      <c r="AD26" s="62" t="str">
        <f t="shared" si="3"/>
        <v/>
      </c>
    </row>
    <row r="27" spans="1:33" x14ac:dyDescent="0.25">
      <c r="A27" s="171"/>
      <c r="AA27" s="62">
        <v>19</v>
      </c>
      <c r="AB27" s="62" t="str">
        <f>DRE!D37</f>
        <v>-</v>
      </c>
      <c r="AC27" s="62">
        <f>HLOOKUP($E$4,DRE!$C$4:$Q$1132,ROW('G. Receitas'!X34),FALSE)</f>
        <v>0</v>
      </c>
      <c r="AD27" s="62" t="str">
        <f t="shared" si="3"/>
        <v/>
      </c>
    </row>
    <row r="28" spans="1:33" x14ac:dyDescent="0.25">
      <c r="A28" s="171"/>
      <c r="AA28" s="62">
        <v>20</v>
      </c>
      <c r="AB28" s="62" t="str">
        <f>DRE!D38</f>
        <v>-</v>
      </c>
      <c r="AC28" s="62">
        <f>HLOOKUP($E$4,DRE!$C$4:$Q$1132,ROW('G. Receitas'!X35),FALSE)</f>
        <v>0</v>
      </c>
      <c r="AD28" s="62" t="str">
        <f t="shared" si="3"/>
        <v/>
      </c>
    </row>
    <row r="29" spans="1:33" x14ac:dyDescent="0.25">
      <c r="A29" s="171"/>
      <c r="AA29" s="62">
        <v>21</v>
      </c>
      <c r="AB29" s="62" t="str">
        <f>DRE!D39</f>
        <v>-</v>
      </c>
      <c r="AC29" s="62">
        <f>HLOOKUP($E$4,DRE!$C$4:$Q$1132,ROW('G. Receitas'!X36),FALSE)</f>
        <v>0</v>
      </c>
      <c r="AD29" s="62" t="str">
        <f t="shared" si="3"/>
        <v/>
      </c>
    </row>
    <row r="30" spans="1:33" x14ac:dyDescent="0.25">
      <c r="A30" s="171"/>
      <c r="AA30" s="62">
        <v>22</v>
      </c>
      <c r="AB30" s="62" t="str">
        <f>DRE!D40</f>
        <v>-</v>
      </c>
      <c r="AC30" s="62">
        <f>HLOOKUP($E$4,DRE!$C$4:$Q$1132,ROW('G. Receitas'!X37),FALSE)</f>
        <v>0</v>
      </c>
      <c r="AD30" s="62" t="str">
        <f t="shared" si="3"/>
        <v/>
      </c>
    </row>
    <row r="31" spans="1:33" x14ac:dyDescent="0.25">
      <c r="A31" s="171"/>
      <c r="AA31" s="62">
        <v>23</v>
      </c>
      <c r="AB31" s="62" t="str">
        <f>DRE!D41</f>
        <v>-</v>
      </c>
      <c r="AC31" s="62">
        <f>HLOOKUP($E$4,DRE!$C$4:$Q$1132,ROW('G. Receitas'!X38),FALSE)</f>
        <v>0</v>
      </c>
      <c r="AD31" s="62" t="str">
        <f t="shared" si="3"/>
        <v/>
      </c>
    </row>
    <row r="32" spans="1:33" x14ac:dyDescent="0.25">
      <c r="A32" s="171"/>
      <c r="AA32" s="62">
        <v>24</v>
      </c>
      <c r="AB32" s="62" t="str">
        <f>DRE!D42</f>
        <v>-</v>
      </c>
      <c r="AC32" s="62">
        <f>HLOOKUP($E$4,DRE!$C$4:$Q$1132,ROW('G. Receitas'!X39),FALSE)</f>
        <v>0</v>
      </c>
      <c r="AD32" s="62" t="str">
        <f t="shared" si="3"/>
        <v/>
      </c>
    </row>
    <row r="33" spans="1:30" x14ac:dyDescent="0.25">
      <c r="A33" s="171"/>
      <c r="AA33" s="62">
        <v>25</v>
      </c>
      <c r="AB33" s="62" t="str">
        <f>DRE!D43</f>
        <v>-</v>
      </c>
      <c r="AC33" s="62">
        <f>HLOOKUP($E$4,DRE!$C$4:$Q$1132,ROW('G. Receitas'!X40),FALSE)</f>
        <v>0</v>
      </c>
      <c r="AD33" s="62" t="str">
        <f t="shared" si="3"/>
        <v/>
      </c>
    </row>
    <row r="34" spans="1:30" x14ac:dyDescent="0.25">
      <c r="A34" s="171"/>
      <c r="AA34" s="62">
        <v>26</v>
      </c>
      <c r="AB34" s="62" t="str">
        <f>DRE!D44</f>
        <v>-</v>
      </c>
      <c r="AC34" s="62">
        <f>HLOOKUP($E$4,DRE!$C$4:$Q$1132,ROW('G. Receitas'!X41),FALSE)</f>
        <v>0</v>
      </c>
      <c r="AD34" s="62" t="str">
        <f t="shared" si="3"/>
        <v/>
      </c>
    </row>
    <row r="35" spans="1:30" x14ac:dyDescent="0.25">
      <c r="A35" s="171"/>
      <c r="AA35" s="62">
        <v>27</v>
      </c>
      <c r="AB35" s="62" t="str">
        <f>DRE!D45</f>
        <v>-</v>
      </c>
      <c r="AC35" s="62">
        <f>HLOOKUP($E$4,DRE!$C$4:$Q$1132,ROW('G. Receitas'!X42),FALSE)</f>
        <v>0</v>
      </c>
      <c r="AD35" s="62" t="str">
        <f t="shared" si="3"/>
        <v/>
      </c>
    </row>
    <row r="36" spans="1:30" x14ac:dyDescent="0.25">
      <c r="A36" s="171"/>
      <c r="AA36" s="62">
        <v>28</v>
      </c>
      <c r="AB36" s="62" t="str">
        <f>DRE!D46</f>
        <v>-</v>
      </c>
      <c r="AC36" s="62">
        <f>HLOOKUP($E$4,DRE!$C$4:$Q$1132,ROW('G. Receitas'!X43),FALSE)</f>
        <v>0</v>
      </c>
      <c r="AD36" s="62" t="str">
        <f t="shared" si="3"/>
        <v/>
      </c>
    </row>
    <row r="37" spans="1:30" x14ac:dyDescent="0.25">
      <c r="A37" s="171"/>
      <c r="AA37" s="62">
        <v>29</v>
      </c>
      <c r="AB37" s="62" t="str">
        <f>DRE!D47</f>
        <v>-</v>
      </c>
      <c r="AC37" s="62">
        <f>HLOOKUP($E$4,DRE!$C$4:$Q$1132,ROW('G. Receitas'!X44),FALSE)</f>
        <v>0</v>
      </c>
      <c r="AD37" s="62" t="str">
        <f t="shared" si="3"/>
        <v/>
      </c>
    </row>
    <row r="38" spans="1:30" x14ac:dyDescent="0.25">
      <c r="A38" s="171"/>
      <c r="AA38" s="62">
        <v>30</v>
      </c>
      <c r="AB38" s="62" t="str">
        <f>DRE!D48</f>
        <v>-</v>
      </c>
      <c r="AC38" s="62">
        <f>HLOOKUP($E$4,DRE!$C$4:$Q$1132,ROW('G. Receitas'!X45),FALSE)</f>
        <v>0</v>
      </c>
      <c r="AD38" s="62" t="str">
        <f t="shared" si="3"/>
        <v/>
      </c>
    </row>
    <row r="39" spans="1:30" x14ac:dyDescent="0.25">
      <c r="A39" s="171"/>
      <c r="AA39" s="62">
        <v>31</v>
      </c>
      <c r="AB39" s="62" t="str">
        <f>DRE!D49</f>
        <v>-</v>
      </c>
      <c r="AC39" s="62">
        <f>HLOOKUP($E$4,DRE!$C$4:$Q$1132,ROW('G. Receitas'!X46),FALSE)</f>
        <v>0</v>
      </c>
      <c r="AD39" s="62" t="str">
        <f t="shared" si="3"/>
        <v/>
      </c>
    </row>
    <row r="40" spans="1:30" x14ac:dyDescent="0.25">
      <c r="A40" s="171"/>
      <c r="AA40" s="62">
        <v>32</v>
      </c>
      <c r="AB40" s="62" t="str">
        <f>DRE!D50</f>
        <v>-</v>
      </c>
      <c r="AC40" s="62">
        <f>HLOOKUP($E$4,DRE!$C$4:$Q$1132,ROW('G. Receitas'!X47),FALSE)</f>
        <v>0</v>
      </c>
      <c r="AD40" s="62" t="str">
        <f t="shared" si="3"/>
        <v/>
      </c>
    </row>
    <row r="41" spans="1:30" x14ac:dyDescent="0.25">
      <c r="A41" s="171"/>
      <c r="AA41" s="62">
        <v>33</v>
      </c>
      <c r="AB41" s="62" t="str">
        <f>DRE!D51</f>
        <v>-</v>
      </c>
      <c r="AC41" s="62">
        <f>HLOOKUP($E$4,DRE!$C$4:$Q$1132,ROW('G. Receitas'!X48),FALSE)</f>
        <v>0</v>
      </c>
      <c r="AD41" s="62" t="str">
        <f t="shared" si="3"/>
        <v/>
      </c>
    </row>
    <row r="42" spans="1:30" x14ac:dyDescent="0.25">
      <c r="A42" s="171"/>
      <c r="AA42" s="62">
        <v>34</v>
      </c>
      <c r="AB42" s="62" t="str">
        <f>DRE!D52</f>
        <v>-</v>
      </c>
      <c r="AC42" s="62">
        <f>HLOOKUP($E$4,DRE!$C$4:$Q$1132,ROW('G. Receitas'!X49),FALSE)</f>
        <v>0</v>
      </c>
      <c r="AD42" s="62" t="str">
        <f t="shared" si="3"/>
        <v/>
      </c>
    </row>
    <row r="43" spans="1:30" ht="33" customHeight="1" x14ac:dyDescent="0.25">
      <c r="A43" s="171"/>
      <c r="AA43" s="62">
        <v>35</v>
      </c>
      <c r="AB43" s="62" t="str">
        <f>DRE!D53</f>
        <v>-</v>
      </c>
      <c r="AC43" s="62">
        <f>HLOOKUP($E$4,DRE!$C$4:$Q$1132,ROW('G. Receitas'!X50),FALSE)</f>
        <v>0</v>
      </c>
      <c r="AD43" s="62" t="str">
        <f t="shared" si="3"/>
        <v/>
      </c>
    </row>
    <row r="44" spans="1:30" ht="21" x14ac:dyDescent="0.25">
      <c r="C44" s="255"/>
      <c r="D44" s="255"/>
      <c r="E44" s="255"/>
      <c r="F44" s="255"/>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55"/>
      <c r="D59" s="255"/>
      <c r="E59" s="255"/>
      <c r="I59" s="255"/>
      <c r="J59" s="255"/>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55"/>
      <c r="D78" s="255"/>
      <c r="E78" s="255"/>
      <c r="F78" s="255"/>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56"/>
      <c r="D95" s="256"/>
      <c r="E95" s="256"/>
      <c r="F95" s="256"/>
      <c r="G95" s="256"/>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CUSTO PRODUTO GLP 13 KG</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CUSTO PRODUTO GLP 45 KG</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VASILHAME</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f>DRE!D225</f>
        <v>0</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0</v>
      </c>
      <c r="AD311" s="62" t="str">
        <f t="shared" si="15"/>
        <v/>
      </c>
      <c r="AE311" s="62" t="s">
        <v>1331</v>
      </c>
      <c r="AF311" s="62" t="s">
        <v>1332</v>
      </c>
      <c r="AG311" s="62" t="s">
        <v>1332</v>
      </c>
    </row>
    <row r="312" spans="27:33" x14ac:dyDescent="0.25">
      <c r="AA312" s="62">
        <v>1</v>
      </c>
      <c r="AB312" s="62" t="str">
        <f>DRE!D322</f>
        <v>-</v>
      </c>
      <c r="AC312" s="62">
        <f>HLOOKUP('G. Despesas'!$E$4,DRE!$C$4:$Q$1132,ROW('G. Receitas'!X319),FALSE)</f>
        <v>0</v>
      </c>
      <c r="AD312" s="62" t="str">
        <f>IF(AC312=0,"",AC312+AA312/1000)</f>
        <v/>
      </c>
      <c r="AE312" s="62" t="e">
        <f>LARGE($AD$312:$AD$410,AA312)</f>
        <v>#NUM!</v>
      </c>
      <c r="AF312" s="62" t="str">
        <f t="shared" ref="AF312:AF326" si="16">IFERROR(VLOOKUP(MATCH(AE312,$AD$312:$AD$410,0),$AA$312:$AC$410,AF$6,FALSE),"-")</f>
        <v>-</v>
      </c>
      <c r="AG312" s="62" t="str">
        <f t="shared" ref="AG312:AG326" si="17">IFERROR(VLOOKUP(MATCH(AE312,$AD$312:$AD$410,0),$AA$312:$AC$410,AG$6,FALSE),"")</f>
        <v/>
      </c>
    </row>
    <row r="313" spans="27:33" x14ac:dyDescent="0.25">
      <c r="AA313" s="62">
        <v>2</v>
      </c>
      <c r="AB313" s="62" t="str">
        <f>DRE!D323</f>
        <v>-</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v>
      </c>
      <c r="AC324" s="62">
        <f>HLOOKUP('G. Despesas'!$E$4,DRE!$C$4:$Q$1132,ROW('G. Receitas'!X331),FALSE)</f>
        <v>0</v>
      </c>
      <c r="AD324" s="62" t="str">
        <f t="shared" si="18"/>
        <v/>
      </c>
      <c r="AE324" s="62" t="e">
        <f t="shared" si="19"/>
        <v>#NUM!</v>
      </c>
      <c r="AF324" s="62" t="str">
        <f t="shared" si="16"/>
        <v>-</v>
      </c>
      <c r="AG324" s="62" t="str">
        <f t="shared" si="17"/>
        <v/>
      </c>
    </row>
    <row r="325" spans="27:33" x14ac:dyDescent="0.25">
      <c r="AA325" s="62">
        <v>14</v>
      </c>
      <c r="AB325" s="62" t="str">
        <f>DRE!D335</f>
        <v>-</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v>
      </c>
      <c r="AC327" s="62">
        <f>HLOOKUP('G. Despesas'!$E$4,DRE!$C$4:$Q$1132,ROW('G. Receitas'!X334),FALSE)</f>
        <v>0</v>
      </c>
      <c r="AD327" s="62" t="str">
        <f t="shared" si="18"/>
        <v/>
      </c>
    </row>
    <row r="328" spans="27:33" x14ac:dyDescent="0.25">
      <c r="AA328" s="62">
        <v>17</v>
      </c>
      <c r="AB328" s="62" t="str">
        <f>DRE!D338</f>
        <v>-</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4315.2800000000007</v>
      </c>
      <c r="AD412" s="62">
        <f t="shared" si="20"/>
        <v>4315.2800000000007</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8744.36</v>
      </c>
      <c r="AD414" s="62">
        <f t="shared" si="20"/>
        <v>8744.36</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4230.78</v>
      </c>
      <c r="AD416" s="62" t="s">
        <v>1330</v>
      </c>
      <c r="AE416" s="62" t="s">
        <v>1331</v>
      </c>
      <c r="AF416" s="62" t="s">
        <v>1332</v>
      </c>
      <c r="AG416" s="62" t="s">
        <v>1332</v>
      </c>
    </row>
    <row r="417" spans="27:33" x14ac:dyDescent="0.25">
      <c r="AA417" s="62">
        <v>1</v>
      </c>
      <c r="AB417" s="62" t="str">
        <f>DRE!D427</f>
        <v>SALÁRIOS</v>
      </c>
      <c r="AC417" s="62">
        <f>HLOOKUP('G. Despesas'!$E$4,DRE!$C$4:$Q$1132,ROW('G. Receitas'!X424),FALSE)</f>
        <v>3336.98</v>
      </c>
      <c r="AD417" s="62">
        <f>IF(AC417=0,"",AC417+AA417/1000)</f>
        <v>3336.9810000000002</v>
      </c>
      <c r="AE417" s="62">
        <f>LARGE($AD$417:$AD$515,AA417)</f>
        <v>3336.9810000000002</v>
      </c>
      <c r="AF417" s="62" t="str">
        <f t="shared" ref="AF417:AF431" si="21">IFERROR(VLOOKUP(MATCH(AE417,$AD$417:$AD$515,0),$AA$417:$AC$515,AF$6,FALSE),"-")</f>
        <v>SALÁRIOS</v>
      </c>
      <c r="AG417" s="62">
        <f t="shared" ref="AG417:AG431" si="22">IFERROR(VLOOKUP(MATCH(AE417,$AD$417:$AD$515,0),$AA$417:$AC$515,AG$6,FALSE),"")</f>
        <v>3336.98</v>
      </c>
    </row>
    <row r="418" spans="27:33" x14ac:dyDescent="0.25">
      <c r="AA418" s="62">
        <v>2</v>
      </c>
      <c r="AB418" s="62" t="str">
        <f>DRE!D428</f>
        <v>FÉRIAS</v>
      </c>
      <c r="AC418" s="62">
        <f>HLOOKUP('G. Despesas'!$E$4,DRE!$C$4:$Q$1132,ROW('G. Receitas'!X425),FALSE)</f>
        <v>0</v>
      </c>
      <c r="AD418" s="62" t="str">
        <f t="shared" ref="AD418:AD481" si="23">IF(AC418=0,"",AC418+AA418/1000)</f>
        <v/>
      </c>
      <c r="AE418" s="62">
        <f t="shared" ref="AE418:AE431" si="24">LARGE($AD$417:$AD$515,AA418)</f>
        <v>439.00900000000001</v>
      </c>
      <c r="AF418" s="62" t="str">
        <f t="shared" si="21"/>
        <v>PROVISÕES DE FÉRIAS E 13º</v>
      </c>
      <c r="AG418" s="62">
        <f t="shared" si="22"/>
        <v>439</v>
      </c>
    </row>
    <row r="419" spans="27:33" x14ac:dyDescent="0.25">
      <c r="AA419" s="62">
        <v>3</v>
      </c>
      <c r="AB419" s="62" t="str">
        <f>DRE!D429</f>
        <v>13º SALARIO</v>
      </c>
      <c r="AC419" s="62">
        <f>HLOOKUP('G. Despesas'!$E$4,DRE!$C$4:$Q$1132,ROW('G. Receitas'!X426),FALSE)</f>
        <v>0</v>
      </c>
      <c r="AD419" s="62" t="str">
        <f t="shared" si="23"/>
        <v/>
      </c>
      <c r="AE419" s="62">
        <f t="shared" si="24"/>
        <v>243.005</v>
      </c>
      <c r="AF419" s="62" t="str">
        <f t="shared" si="21"/>
        <v>GPS</v>
      </c>
      <c r="AG419" s="62">
        <f t="shared" si="22"/>
        <v>243</v>
      </c>
    </row>
    <row r="420" spans="27:33" x14ac:dyDescent="0.25">
      <c r="AA420" s="62">
        <v>4</v>
      </c>
      <c r="AB420" s="62" t="str">
        <f>DRE!D430</f>
        <v>FGTS</v>
      </c>
      <c r="AC420" s="62">
        <f>HLOOKUP('G. Despesas'!$E$4,DRE!$C$4:$Q$1132,ROW('G. Receitas'!X427),FALSE)</f>
        <v>209.35</v>
      </c>
      <c r="AD420" s="62">
        <f t="shared" si="23"/>
        <v>209.35399999999998</v>
      </c>
      <c r="AE420" s="62">
        <f t="shared" si="24"/>
        <v>209.35399999999998</v>
      </c>
      <c r="AF420" s="62" t="str">
        <f t="shared" si="21"/>
        <v>FGTS</v>
      </c>
      <c r="AG420" s="62">
        <f t="shared" si="22"/>
        <v>209.35</v>
      </c>
    </row>
    <row r="421" spans="27:33" x14ac:dyDescent="0.25">
      <c r="AA421" s="62">
        <v>5</v>
      </c>
      <c r="AB421" s="62" t="str">
        <f>DRE!D431</f>
        <v>GPS</v>
      </c>
      <c r="AC421" s="62">
        <f>HLOOKUP('G. Despesas'!$E$4,DRE!$C$4:$Q$1132,ROW('G. Receitas'!X428),FALSE)</f>
        <v>243</v>
      </c>
      <c r="AD421" s="62">
        <f t="shared" si="23"/>
        <v>243.005</v>
      </c>
      <c r="AE421" s="62">
        <f t="shared" si="24"/>
        <v>2.4580000000000002</v>
      </c>
      <c r="AF421" s="62" t="str">
        <f t="shared" si="21"/>
        <v>FOLGADOR</v>
      </c>
      <c r="AG421" s="62">
        <f t="shared" si="22"/>
        <v>2.4500000000000002</v>
      </c>
    </row>
    <row r="422" spans="27:33" x14ac:dyDescent="0.25">
      <c r="AA422" s="62">
        <v>6</v>
      </c>
      <c r="AB422" s="62" t="str">
        <f>DRE!D432</f>
        <v>VALE TRANSPORTE</v>
      </c>
      <c r="AC422" s="62">
        <f>HLOOKUP('G. Despesas'!$E$4,DRE!$C$4:$Q$1132,ROW('G. Receitas'!X429),FALSE)</f>
        <v>0</v>
      </c>
      <c r="AD422" s="62" t="str">
        <f t="shared" si="23"/>
        <v/>
      </c>
      <c r="AE422" s="62" t="e">
        <f t="shared" si="24"/>
        <v>#NUM!</v>
      </c>
      <c r="AF422" s="62" t="str">
        <f t="shared" si="21"/>
        <v>-</v>
      </c>
      <c r="AG422" s="62" t="str">
        <f t="shared" si="22"/>
        <v/>
      </c>
    </row>
    <row r="423" spans="27:33" x14ac:dyDescent="0.25">
      <c r="AA423" s="62">
        <v>7</v>
      </c>
      <c r="AB423" s="62" t="str">
        <f>DRE!D433</f>
        <v>CESTA BÁSICA</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FOLGADOR</v>
      </c>
      <c r="AC424" s="62">
        <f>HLOOKUP('G. Despesas'!$E$4,DRE!$C$4:$Q$1132,ROW('G. Receitas'!X431),FALSE)</f>
        <v>2.4500000000000002</v>
      </c>
      <c r="AD424" s="62">
        <f t="shared" si="23"/>
        <v>2.4580000000000002</v>
      </c>
      <c r="AE424" s="62" t="e">
        <f t="shared" si="24"/>
        <v>#NUM!</v>
      </c>
      <c r="AF424" s="62" t="str">
        <f t="shared" si="21"/>
        <v>-</v>
      </c>
      <c r="AG424" s="62" t="str">
        <f t="shared" si="22"/>
        <v/>
      </c>
    </row>
    <row r="425" spans="27:33" x14ac:dyDescent="0.25">
      <c r="AA425" s="62">
        <v>9</v>
      </c>
      <c r="AB425" s="62" t="str">
        <f>DRE!D435</f>
        <v>PROVISÕES DE FÉRIAS E 13º</v>
      </c>
      <c r="AC425" s="62">
        <f>HLOOKUP('G. Despesas'!$E$4,DRE!$C$4:$Q$1132,ROW('G. Receitas'!X432),FALSE)</f>
        <v>439</v>
      </c>
      <c r="AD425" s="62">
        <f t="shared" si="23"/>
        <v>439.00900000000001</v>
      </c>
      <c r="AE425" s="62" t="e">
        <f t="shared" si="24"/>
        <v>#NUM!</v>
      </c>
      <c r="AF425" s="62" t="str">
        <f t="shared" si="21"/>
        <v>-</v>
      </c>
      <c r="AG425" s="62" t="str">
        <f t="shared" si="22"/>
        <v/>
      </c>
    </row>
    <row r="426" spans="27:33" x14ac:dyDescent="0.25">
      <c r="AA426" s="62">
        <v>10</v>
      </c>
      <c r="AB426" s="62" t="str">
        <f>DRE!D436</f>
        <v>-</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v>
      </c>
      <c r="AC432" s="62">
        <f>HLOOKUP('G. Despesas'!$E$4,DRE!$C$4:$Q$1132,ROW('G. Receitas'!X439),FALSE)</f>
        <v>0</v>
      </c>
      <c r="AD432" s="62" t="str">
        <f t="shared" si="23"/>
        <v/>
      </c>
    </row>
    <row r="433" spans="27:30" x14ac:dyDescent="0.25">
      <c r="AA433" s="62">
        <v>17</v>
      </c>
      <c r="AB433" s="62" t="str">
        <f>DRE!D443</f>
        <v>-</v>
      </c>
      <c r="AC433" s="62">
        <f>HLOOKUP('G. Despesas'!$E$4,DRE!$C$4:$Q$1132,ROW('G. Receitas'!X440),FALSE)</f>
        <v>0</v>
      </c>
      <c r="AD433" s="62" t="str">
        <f t="shared" si="23"/>
        <v/>
      </c>
    </row>
    <row r="434" spans="27:30" x14ac:dyDescent="0.25">
      <c r="AA434" s="62">
        <v>18</v>
      </c>
      <c r="AB434" s="62" t="str">
        <f>DRE!D444</f>
        <v>-</v>
      </c>
      <c r="AC434" s="62">
        <f>HLOOKUP('G. Despesas'!$E$4,DRE!$C$4:$Q$1132,ROW('G. Receitas'!X441),FALSE)</f>
        <v>0</v>
      </c>
      <c r="AD434" s="62" t="str">
        <f t="shared" si="23"/>
        <v/>
      </c>
    </row>
    <row r="435" spans="27:30" x14ac:dyDescent="0.25">
      <c r="AA435" s="62">
        <v>19</v>
      </c>
      <c r="AB435" s="62" t="str">
        <f>DRE!D445</f>
        <v>-</v>
      </c>
      <c r="AC435" s="62">
        <f>HLOOKUP('G. Despesas'!$E$4,DRE!$C$4:$Q$1132,ROW('G. Receitas'!X442),FALSE)</f>
        <v>0</v>
      </c>
      <c r="AD435" s="62" t="str">
        <f t="shared" si="23"/>
        <v/>
      </c>
    </row>
    <row r="436" spans="27:30" x14ac:dyDescent="0.25">
      <c r="AA436" s="62">
        <v>20</v>
      </c>
      <c r="AB436" s="62" t="str">
        <f>DRE!D446</f>
        <v>-</v>
      </c>
      <c r="AC436" s="62">
        <f>HLOOKUP('G. Despesas'!$E$4,DRE!$C$4:$Q$1132,ROW('G. Receitas'!X443),FALSE)</f>
        <v>0</v>
      </c>
      <c r="AD436" s="62" t="str">
        <f t="shared" si="23"/>
        <v/>
      </c>
    </row>
    <row r="437" spans="27:30" x14ac:dyDescent="0.25">
      <c r="AA437" s="62">
        <v>21</v>
      </c>
      <c r="AB437" s="62" t="str">
        <f>DRE!D447</f>
        <v>-</v>
      </c>
      <c r="AC437" s="62">
        <f>HLOOKUP('G. Despesas'!$E$4,DRE!$C$4:$Q$1132,ROW('G. Receitas'!X444),FALSE)</f>
        <v>0</v>
      </c>
      <c r="AD437" s="62" t="str">
        <f t="shared" si="23"/>
        <v/>
      </c>
    </row>
    <row r="438" spans="27:30" x14ac:dyDescent="0.25">
      <c r="AA438" s="62">
        <v>22</v>
      </c>
      <c r="AB438" s="62" t="str">
        <f>DRE!D448</f>
        <v>-</v>
      </c>
      <c r="AC438" s="62">
        <f>HLOOKUP('G. Despesas'!$E$4,DRE!$C$4:$Q$1132,ROW('G. Receitas'!X445),FALSE)</f>
        <v>0</v>
      </c>
      <c r="AD438" s="62" t="str">
        <f t="shared" si="23"/>
        <v/>
      </c>
    </row>
    <row r="439" spans="27:30" x14ac:dyDescent="0.25">
      <c r="AA439" s="62">
        <v>23</v>
      </c>
      <c r="AB439" s="62" t="str">
        <f>DRE!D449</f>
        <v>-</v>
      </c>
      <c r="AC439" s="62">
        <f>HLOOKUP('G. Despesas'!$E$4,DRE!$C$4:$Q$1132,ROW('G. Receitas'!X446),FALSE)</f>
        <v>0</v>
      </c>
      <c r="AD439" s="62" t="str">
        <f t="shared" si="23"/>
        <v/>
      </c>
    </row>
    <row r="440" spans="27:30" x14ac:dyDescent="0.25">
      <c r="AA440" s="62">
        <v>24</v>
      </c>
      <c r="AB440" s="62" t="str">
        <f>DRE!D450</f>
        <v>-</v>
      </c>
      <c r="AC440" s="62">
        <f>HLOOKUP('G. Despesas'!$E$4,DRE!$C$4:$Q$1132,ROW('G. Receitas'!X447),FALSE)</f>
        <v>0</v>
      </c>
      <c r="AD440" s="62" t="str">
        <f t="shared" si="23"/>
        <v/>
      </c>
    </row>
    <row r="441" spans="27:30" x14ac:dyDescent="0.25">
      <c r="AA441" s="62">
        <v>25</v>
      </c>
      <c r="AB441" s="62" t="str">
        <f>DRE!D451</f>
        <v>-</v>
      </c>
      <c r="AC441" s="62">
        <f>HLOOKUP('G. Despesas'!$E$4,DRE!$C$4:$Q$1132,ROW('G. Receitas'!X448),FALSE)</f>
        <v>0</v>
      </c>
      <c r="AD441" s="62" t="str">
        <f t="shared" si="23"/>
        <v/>
      </c>
    </row>
    <row r="442" spans="27:30" x14ac:dyDescent="0.25">
      <c r="AA442" s="62">
        <v>26</v>
      </c>
      <c r="AB442" s="62" t="str">
        <f>DRE!D452</f>
        <v>-</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4513.58</v>
      </c>
      <c r="AD516" s="62" t="s">
        <v>1330</v>
      </c>
      <c r="AE516" s="62" t="s">
        <v>1331</v>
      </c>
      <c r="AF516" s="62" t="s">
        <v>1332</v>
      </c>
      <c r="AG516" s="62" t="s">
        <v>1332</v>
      </c>
    </row>
    <row r="517" spans="27:33" x14ac:dyDescent="0.25">
      <c r="AA517" s="62">
        <v>1</v>
      </c>
      <c r="AB517" s="62" t="str">
        <f>DRE!D527</f>
        <v>INTERNET E TEL.FIXO</v>
      </c>
      <c r="AC517" s="62">
        <f>HLOOKUP('G. Despesas'!$E$4,DRE!$C$4:$Q$1132,ROW('G. Receitas'!X524),FALSE)</f>
        <v>243</v>
      </c>
      <c r="AD517" s="62">
        <f>IF(AC517=0,"",AC517+AA517/1000)</f>
        <v>243.001</v>
      </c>
      <c r="AE517" s="62">
        <f>LARGE($AD$517:$AD$615,AA517)</f>
        <v>1591.3609999999999</v>
      </c>
      <c r="AF517" s="62" t="str">
        <f t="shared" ref="AF517:AF531" si="26">IFERROR(VLOOKUP(MATCH(AE517,$AD$517:$AD$615,0),$AA$517:$AC$615,AF$6,FALSE),"-")</f>
        <v>COMBUSTÍVEIS E LUBRIFICANTES</v>
      </c>
      <c r="AG517" s="62">
        <f t="shared" ref="AG517:AG531" si="27">IFERROR(VLOOKUP(MATCH(AE517,$AD$517:$AD$615,0),$AA$517:$AC$615,AG$6,FALSE),"")</f>
        <v>1591.35</v>
      </c>
    </row>
    <row r="518" spans="27:33" x14ac:dyDescent="0.25">
      <c r="AA518" s="62">
        <v>2</v>
      </c>
      <c r="AB518" s="62" t="str">
        <f>DRE!D528</f>
        <v>TELEFONE CELULAR</v>
      </c>
      <c r="AC518" s="62">
        <f>HLOOKUP('G. Despesas'!$E$4,DRE!$C$4:$Q$1132,ROW('G. Receitas'!X525),FALSE)</f>
        <v>2.4500000000000002</v>
      </c>
      <c r="AD518" s="62">
        <f t="shared" ref="AD518:AD581" si="28">IF(AC518=0,"",AC518+AA518/1000)</f>
        <v>2.452</v>
      </c>
      <c r="AE518" s="62">
        <f t="shared" ref="AE518:AE531" si="29">LARGE($AD$517:$AD$615,AA518)</f>
        <v>1232.0150000000001</v>
      </c>
      <c r="AF518" s="62" t="str">
        <f t="shared" si="26"/>
        <v>ALUGUEL</v>
      </c>
      <c r="AG518" s="62">
        <f t="shared" si="27"/>
        <v>1232</v>
      </c>
    </row>
    <row r="519" spans="27:33" x14ac:dyDescent="0.25">
      <c r="AA519" s="62">
        <v>3</v>
      </c>
      <c r="AB519" s="62" t="str">
        <f>DRE!D529</f>
        <v>IPVA</v>
      </c>
      <c r="AC519" s="62">
        <f>HLOOKUP('G. Despesas'!$E$4,DRE!$C$4:$Q$1132,ROW('G. Receitas'!X526),FALSE)</f>
        <v>2.4500000000000002</v>
      </c>
      <c r="AD519" s="62">
        <f t="shared" si="28"/>
        <v>2.4530000000000003</v>
      </c>
      <c r="AE519" s="62">
        <f t="shared" si="29"/>
        <v>547.00400000000002</v>
      </c>
      <c r="AF519" s="62" t="str">
        <f t="shared" si="26"/>
        <v>ENERGIA ELETRICA</v>
      </c>
      <c r="AG519" s="62">
        <f t="shared" si="27"/>
        <v>547</v>
      </c>
    </row>
    <row r="520" spans="27:33" x14ac:dyDescent="0.25">
      <c r="AA520" s="62">
        <v>4</v>
      </c>
      <c r="AB520" s="62" t="str">
        <f>DRE!D530</f>
        <v>ENERGIA ELETRICA</v>
      </c>
      <c r="AC520" s="62">
        <f>HLOOKUP('G. Despesas'!$E$4,DRE!$C$4:$Q$1132,ROW('G. Receitas'!X527),FALSE)</f>
        <v>547</v>
      </c>
      <c r="AD520" s="62">
        <f t="shared" si="28"/>
        <v>547.00400000000002</v>
      </c>
      <c r="AE520" s="62">
        <f t="shared" si="29"/>
        <v>439.005</v>
      </c>
      <c r="AF520" s="62" t="str">
        <f t="shared" si="26"/>
        <v>HONORARIOS</v>
      </c>
      <c r="AG520" s="62">
        <f t="shared" si="27"/>
        <v>439</v>
      </c>
    </row>
    <row r="521" spans="27:33" x14ac:dyDescent="0.25">
      <c r="AA521" s="62">
        <v>5</v>
      </c>
      <c r="AB521" s="62" t="str">
        <f>DRE!D531</f>
        <v>HONORARIOS</v>
      </c>
      <c r="AC521" s="62">
        <f>HLOOKUP('G. Despesas'!$E$4,DRE!$C$4:$Q$1132,ROW('G. Receitas'!X528),FALSE)</f>
        <v>439</v>
      </c>
      <c r="AD521" s="62">
        <f t="shared" si="28"/>
        <v>439.005</v>
      </c>
      <c r="AE521" s="62">
        <f t="shared" si="29"/>
        <v>243.001</v>
      </c>
      <c r="AF521" s="62" t="str">
        <f t="shared" si="26"/>
        <v>INTERNET E TEL.FIXO</v>
      </c>
      <c r="AG521" s="62">
        <f t="shared" si="27"/>
        <v>243</v>
      </c>
    </row>
    <row r="522" spans="27:33" x14ac:dyDescent="0.25">
      <c r="AA522" s="62">
        <v>6</v>
      </c>
      <c r="AB522" s="62" t="str">
        <f>DRE!D532</f>
        <v>PRO-LABORE</v>
      </c>
      <c r="AC522" s="62">
        <f>HLOOKUP('G. Despesas'!$E$4,DRE!$C$4:$Q$1132,ROW('G. Receitas'!X529),FALSE)</f>
        <v>0</v>
      </c>
      <c r="AD522" s="62" t="str">
        <f t="shared" si="28"/>
        <v/>
      </c>
      <c r="AE522" s="62">
        <f t="shared" si="29"/>
        <v>209.36599999999999</v>
      </c>
      <c r="AF522" s="62" t="str">
        <f t="shared" si="26"/>
        <v>IPTU</v>
      </c>
      <c r="AG522" s="62">
        <f t="shared" si="27"/>
        <v>209.35</v>
      </c>
    </row>
    <row r="523" spans="27:33" x14ac:dyDescent="0.25">
      <c r="AA523" s="62">
        <v>7</v>
      </c>
      <c r="AB523" s="62" t="str">
        <f>DRE!D533</f>
        <v>TAXAS</v>
      </c>
      <c r="AC523" s="62">
        <f>HLOOKUP('G. Despesas'!$E$4,DRE!$C$4:$Q$1132,ROW('G. Receitas'!X530),FALSE)</f>
        <v>0</v>
      </c>
      <c r="AD523" s="62" t="str">
        <f t="shared" si="28"/>
        <v/>
      </c>
      <c r="AE523" s="62">
        <f t="shared" si="29"/>
        <v>123.988</v>
      </c>
      <c r="AF523" s="62" t="str">
        <f t="shared" si="26"/>
        <v>INFORMATICA</v>
      </c>
      <c r="AG523" s="62">
        <f t="shared" si="27"/>
        <v>123.98</v>
      </c>
    </row>
    <row r="524" spans="27:33" x14ac:dyDescent="0.25">
      <c r="AA524" s="62">
        <v>8</v>
      </c>
      <c r="AB524" s="62" t="str">
        <f>DRE!D534</f>
        <v>INFORMATICA</v>
      </c>
      <c r="AC524" s="62">
        <f>HLOOKUP('G. Despesas'!$E$4,DRE!$C$4:$Q$1132,ROW('G. Receitas'!X531),FALSE)</f>
        <v>123.98</v>
      </c>
      <c r="AD524" s="62">
        <f>IF(AC524=0,"",AC524+AA524/1000)</f>
        <v>123.988</v>
      </c>
      <c r="AE524" s="62">
        <f t="shared" si="29"/>
        <v>123.009</v>
      </c>
      <c r="AF524" s="62" t="str">
        <f t="shared" si="26"/>
        <v>MATERIAL DE USO E CONSUMO</v>
      </c>
      <c r="AG524" s="62">
        <f t="shared" si="27"/>
        <v>123</v>
      </c>
    </row>
    <row r="525" spans="27:33" x14ac:dyDescent="0.25">
      <c r="AA525" s="62">
        <v>9</v>
      </c>
      <c r="AB525" s="62" t="str">
        <f>DRE!D535</f>
        <v>MATERIAL DE USO E CONSUMO</v>
      </c>
      <c r="AC525" s="62">
        <f>HLOOKUP('G. Despesas'!$E$4,DRE!$C$4:$Q$1132,ROW('G. Receitas'!X532),FALSE)</f>
        <v>123</v>
      </c>
      <c r="AD525" s="62">
        <f t="shared" si="28"/>
        <v>123.009</v>
      </c>
      <c r="AE525" s="62">
        <f t="shared" si="29"/>
        <v>2.4530000000000003</v>
      </c>
      <c r="AF525" s="62" t="str">
        <f t="shared" si="26"/>
        <v>IPVA</v>
      </c>
      <c r="AG525" s="62">
        <f t="shared" si="27"/>
        <v>2.4500000000000002</v>
      </c>
    </row>
    <row r="526" spans="27:33" x14ac:dyDescent="0.25">
      <c r="AA526" s="62">
        <v>10</v>
      </c>
      <c r="AB526" s="62" t="str">
        <f>DRE!D536</f>
        <v>DESPESA C/CARTÃO DE CREDITO</v>
      </c>
      <c r="AC526" s="62">
        <f>HLOOKUP('G. Despesas'!$E$4,DRE!$C$4:$Q$1132,ROW('G. Receitas'!X533),FALSE)</f>
        <v>0</v>
      </c>
      <c r="AD526" s="62" t="str">
        <f t="shared" si="28"/>
        <v/>
      </c>
      <c r="AE526" s="62">
        <f t="shared" si="29"/>
        <v>2.452</v>
      </c>
      <c r="AF526" s="62" t="str">
        <f t="shared" si="26"/>
        <v>TELEFONE CELULAR</v>
      </c>
      <c r="AG526" s="62">
        <f t="shared" si="27"/>
        <v>2.4500000000000002</v>
      </c>
    </row>
    <row r="527" spans="27:33" x14ac:dyDescent="0.25">
      <c r="AA527" s="62">
        <v>11</v>
      </c>
      <c r="AB527" s="62" t="str">
        <f>DRE!D537</f>
        <v>COMBUSTÍVEIS E LUBRIFICANTES</v>
      </c>
      <c r="AC527" s="62">
        <f>HLOOKUP('G. Despesas'!$E$4,DRE!$C$4:$Q$1132,ROW('G. Receitas'!X534),FALSE)</f>
        <v>1591.35</v>
      </c>
      <c r="AD527" s="62">
        <f t="shared" si="28"/>
        <v>1591.3609999999999</v>
      </c>
      <c r="AE527" s="62" t="e">
        <f t="shared" si="29"/>
        <v>#NUM!</v>
      </c>
      <c r="AF527" s="62" t="str">
        <f t="shared" si="26"/>
        <v>-</v>
      </c>
      <c r="AG527" s="62" t="str">
        <f t="shared" si="27"/>
        <v/>
      </c>
    </row>
    <row r="528" spans="27:33" x14ac:dyDescent="0.25">
      <c r="AA528" s="62">
        <v>12</v>
      </c>
      <c r="AB528" s="62" t="str">
        <f>DRE!D538</f>
        <v>MANUTENÇÃO DE VEICULOS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 xml:space="preserve">ESTACIONAMENTO </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SERVIÇOS TOMADOS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ALUGUEL</v>
      </c>
      <c r="AC531" s="62">
        <f>HLOOKUP('G. Despesas'!$E$4,DRE!$C$4:$Q$1132,ROW('G. Receitas'!X538),FALSE)</f>
        <v>1232</v>
      </c>
      <c r="AD531" s="62">
        <f t="shared" si="28"/>
        <v>1232.0150000000001</v>
      </c>
      <c r="AE531" s="62" t="e">
        <f t="shared" si="29"/>
        <v>#NUM!</v>
      </c>
      <c r="AF531" s="62" t="str">
        <f t="shared" si="26"/>
        <v>-</v>
      </c>
      <c r="AG531" s="62" t="str">
        <f t="shared" si="27"/>
        <v/>
      </c>
    </row>
    <row r="532" spans="27:33" x14ac:dyDescent="0.25">
      <c r="AA532" s="62">
        <v>16</v>
      </c>
      <c r="AB532" s="62" t="str">
        <f>DRE!D542</f>
        <v>IPTU</v>
      </c>
      <c r="AC532" s="62">
        <f>HLOOKUP('G. Despesas'!$E$4,DRE!$C$4:$Q$1132,ROW('G. Receitas'!X539),FALSE)</f>
        <v>209.35</v>
      </c>
      <c r="AD532" s="62">
        <f t="shared" si="28"/>
        <v>209.36599999999999</v>
      </c>
    </row>
    <row r="533" spans="27:33" x14ac:dyDescent="0.25">
      <c r="AA533" s="62">
        <v>17</v>
      </c>
      <c r="AB533" s="62">
        <f>DRE!D543</f>
        <v>0</v>
      </c>
      <c r="AC533" s="62">
        <f>HLOOKUP('G. Despesas'!$E$4,DRE!$C$4:$Q$1132,ROW('G. Receitas'!X540),FALSE)</f>
        <v>0</v>
      </c>
      <c r="AD533" s="62" t="str">
        <f t="shared" si="28"/>
        <v/>
      </c>
    </row>
    <row r="534" spans="27:33" x14ac:dyDescent="0.25">
      <c r="AA534" s="62">
        <v>18</v>
      </c>
      <c r="AB534" s="62">
        <f>DRE!D544</f>
        <v>0</v>
      </c>
      <c r="AC534" s="62">
        <f>HLOOKUP('G. Despesas'!$E$4,DRE!$C$4:$Q$1132,ROW('G. Receitas'!X541),FALSE)</f>
        <v>0</v>
      </c>
      <c r="AD534" s="62" t="str">
        <f t="shared" si="28"/>
        <v/>
      </c>
    </row>
    <row r="535" spans="27:33" x14ac:dyDescent="0.25">
      <c r="AA535" s="62">
        <v>19</v>
      </c>
      <c r="AB535" s="62">
        <f>DRE!D545</f>
        <v>0</v>
      </c>
      <c r="AC535" s="62">
        <f>HLOOKUP('G. Despesas'!$E$4,DRE!$C$4:$Q$1132,ROW('G. Receitas'!X542),FALSE)</f>
        <v>0</v>
      </c>
      <c r="AD535" s="62" t="str">
        <f t="shared" si="28"/>
        <v/>
      </c>
    </row>
    <row r="536" spans="27:33" x14ac:dyDescent="0.25">
      <c r="AA536" s="62">
        <v>20</v>
      </c>
      <c r="AB536" s="62">
        <f>DRE!D546</f>
        <v>0</v>
      </c>
      <c r="AC536" s="62">
        <f>HLOOKUP('G. Despesas'!$E$4,DRE!$C$4:$Q$1132,ROW('G. Receitas'!X543),FALSE)</f>
        <v>0</v>
      </c>
      <c r="AD536" s="62" t="str">
        <f t="shared" si="28"/>
        <v/>
      </c>
    </row>
    <row r="537" spans="27:33" x14ac:dyDescent="0.25">
      <c r="AA537" s="62">
        <v>21</v>
      </c>
      <c r="AB537" s="62" t="str">
        <f>DRE!D547</f>
        <v>-</v>
      </c>
      <c r="AC537" s="62">
        <f>HLOOKUP('G. Despesas'!$E$4,DRE!$C$4:$Q$1132,ROW('G. Receitas'!X544),FALSE)</f>
        <v>0</v>
      </c>
      <c r="AD537" s="62" t="str">
        <f t="shared" si="28"/>
        <v/>
      </c>
    </row>
    <row r="538" spans="27:33" x14ac:dyDescent="0.25">
      <c r="AA538" s="62">
        <v>22</v>
      </c>
      <c r="AB538" s="62" t="str">
        <f>DRE!D548</f>
        <v>-</v>
      </c>
      <c r="AC538" s="62">
        <f>HLOOKUP('G. Despesas'!$E$4,DRE!$C$4:$Q$1132,ROW('G. Receitas'!X545),FALSE)</f>
        <v>0</v>
      </c>
      <c r="AD538" s="62" t="str">
        <f t="shared" si="28"/>
        <v/>
      </c>
    </row>
    <row r="539" spans="27:33" x14ac:dyDescent="0.25">
      <c r="AA539" s="62">
        <v>23</v>
      </c>
      <c r="AB539" s="62" t="str">
        <f>DRE!D549</f>
        <v>-</v>
      </c>
      <c r="AC539" s="62">
        <f>HLOOKUP('G. Despesas'!$E$4,DRE!$C$4:$Q$1132,ROW('G. Receitas'!X546),FALSE)</f>
        <v>0</v>
      </c>
      <c r="AD539" s="62" t="str">
        <f t="shared" si="28"/>
        <v/>
      </c>
    </row>
    <row r="540" spans="27:33" x14ac:dyDescent="0.25">
      <c r="AA540" s="62">
        <v>24</v>
      </c>
      <c r="AB540" s="62" t="str">
        <f>DRE!D550</f>
        <v>-</v>
      </c>
      <c r="AC540" s="62">
        <f>HLOOKUP('G. Despesas'!$E$4,DRE!$C$4:$Q$1132,ROW('G. Receitas'!X547),FALSE)</f>
        <v>0</v>
      </c>
      <c r="AD540" s="62" t="str">
        <f t="shared" si="28"/>
        <v/>
      </c>
    </row>
    <row r="541" spans="27:33" x14ac:dyDescent="0.25">
      <c r="AA541" s="62">
        <v>25</v>
      </c>
      <c r="AB541" s="62" t="str">
        <f>DRE!D551</f>
        <v>-</v>
      </c>
      <c r="AC541" s="62">
        <f>HLOOKUP('G. Despesas'!$E$4,DRE!$C$4:$Q$1132,ROW('G. Receitas'!X548),FALSE)</f>
        <v>0</v>
      </c>
      <c r="AD541" s="62" t="str">
        <f t="shared" si="28"/>
        <v/>
      </c>
    </row>
    <row r="542" spans="27:33" x14ac:dyDescent="0.25">
      <c r="AA542" s="62">
        <v>26</v>
      </c>
      <c r="AB542" s="62" t="str">
        <f>DRE!D552</f>
        <v>-</v>
      </c>
      <c r="AC542" s="62">
        <f>HLOOKUP('G. Despesas'!$E$4,DRE!$C$4:$Q$1132,ROW('G. Receitas'!X549),FALSE)</f>
        <v>0</v>
      </c>
      <c r="AD542" s="62" t="str">
        <f t="shared" si="28"/>
        <v/>
      </c>
    </row>
    <row r="543" spans="27:33" x14ac:dyDescent="0.25">
      <c r="AA543" s="62">
        <v>27</v>
      </c>
      <c r="AB543" s="62" t="str">
        <f>DRE!D553</f>
        <v>-</v>
      </c>
      <c r="AC543" s="62">
        <f>HLOOKUP('G. Despesas'!$E$4,DRE!$C$4:$Q$1132,ROW('G. Receitas'!X550),FALSE)</f>
        <v>0</v>
      </c>
      <c r="AD543" s="62" t="str">
        <f t="shared" si="28"/>
        <v/>
      </c>
    </row>
    <row r="544" spans="27:33" x14ac:dyDescent="0.25">
      <c r="AA544" s="62">
        <v>28</v>
      </c>
      <c r="AB544" s="62" t="str">
        <f>DRE!D554</f>
        <v>-</v>
      </c>
      <c r="AC544" s="62">
        <f>HLOOKUP('G. Despesas'!$E$4,DRE!$C$4:$Q$1132,ROW('G. Receitas'!X551),FALSE)</f>
        <v>0</v>
      </c>
      <c r="AD544" s="62" t="str">
        <f t="shared" si="28"/>
        <v/>
      </c>
    </row>
    <row r="545" spans="27:30" x14ac:dyDescent="0.25">
      <c r="AA545" s="62">
        <v>29</v>
      </c>
      <c r="AB545" s="62" t="str">
        <f>DRE!D555</f>
        <v>-</v>
      </c>
      <c r="AC545" s="62">
        <f>HLOOKUP('G. Despesas'!$E$4,DRE!$C$4:$Q$1132,ROW('G. Receitas'!X552),FALSE)</f>
        <v>0</v>
      </c>
      <c r="AD545" s="62" t="str">
        <f t="shared" si="28"/>
        <v/>
      </c>
    </row>
    <row r="546" spans="27:30" x14ac:dyDescent="0.25">
      <c r="AA546" s="62">
        <v>30</v>
      </c>
      <c r="AB546" s="62" t="str">
        <f>DRE!D556</f>
        <v>-</v>
      </c>
      <c r="AC546" s="62">
        <f>HLOOKUP('G. Despesas'!$E$4,DRE!$C$4:$Q$1132,ROW('G. Receitas'!X553),FALSE)</f>
        <v>0</v>
      </c>
      <c r="AD546" s="62" t="str">
        <f t="shared" si="28"/>
        <v/>
      </c>
    </row>
    <row r="547" spans="27:30" x14ac:dyDescent="0.25">
      <c r="AA547" s="62">
        <v>31</v>
      </c>
      <c r="AB547" s="62" t="str">
        <f>DRE!D557</f>
        <v>-</v>
      </c>
      <c r="AC547" s="62">
        <f>HLOOKUP('G. Despesas'!$E$4,DRE!$C$4:$Q$1132,ROW('G. Receitas'!X554),FALSE)</f>
        <v>0</v>
      </c>
      <c r="AD547" s="62" t="str">
        <f t="shared" si="28"/>
        <v/>
      </c>
    </row>
    <row r="548" spans="27:30" x14ac:dyDescent="0.25">
      <c r="AA548" s="62">
        <v>32</v>
      </c>
      <c r="AB548" s="62" t="str">
        <f>DRE!D558</f>
        <v>-</v>
      </c>
      <c r="AC548" s="62">
        <f>HLOOKUP('G. Despesas'!$E$4,DRE!$C$4:$Q$1132,ROW('G. Receitas'!X555),FALSE)</f>
        <v>0</v>
      </c>
      <c r="AD548" s="62" t="str">
        <f t="shared" si="28"/>
        <v/>
      </c>
    </row>
    <row r="549" spans="27:30" x14ac:dyDescent="0.25">
      <c r="AA549" s="62">
        <v>33</v>
      </c>
      <c r="AB549" s="62" t="str">
        <f>DRE!D559</f>
        <v>-</v>
      </c>
      <c r="AC549" s="62">
        <f>HLOOKUP('G. Despesas'!$E$4,DRE!$C$4:$Q$1132,ROW('G. Receitas'!X556),FALSE)</f>
        <v>0</v>
      </c>
      <c r="AD549" s="62" t="str">
        <f t="shared" si="28"/>
        <v/>
      </c>
    </row>
    <row r="550" spans="27:30" x14ac:dyDescent="0.25">
      <c r="AA550" s="62">
        <v>34</v>
      </c>
      <c r="AB550" s="62" t="str">
        <f>DRE!D560</f>
        <v>-</v>
      </c>
      <c r="AC550" s="62">
        <f>HLOOKUP('G. Despesas'!$E$4,DRE!$C$4:$Q$1132,ROW('G. Receitas'!X557),FALSE)</f>
        <v>0</v>
      </c>
      <c r="AD550" s="62" t="str">
        <f t="shared" si="28"/>
        <v/>
      </c>
    </row>
    <row r="551" spans="27:30" x14ac:dyDescent="0.25">
      <c r="AA551" s="62">
        <v>35</v>
      </c>
      <c r="AB551" s="62" t="str">
        <f>DRE!D561</f>
        <v>-</v>
      </c>
      <c r="AC551" s="62">
        <f>HLOOKUP('G. Despesas'!$E$4,DRE!$C$4:$Q$1132,ROW('G. Receitas'!X558),FALSE)</f>
        <v>0</v>
      </c>
      <c r="AD551" s="62" t="str">
        <f t="shared" si="28"/>
        <v/>
      </c>
    </row>
    <row r="552" spans="27:30" x14ac:dyDescent="0.25">
      <c r="AA552" s="62">
        <v>36</v>
      </c>
      <c r="AB552" s="62" t="str">
        <f>DRE!D562</f>
        <v>-</v>
      </c>
      <c r="AC552" s="62">
        <f>HLOOKUP('G. Despesas'!$E$4,DRE!$C$4:$Q$1132,ROW('G. Receitas'!X559),FALSE)</f>
        <v>0</v>
      </c>
      <c r="AD552" s="62" t="str">
        <f t="shared" si="28"/>
        <v/>
      </c>
    </row>
    <row r="553" spans="27:30" x14ac:dyDescent="0.25">
      <c r="AA553" s="62">
        <v>37</v>
      </c>
      <c r="AB553" s="62" t="str">
        <f>DRE!D563</f>
        <v>-</v>
      </c>
      <c r="AC553" s="62">
        <f>HLOOKUP('G. Despesas'!$E$4,DRE!$C$4:$Q$1132,ROW('G. Receitas'!X560),FALSE)</f>
        <v>0</v>
      </c>
      <c r="AD553" s="62" t="str">
        <f t="shared" si="28"/>
        <v/>
      </c>
    </row>
    <row r="554" spans="27:30" x14ac:dyDescent="0.25">
      <c r="AA554" s="62">
        <v>38</v>
      </c>
      <c r="AB554" s="62" t="str">
        <f>DRE!D564</f>
        <v>-</v>
      </c>
      <c r="AC554" s="62">
        <f>HLOOKUP('G. Despesas'!$E$4,DRE!$C$4:$Q$1132,ROW('G. Receitas'!X561),FALSE)</f>
        <v>0</v>
      </c>
      <c r="AD554" s="62" t="str">
        <f t="shared" si="28"/>
        <v/>
      </c>
    </row>
    <row r="555" spans="27:30" x14ac:dyDescent="0.25">
      <c r="AA555" s="62">
        <v>39</v>
      </c>
      <c r="AB555" s="62" t="str">
        <f>DRE!D565</f>
        <v>-</v>
      </c>
      <c r="AC555" s="62">
        <f>HLOOKUP('G. Despesas'!$E$4,DRE!$C$4:$Q$1132,ROW('G. Receitas'!X562),FALSE)</f>
        <v>0</v>
      </c>
      <c r="AD555" s="62" t="str">
        <f t="shared" si="28"/>
        <v/>
      </c>
    </row>
    <row r="556" spans="27:30" x14ac:dyDescent="0.25">
      <c r="AA556" s="62">
        <v>40</v>
      </c>
      <c r="AB556" s="62" t="str">
        <f>DRE!D566</f>
        <v>-</v>
      </c>
      <c r="AC556" s="62">
        <f>HLOOKUP('G. Despesas'!$E$4,DRE!$C$4:$Q$1132,ROW('G. Receitas'!X563),FALSE)</f>
        <v>0</v>
      </c>
      <c r="AD556" s="62" t="str">
        <f t="shared" si="28"/>
        <v/>
      </c>
    </row>
    <row r="557" spans="27:30" x14ac:dyDescent="0.25">
      <c r="AA557" s="62">
        <v>41</v>
      </c>
      <c r="AB557" s="62" t="str">
        <f>DRE!D567</f>
        <v>-</v>
      </c>
      <c r="AC557" s="62">
        <f>HLOOKUP('G. Despesas'!$E$4,DRE!$C$4:$Q$1132,ROW('G. Receitas'!X564),FALSE)</f>
        <v>0</v>
      </c>
      <c r="AD557" s="62" t="str">
        <f t="shared" si="28"/>
        <v/>
      </c>
    </row>
    <row r="558" spans="27:30" x14ac:dyDescent="0.25">
      <c r="AA558" s="62">
        <v>42</v>
      </c>
      <c r="AB558" s="62" t="str">
        <f>DRE!D568</f>
        <v>-</v>
      </c>
      <c r="AC558" s="62">
        <f>HLOOKUP('G. Despesas'!$E$4,DRE!$C$4:$Q$1132,ROW('G. Receitas'!X565),FALSE)</f>
        <v>0</v>
      </c>
      <c r="AD558" s="62" t="str">
        <f t="shared" si="28"/>
        <v/>
      </c>
    </row>
    <row r="559" spans="27:30" x14ac:dyDescent="0.25">
      <c r="AA559" s="62">
        <v>43</v>
      </c>
      <c r="AB559" s="62" t="str">
        <f>DRE!D569</f>
        <v>-</v>
      </c>
      <c r="AC559" s="62">
        <f>HLOOKUP('G. Despesas'!$E$4,DRE!$C$4:$Q$1132,ROW('G. Receitas'!X566),FALSE)</f>
        <v>0</v>
      </c>
      <c r="AD559" s="62" t="str">
        <f t="shared" si="28"/>
        <v/>
      </c>
    </row>
    <row r="560" spans="27:30" x14ac:dyDescent="0.25">
      <c r="AA560" s="62">
        <v>44</v>
      </c>
      <c r="AB560" s="62" t="str">
        <f>DRE!D570</f>
        <v>-</v>
      </c>
      <c r="AC560" s="62">
        <f>HLOOKUP('G. Despesas'!$E$4,DRE!$C$4:$Q$1132,ROW('G. Receitas'!X567),FALSE)</f>
        <v>0</v>
      </c>
      <c r="AD560" s="62" t="str">
        <f t="shared" si="28"/>
        <v/>
      </c>
    </row>
    <row r="561" spans="27:30" x14ac:dyDescent="0.25">
      <c r="AA561" s="62">
        <v>45</v>
      </c>
      <c r="AB561" s="62" t="str">
        <f>DRE!D571</f>
        <v>-</v>
      </c>
      <c r="AC561" s="62">
        <f>HLOOKUP('G. Despesas'!$E$4,DRE!$C$4:$Q$1132,ROW('G. Receitas'!X568),FALSE)</f>
        <v>0</v>
      </c>
      <c r="AD561" s="62" t="str">
        <f t="shared" si="28"/>
        <v/>
      </c>
    </row>
    <row r="562" spans="27:30" x14ac:dyDescent="0.25">
      <c r="AA562" s="62">
        <v>46</v>
      </c>
      <c r="AB562" s="62" t="str">
        <f>DRE!D572</f>
        <v>-</v>
      </c>
      <c r="AC562" s="62">
        <f>HLOOKUP('G. Despesas'!$E$4,DRE!$C$4:$Q$1132,ROW('G. Receitas'!X569),FALSE)</f>
        <v>0</v>
      </c>
      <c r="AD562" s="62" t="str">
        <f t="shared" si="28"/>
        <v/>
      </c>
    </row>
    <row r="563" spans="27:30" x14ac:dyDescent="0.25">
      <c r="AA563" s="62">
        <v>47</v>
      </c>
      <c r="AB563" s="62" t="str">
        <f>DRE!D573</f>
        <v>-</v>
      </c>
      <c r="AC563" s="62">
        <f>HLOOKUP('G. Despesas'!$E$4,DRE!$C$4:$Q$1132,ROW('G. Receitas'!X570),FALSE)</f>
        <v>0</v>
      </c>
      <c r="AD563" s="62" t="str">
        <f t="shared" si="28"/>
        <v/>
      </c>
    </row>
    <row r="564" spans="27:30" x14ac:dyDescent="0.25">
      <c r="AA564" s="62">
        <v>48</v>
      </c>
      <c r="AB564" s="62" t="str">
        <f>DRE!D574</f>
        <v>-</v>
      </c>
      <c r="AC564" s="62">
        <f>HLOOKUP('G. Despesas'!$E$4,DRE!$C$4:$Q$1132,ROW('G. Receitas'!X571),FALSE)</f>
        <v>0</v>
      </c>
      <c r="AD564" s="62" t="str">
        <f t="shared" si="28"/>
        <v/>
      </c>
    </row>
    <row r="565" spans="27:30" x14ac:dyDescent="0.25">
      <c r="AA565" s="62">
        <v>49</v>
      </c>
      <c r="AB565" s="62" t="str">
        <f>DRE!D575</f>
        <v>-</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-1577</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1577</v>
      </c>
      <c r="AD819" s="62" t="s">
        <v>1330</v>
      </c>
      <c r="AE819" s="62" t="s">
        <v>1331</v>
      </c>
      <c r="AF819" s="62" t="s">
        <v>1332</v>
      </c>
      <c r="AG819" s="62" t="s">
        <v>1332</v>
      </c>
    </row>
    <row r="820" spans="27:33" x14ac:dyDescent="0.25">
      <c r="AA820" s="62">
        <v>1</v>
      </c>
      <c r="AB820" s="62" t="str">
        <f>DRE!D830</f>
        <v>DISTRIBUIÇÃO DE LUCROS</v>
      </c>
      <c r="AC820" s="62">
        <f>HLOOKUP('G. Despesas'!$E$4,DRE!$C$4:$Q$1132,ROW('G. Receitas'!X827),FALSE)</f>
        <v>1577</v>
      </c>
      <c r="AD820" s="62">
        <f>IF(AC820=0,"",AC820+AA820/1000)</f>
        <v>1577.001</v>
      </c>
      <c r="AE820" s="62">
        <f>LARGE($AD$820:$AD$918,AA820)</f>
        <v>1577.001</v>
      </c>
      <c r="AF820" s="62" t="str">
        <f t="shared" ref="AF820:AF834" si="40">IFERROR(VLOOKUP(MATCH(AE820,$AD$820:$AD$918,0),$AA$820:$AC$918,AF$6,FALSE),"-")</f>
        <v>DISTRIBUIÇÃO DE LUCROS</v>
      </c>
      <c r="AG820" s="62">
        <f t="shared" ref="AG820:AG834" si="41">IFERROR(VLOOKUP(MATCH(AE820,$AD$820:$AD$918,0),$AA$820:$AC$918,AG$6,FALSE),"")</f>
        <v>1577</v>
      </c>
    </row>
    <row r="821" spans="27:33" x14ac:dyDescent="0.25">
      <c r="AA821" s="62">
        <v>2</v>
      </c>
      <c r="AB821" s="62" t="str">
        <f>DRE!D831</f>
        <v>-</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999.35</v>
      </c>
      <c r="AD920" s="62" t="s">
        <v>1330</v>
      </c>
      <c r="AE920" s="62" t="s">
        <v>1331</v>
      </c>
      <c r="AF920" s="62" t="s">
        <v>1332</v>
      </c>
      <c r="AG920" s="62" t="s">
        <v>1332</v>
      </c>
    </row>
    <row r="921" spans="27:33" x14ac:dyDescent="0.25">
      <c r="AA921" s="62">
        <v>1</v>
      </c>
      <c r="AB921" s="62" t="str">
        <f>DRE!D931</f>
        <v>IRPJ E CSLL</v>
      </c>
      <c r="AC921" s="62">
        <f>HLOOKUP('G. Despesas'!$E$4,DRE!$C$4:$Q$1132,ROW('G. Receitas'!X928),FALSE)</f>
        <v>547</v>
      </c>
      <c r="AD921" s="62">
        <f>IF(AC921=0,"",AC921+AA921/1000)</f>
        <v>547.00099999999998</v>
      </c>
      <c r="AE921" s="62">
        <f>LARGE($AD$921:$AD$1019,AA921)</f>
        <v>547.00099999999998</v>
      </c>
      <c r="AF921" s="62" t="str">
        <f t="shared" ref="AF921:AF935" si="45">IFERROR(VLOOKUP(MATCH(AE921,$AD$921:$AD$1019,0),$AA$921:$AC$1019,AF$6,FALSE),"-")</f>
        <v>IRPJ E CSLL</v>
      </c>
      <c r="AG921" s="62">
        <f t="shared" ref="AG921:AG935" si="46">IFERROR(VLOOKUP(MATCH(AE921,$AD$921:$AD$1019,0),$AA$921:$AC$1019,AG$6,FALSE),"")</f>
        <v>547</v>
      </c>
    </row>
    <row r="922" spans="27:33" x14ac:dyDescent="0.25">
      <c r="AA922" s="62">
        <v>2</v>
      </c>
      <c r="AB922" s="62" t="str">
        <f>DRE!D932</f>
        <v>GPS</v>
      </c>
      <c r="AC922" s="62">
        <f>HLOOKUP('G. Despesas'!$E$4,DRE!$C$4:$Q$1132,ROW('G. Receitas'!X929),FALSE)</f>
        <v>243</v>
      </c>
      <c r="AD922" s="62">
        <f t="shared" ref="AD922:AD985" si="47">IF(AC922=0,"",AC922+AA922/1000)</f>
        <v>243.00200000000001</v>
      </c>
      <c r="AE922" s="62">
        <f t="shared" ref="AE922:AE935" si="48">LARGE($AD$921:$AD$1019,AA922)</f>
        <v>243.00200000000001</v>
      </c>
      <c r="AF922" s="62" t="str">
        <f t="shared" si="45"/>
        <v>GPS</v>
      </c>
      <c r="AG922" s="62">
        <f t="shared" si="46"/>
        <v>243</v>
      </c>
    </row>
    <row r="923" spans="27:33" x14ac:dyDescent="0.25">
      <c r="AA923" s="62">
        <v>3</v>
      </c>
      <c r="AB923" s="62" t="str">
        <f>DRE!D933</f>
        <v>FGTS</v>
      </c>
      <c r="AC923" s="62">
        <f>HLOOKUP('G. Despesas'!$E$4,DRE!$C$4:$Q$1132,ROW('G. Receitas'!X930),FALSE)</f>
        <v>209.35</v>
      </c>
      <c r="AD923" s="62">
        <f t="shared" si="47"/>
        <v>209.35299999999998</v>
      </c>
      <c r="AE923" s="62">
        <f t="shared" si="48"/>
        <v>209.35299999999998</v>
      </c>
      <c r="AF923" s="62" t="str">
        <f t="shared" si="45"/>
        <v>FGTS</v>
      </c>
      <c r="AG923" s="62">
        <f t="shared" si="46"/>
        <v>209.35</v>
      </c>
    </row>
    <row r="924" spans="27:33" x14ac:dyDescent="0.25">
      <c r="AA924" s="62">
        <v>4</v>
      </c>
      <c r="AB924" s="62">
        <f>DRE!D934</f>
        <v>0</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v>
      </c>
      <c r="AC925" s="62">
        <f>HLOOKUP('G. Despesas'!$E$4,DRE!$C$4:$Q$1132,ROW('G. Receitas'!X932),FALSE)</f>
        <v>0</v>
      </c>
      <c r="AD925" s="62" t="str">
        <f t="shared" si="47"/>
        <v/>
      </c>
      <c r="AE925" s="62" t="e">
        <f t="shared" si="48"/>
        <v>#NUM!</v>
      </c>
      <c r="AF925" s="62" t="str">
        <f t="shared" si="45"/>
        <v>-</v>
      </c>
      <c r="AG925" s="62" t="str">
        <f t="shared" si="46"/>
        <v/>
      </c>
    </row>
    <row r="926" spans="27:33" x14ac:dyDescent="0.25">
      <c r="AA926" s="62">
        <v>6</v>
      </c>
      <c r="AB926" s="62" t="str">
        <f>DRE!D936</f>
        <v>-</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-7005.43</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123.98</v>
      </c>
      <c r="AD1023" s="62" t="s">
        <v>1330</v>
      </c>
      <c r="AE1023" s="62" t="s">
        <v>1331</v>
      </c>
      <c r="AF1023" s="62" t="s">
        <v>1332</v>
      </c>
      <c r="AG1023" s="62" t="s">
        <v>1332</v>
      </c>
    </row>
    <row r="1024" spans="27:33" x14ac:dyDescent="0.25">
      <c r="AA1024" s="62">
        <v>1</v>
      </c>
      <c r="AB1024" s="62" t="str">
        <f>DRE!D1034</f>
        <v>PRESTAÇÃO STRADA</v>
      </c>
      <c r="AC1024" s="62">
        <f>HLOOKUP('G. Despesas'!$E$4,DRE!$C$4:$Q$1132,ROW('G. Receitas'!X1031),FALSE)</f>
        <v>123.98</v>
      </c>
      <c r="AD1024" s="62">
        <f>IF(AC1024=0,"",AC1024+AA1024/1000)</f>
        <v>123.98100000000001</v>
      </c>
      <c r="AE1024" s="62">
        <f>LARGE($AD$1024:$AD$1122,AA1024)</f>
        <v>123.98100000000001</v>
      </c>
      <c r="AF1024" s="62" t="str">
        <f t="shared" ref="AF1024:AF1038" si="50">IFERROR(VLOOKUP(MATCH(AE1024,$AD$1024:$AD$1122,0),$AA$1024:$AC$1122,AF$6,FALSE),"-")</f>
        <v>PRESTAÇÃO STRADA</v>
      </c>
      <c r="AG1024" s="62">
        <f t="shared" ref="AG1024:AG1038" si="51">IFERROR(VLOOKUP(MATCH(AE1024,$AD$1024:$AD$1122,0),$AA$1024:$AC$1122,AG$6,FALSE),"")</f>
        <v>123.98</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71"/>
      <c r="C1" s="224" t="s">
        <v>241</v>
      </c>
      <c r="D1" s="224"/>
      <c r="E1" s="224"/>
      <c r="F1" s="224"/>
      <c r="G1" s="224"/>
      <c r="H1" s="224"/>
      <c r="I1" s="224"/>
      <c r="J1" s="224"/>
      <c r="K1" s="224"/>
      <c r="L1" s="224"/>
      <c r="W1" s="101"/>
      <c r="X1" s="101"/>
      <c r="Y1" s="90"/>
      <c r="Z1" s="90"/>
      <c r="AA1" s="90"/>
      <c r="AB1" s="90"/>
      <c r="AC1" s="90"/>
      <c r="AD1" s="90"/>
      <c r="AE1" s="101"/>
    </row>
    <row r="2" spans="1:31" s="18" customFormat="1" ht="37.5" customHeight="1" x14ac:dyDescent="0.25">
      <c r="A2" s="171"/>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71"/>
      <c r="D3" s="6"/>
      <c r="W3" s="103"/>
      <c r="X3" s="103"/>
      <c r="Y3" s="62"/>
      <c r="Z3" s="62"/>
      <c r="AA3" s="62"/>
      <c r="AB3" s="62"/>
      <c r="AC3" s="62"/>
      <c r="AD3" s="62"/>
      <c r="AE3" s="103"/>
    </row>
    <row r="4" spans="1:31" customFormat="1" ht="24.75" customHeight="1" x14ac:dyDescent="0.25">
      <c r="A4" s="171"/>
      <c r="C4" s="26" t="s">
        <v>20</v>
      </c>
      <c r="D4" s="6"/>
      <c r="E4" s="239" t="s">
        <v>247</v>
      </c>
      <c r="F4" s="240"/>
      <c r="G4" s="240"/>
      <c r="H4" s="241"/>
      <c r="I4" s="139"/>
      <c r="W4" s="103"/>
      <c r="X4" s="103"/>
      <c r="Y4" s="62"/>
      <c r="Z4" s="62"/>
      <c r="AA4" s="62"/>
      <c r="AB4" s="62"/>
      <c r="AC4" s="62"/>
      <c r="AD4" s="62"/>
      <c r="AE4" s="103"/>
    </row>
    <row r="5" spans="1:31" customFormat="1" x14ac:dyDescent="0.25">
      <c r="A5" s="171"/>
      <c r="W5" s="103"/>
      <c r="X5" s="103"/>
      <c r="Y5" s="62"/>
      <c r="Z5" s="62"/>
      <c r="AA5" s="62"/>
      <c r="AB5" s="62"/>
      <c r="AC5" s="62"/>
      <c r="AD5" s="62"/>
      <c r="AE5" s="103"/>
    </row>
    <row r="6" spans="1:31" customFormat="1" ht="23.25" customHeight="1" x14ac:dyDescent="0.25">
      <c r="A6" s="171"/>
      <c r="C6" s="255" t="s">
        <v>314</v>
      </c>
      <c r="D6" s="255"/>
      <c r="E6" s="255"/>
      <c r="F6" s="74">
        <f>SUM('G. Receitas'!Z10:Z17)</f>
        <v>11444.69</v>
      </c>
      <c r="J6" s="256" t="str">
        <f>"2. "&amp;'G. Receitas'!Y10</f>
        <v>2. DESPESAS COM PRODUTOS</v>
      </c>
      <c r="K6" s="256"/>
      <c r="L6" s="258"/>
      <c r="M6" s="259">
        <f>'G. Receitas'!Z10</f>
        <v>0</v>
      </c>
      <c r="N6" s="259"/>
      <c r="W6" s="103"/>
      <c r="X6" s="103"/>
      <c r="Y6" s="62"/>
      <c r="Z6" s="62"/>
      <c r="AA6" s="62"/>
      <c r="AB6" s="62"/>
      <c r="AC6" s="62"/>
      <c r="AD6" s="62"/>
      <c r="AE6" s="103"/>
    </row>
    <row r="7" spans="1:31" customFormat="1" x14ac:dyDescent="0.25">
      <c r="A7" s="171"/>
      <c r="W7" s="103"/>
      <c r="X7" s="103"/>
      <c r="Y7" s="62"/>
      <c r="Z7" s="62"/>
      <c r="AA7" s="62"/>
      <c r="AB7" s="62"/>
      <c r="AC7" s="62"/>
      <c r="AD7" s="62"/>
      <c r="AE7" s="103"/>
    </row>
    <row r="8" spans="1:31" customFormat="1" x14ac:dyDescent="0.25">
      <c r="A8" s="171"/>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71"/>
      <c r="Z9" s="62" t="str">
        <f>AC24</f>
        <v>DESPESAS COM SERVIÇOS</v>
      </c>
      <c r="AA9" s="62">
        <f>AD24</f>
        <v>0</v>
      </c>
      <c r="AC9" s="62" t="str">
        <f>DRE!D222</f>
        <v>CUSTO PRODUTO GLP 13 KG</v>
      </c>
      <c r="AD9" s="62">
        <f>HLOOKUP($E$4,DRE!$C$4:$Q$1132,ROW('G. Receitas'!X50),FALSE)</f>
        <v>0</v>
      </c>
    </row>
    <row r="10" spans="1:31" x14ac:dyDescent="0.25">
      <c r="A10" s="171"/>
      <c r="Z10" s="62" t="str">
        <f>AC40</f>
        <v>DESPESAS COM RH</v>
      </c>
      <c r="AA10" s="62">
        <f>AD40</f>
        <v>0</v>
      </c>
      <c r="AC10" s="62" t="str">
        <f>DRE!D307</f>
        <v>-</v>
      </c>
      <c r="AD10" s="62">
        <f>HLOOKUP($E$4,DRE!$C$4:$Q$1132,ROW('G. Receitas'!X51),FALSE)</f>
        <v>0</v>
      </c>
    </row>
    <row r="11" spans="1:31" x14ac:dyDescent="0.25">
      <c r="A11" s="171"/>
      <c r="Z11" s="62" t="str">
        <f>AC56</f>
        <v>DESPESAS OPERACIONAIS</v>
      </c>
      <c r="AA11" s="62">
        <f>AD56</f>
        <v>0</v>
      </c>
      <c r="AC11" s="62" t="str">
        <f>DRE!D308</f>
        <v>-</v>
      </c>
      <c r="AD11" s="62">
        <f>HLOOKUP($E$4,DRE!$C$4:$Q$1132,ROW('G. Receitas'!X52),FALSE)</f>
        <v>0</v>
      </c>
    </row>
    <row r="12" spans="1:31" x14ac:dyDescent="0.25">
      <c r="A12" s="171"/>
      <c r="Z12" s="62" t="str">
        <f>AC72</f>
        <v>DESPESAS DE MARKETING</v>
      </c>
      <c r="AA12" s="62">
        <f>AD72</f>
        <v>0</v>
      </c>
      <c r="AC12" s="62" t="str">
        <f>DRE!D309</f>
        <v>-</v>
      </c>
      <c r="AD12" s="62">
        <f>HLOOKUP($E$4,DRE!$C$4:$Q$1132,ROW('G. Receitas'!X53),FALSE)</f>
        <v>0</v>
      </c>
    </row>
    <row r="13" spans="1:31" x14ac:dyDescent="0.25">
      <c r="A13" s="171"/>
      <c r="Z13" s="62" t="str">
        <f>AC107</f>
        <v>DESPESAS NÃO OPERACIONAIS</v>
      </c>
      <c r="AA13" s="62">
        <f>AD107</f>
        <v>0</v>
      </c>
      <c r="AC13" s="62" t="str">
        <f>DRE!D310</f>
        <v>-</v>
      </c>
      <c r="AD13" s="62">
        <f>HLOOKUP($E$4,DRE!$C$4:$Q$1132,ROW('G. Receitas'!X54),FALSE)</f>
        <v>0</v>
      </c>
    </row>
    <row r="14" spans="1:31" x14ac:dyDescent="0.25">
      <c r="A14" s="171"/>
      <c r="Z14" s="62" t="str">
        <f>AC124</f>
        <v>IMPOSTOS</v>
      </c>
      <c r="AA14" s="62">
        <f>AD124</f>
        <v>0</v>
      </c>
      <c r="AC14" s="62" t="str">
        <f>DRE!D311</f>
        <v>-</v>
      </c>
      <c r="AD14" s="62">
        <f>HLOOKUP($E$4,DRE!$C$4:$Q$1132,ROW('G. Receitas'!X55),FALSE)</f>
        <v>0</v>
      </c>
    </row>
    <row r="15" spans="1:31" x14ac:dyDescent="0.25">
      <c r="A15" s="171"/>
      <c r="Z15" s="62" t="str">
        <f>AC143</f>
        <v>INVESTIMENTOS</v>
      </c>
      <c r="AA15" s="62">
        <f>AD143</f>
        <v>0</v>
      </c>
      <c r="AC15" s="62" t="str">
        <f>DRE!D312</f>
        <v>-</v>
      </c>
      <c r="AD15" s="62">
        <f>HLOOKUP($E$4,DRE!$C$4:$Q$1132,ROW('G. Receitas'!X56),FALSE)</f>
        <v>0</v>
      </c>
    </row>
    <row r="16" spans="1:31" x14ac:dyDescent="0.25">
      <c r="A16" s="171"/>
      <c r="AC16" s="62" t="str">
        <f>DRE!D313</f>
        <v>-</v>
      </c>
      <c r="AD16" s="62">
        <f>HLOOKUP($E$4,DRE!$C$4:$Q$1132,ROW('G. Receitas'!X57),FALSE)</f>
        <v>0</v>
      </c>
    </row>
    <row r="17" spans="1:30" x14ac:dyDescent="0.25">
      <c r="A17" s="171"/>
      <c r="AC17" s="62" t="str">
        <f>DRE!D314</f>
        <v>-</v>
      </c>
      <c r="AD17" s="62">
        <f>HLOOKUP($E$4,DRE!$C$4:$Q$1132,ROW('G. Receitas'!X58),FALSE)</f>
        <v>0</v>
      </c>
    </row>
    <row r="18" spans="1:30" x14ac:dyDescent="0.25">
      <c r="A18" s="171"/>
      <c r="AC18" s="62" t="str">
        <f>DRE!D315</f>
        <v>-</v>
      </c>
      <c r="AD18" s="62">
        <f>HLOOKUP($E$4,DRE!$C$4:$Q$1132,ROW('G. Receitas'!X59),FALSE)</f>
        <v>0</v>
      </c>
    </row>
    <row r="19" spans="1:30" x14ac:dyDescent="0.25">
      <c r="A19" s="171"/>
      <c r="AC19" s="62" t="str">
        <f>DRE!D316</f>
        <v>-</v>
      </c>
      <c r="AD19" s="62">
        <f>HLOOKUP($E$4,DRE!$C$4:$Q$1132,ROW('G. Receitas'!X60),FALSE)</f>
        <v>0</v>
      </c>
    </row>
    <row r="20" spans="1:30" x14ac:dyDescent="0.25">
      <c r="A20" s="171"/>
      <c r="AC20" s="62" t="str">
        <f>DRE!D317</f>
        <v>-</v>
      </c>
      <c r="AD20" s="62">
        <f>HLOOKUP($E$4,DRE!$C$4:$Q$1132,ROW('G. Receitas'!X61),FALSE)</f>
        <v>0</v>
      </c>
    </row>
    <row r="21" spans="1:30" x14ac:dyDescent="0.25">
      <c r="A21" s="171"/>
      <c r="AC21" s="62" t="str">
        <f>DRE!D318</f>
        <v>-</v>
      </c>
      <c r="AD21" s="62">
        <f>HLOOKUP($E$4,DRE!$C$4:$Q$1132,ROW('G. Receitas'!X62),FALSE)</f>
        <v>0</v>
      </c>
    </row>
    <row r="22" spans="1:30" x14ac:dyDescent="0.25">
      <c r="A22" s="171"/>
      <c r="AC22" s="62" t="str">
        <f>DRE!D319</f>
        <v>-</v>
      </c>
      <c r="AD22" s="62">
        <f>HLOOKUP($E$4,DRE!$C$4:$Q$1132,ROW('G. Receitas'!X63),FALSE)</f>
        <v>0</v>
      </c>
    </row>
    <row r="23" spans="1:30" ht="58.5" customHeight="1" x14ac:dyDescent="0.25">
      <c r="A23" s="171"/>
      <c r="AC23" s="62" t="str">
        <f>DRE!D320</f>
        <v>Outras Despesas com Produtos</v>
      </c>
      <c r="AD23" s="62">
        <f>HLOOKUP($E$4,DRE!$C$4:$Q$1132,ROW('G. Receitas'!X64),FALSE)</f>
        <v>0</v>
      </c>
    </row>
    <row r="24" spans="1:30" ht="23.25" customHeight="1" x14ac:dyDescent="0.25">
      <c r="A24" s="171"/>
      <c r="C24" s="255" t="str">
        <f>"3. "&amp;'G. Receitas'!Y11</f>
        <v>3. DESPESAS COM SERVIÇOS</v>
      </c>
      <c r="D24" s="255"/>
      <c r="E24" s="255"/>
      <c r="F24" s="74">
        <f>'G. Receitas'!Z11</f>
        <v>0</v>
      </c>
      <c r="H24" s="13"/>
      <c r="I24" s="13"/>
      <c r="J24" s="256" t="str">
        <f>"4. "&amp;'G. Receitas'!Y15</f>
        <v>4. DESPESAS NÃO OPERACIONAIS</v>
      </c>
      <c r="K24" s="256"/>
      <c r="L24" s="256"/>
      <c r="M24" s="259">
        <f>'G. Receitas'!Z15</f>
        <v>1577</v>
      </c>
      <c r="N24" s="259"/>
      <c r="AC24" s="62" t="str">
        <f>DRE!D321</f>
        <v>DESPESAS COM SERVIÇOS</v>
      </c>
      <c r="AD24" s="62">
        <f>HLOOKUP($E$4,DRE!$C$4:$Q$1132,ROW('G. Receitas'!X65),FALSE)</f>
        <v>0</v>
      </c>
    </row>
    <row r="25" spans="1:30" x14ac:dyDescent="0.25">
      <c r="A25" s="171"/>
      <c r="AC25" s="62" t="str">
        <f>DRE!D322</f>
        <v>-</v>
      </c>
      <c r="AD25" s="62">
        <f>HLOOKUP($E$4,DRE!$C$4:$Q$1132,ROW('G. Receitas'!X66),FALSE)</f>
        <v>0</v>
      </c>
    </row>
    <row r="26" spans="1:30" x14ac:dyDescent="0.25">
      <c r="A26" s="171"/>
      <c r="AC26" s="62" t="str">
        <f>DRE!D407</f>
        <v>-</v>
      </c>
      <c r="AD26" s="62">
        <f>HLOOKUP($E$4,DRE!$C$4:$Q$1132,ROW('G. Receitas'!X67),FALSE)</f>
        <v>0</v>
      </c>
    </row>
    <row r="27" spans="1:30" x14ac:dyDescent="0.25">
      <c r="A27" s="171"/>
      <c r="AC27" s="62" t="str">
        <f>DRE!D408</f>
        <v>-</v>
      </c>
      <c r="AD27" s="62">
        <f>HLOOKUP($E$4,DRE!$C$4:$Q$1132,ROW('G. Receitas'!X68),FALSE)</f>
        <v>0</v>
      </c>
    </row>
    <row r="28" spans="1:30" x14ac:dyDescent="0.25">
      <c r="A28" s="171"/>
      <c r="AC28" s="62" t="str">
        <f>DRE!D409</f>
        <v>-</v>
      </c>
      <c r="AD28" s="62">
        <f>HLOOKUP($E$4,DRE!$C$4:$Q$1132,ROW('G. Receitas'!X69),FALSE)</f>
        <v>0</v>
      </c>
    </row>
    <row r="29" spans="1:30" x14ac:dyDescent="0.25">
      <c r="A29" s="171"/>
      <c r="AC29" s="62" t="str">
        <f>DRE!D410</f>
        <v>-</v>
      </c>
      <c r="AD29" s="62">
        <f>HLOOKUP($E$4,DRE!$C$4:$Q$1132,ROW('G. Receitas'!X70),FALSE)</f>
        <v>0</v>
      </c>
    </row>
    <row r="30" spans="1:30" x14ac:dyDescent="0.25">
      <c r="A30" s="171"/>
      <c r="AC30" s="62" t="str">
        <f>DRE!D411</f>
        <v>-</v>
      </c>
      <c r="AD30" s="62">
        <f>HLOOKUP($E$4,DRE!$C$4:$Q$1132,ROW('G. Receitas'!X71),FALSE)</f>
        <v>0</v>
      </c>
    </row>
    <row r="31" spans="1:30" x14ac:dyDescent="0.25">
      <c r="A31" s="171"/>
      <c r="AC31" s="62" t="str">
        <f>DRE!D412</f>
        <v>-</v>
      </c>
      <c r="AD31" s="62">
        <f>HLOOKUP($E$4,DRE!$C$4:$Q$1132,ROW('G. Receitas'!X72),FALSE)</f>
        <v>0</v>
      </c>
    </row>
    <row r="32" spans="1:30" x14ac:dyDescent="0.25">
      <c r="A32" s="171"/>
      <c r="AC32" s="62" t="str">
        <f>DRE!D413</f>
        <v>-</v>
      </c>
      <c r="AD32" s="62">
        <f>HLOOKUP($E$4,DRE!$C$4:$Q$1132,ROW('G. Receitas'!X73),FALSE)</f>
        <v>0</v>
      </c>
    </row>
    <row r="33" spans="1:30" x14ac:dyDescent="0.25">
      <c r="A33" s="171"/>
      <c r="AC33" s="62" t="str">
        <f>DRE!D414</f>
        <v>-</v>
      </c>
      <c r="AD33" s="62">
        <f>HLOOKUP($E$4,DRE!$C$4:$Q$1132,ROW('G. Receitas'!X74),FALSE)</f>
        <v>0</v>
      </c>
    </row>
    <row r="34" spans="1:30" x14ac:dyDescent="0.25">
      <c r="A34" s="171"/>
      <c r="AC34" s="62" t="str">
        <f>DRE!D415</f>
        <v>-</v>
      </c>
      <c r="AD34" s="62">
        <f>HLOOKUP($E$4,DRE!$C$4:$Q$1132,ROW('G. Receitas'!X75),FALSE)</f>
        <v>0</v>
      </c>
    </row>
    <row r="35" spans="1:30" x14ac:dyDescent="0.25">
      <c r="A35" s="171"/>
      <c r="AC35" s="62" t="str">
        <f>DRE!D416</f>
        <v>-</v>
      </c>
      <c r="AD35" s="62">
        <f>HLOOKUP($E$4,DRE!$C$4:$Q$1132,ROW('G. Receitas'!X76),FALSE)</f>
        <v>0</v>
      </c>
    </row>
    <row r="36" spans="1:30" x14ac:dyDescent="0.25">
      <c r="A36" s="171"/>
      <c r="AC36" s="62" t="str">
        <f>DRE!D417</f>
        <v>-</v>
      </c>
      <c r="AD36" s="62">
        <f>HLOOKUP($E$4,DRE!$C$4:$Q$1132,ROW('G. Receitas'!X77),FALSE)</f>
        <v>0</v>
      </c>
    </row>
    <row r="37" spans="1:30" x14ac:dyDescent="0.25">
      <c r="A37" s="171"/>
      <c r="AC37" s="62" t="str">
        <f>DRE!D418</f>
        <v>-</v>
      </c>
      <c r="AD37" s="62">
        <f>HLOOKUP($E$4,DRE!$C$4:$Q$1132,ROW('G. Receitas'!X78),FALSE)</f>
        <v>0</v>
      </c>
    </row>
    <row r="38" spans="1:30" x14ac:dyDescent="0.25">
      <c r="A38" s="171"/>
      <c r="AC38" s="62" t="str">
        <f>DRE!D419</f>
        <v>-</v>
      </c>
      <c r="AD38" s="62">
        <f>HLOOKUP($E$4,DRE!$C$4:$Q$1132,ROW('G. Receitas'!X79),FALSE)</f>
        <v>0</v>
      </c>
    </row>
    <row r="39" spans="1:30" x14ac:dyDescent="0.25">
      <c r="A39" s="171"/>
      <c r="AC39" s="62" t="str">
        <f>DRE!D420</f>
        <v>Outras Despesas com Serviços</v>
      </c>
      <c r="AD39" s="62">
        <f>HLOOKUP($E$4,DRE!$C$4:$Q$1132,ROW('G. Receitas'!X80),FALSE)</f>
        <v>0</v>
      </c>
    </row>
    <row r="40" spans="1:30" x14ac:dyDescent="0.25">
      <c r="A40" s="171"/>
      <c r="AC40" s="62" t="str">
        <f>DRE!D426</f>
        <v>DESPESAS COM RH</v>
      </c>
      <c r="AD40" s="62">
        <f>HLOOKUP($E$4,DRE!$C$4:$Q$1132,ROW('G. Receitas'!X86),FALSE)</f>
        <v>0</v>
      </c>
    </row>
    <row r="41" spans="1:30" x14ac:dyDescent="0.25">
      <c r="A41" s="171"/>
      <c r="AC41" s="62" t="str">
        <f>DRE!D427</f>
        <v>SALÁRIOS</v>
      </c>
      <c r="AD41" s="62">
        <f>HLOOKUP($E$4,DRE!$C$4:$Q$1132,ROW('G. Receitas'!X87),FALSE)</f>
        <v>0</v>
      </c>
    </row>
    <row r="42" spans="1:30" x14ac:dyDescent="0.25">
      <c r="A42" s="171"/>
      <c r="AC42" s="62" t="str">
        <f>DRE!D512</f>
        <v>-</v>
      </c>
      <c r="AD42" s="62">
        <f>HLOOKUP($E$4,DRE!$C$4:$Q$1132,ROW('G. Receitas'!X88),FALSE)</f>
        <v>0</v>
      </c>
    </row>
    <row r="43" spans="1:30" ht="33" customHeight="1" x14ac:dyDescent="0.25">
      <c r="A43" s="171"/>
      <c r="AC43" s="62" t="str">
        <f>DRE!D513</f>
        <v>-</v>
      </c>
      <c r="AD43" s="62">
        <f>HLOOKUP($E$4,DRE!$C$4:$Q$1132,ROW('G. Receitas'!X89),FALSE)</f>
        <v>0</v>
      </c>
    </row>
    <row r="44" spans="1:30" ht="23.25" customHeight="1" x14ac:dyDescent="0.25">
      <c r="A44" s="171"/>
      <c r="C44" s="255" t="str">
        <f>"5. "&amp;'G. Receitas'!Y12</f>
        <v>5. DESPESAS COM RH</v>
      </c>
      <c r="D44" s="255"/>
      <c r="E44" s="255"/>
      <c r="F44" s="74">
        <f>'G. Receitas'!Z12</f>
        <v>4230.78</v>
      </c>
      <c r="H44" s="13"/>
      <c r="I44" s="13"/>
      <c r="J44" s="256" t="str">
        <f>"6. "&amp;'G. Receitas'!Y13</f>
        <v>6. DESPESAS OPERACIONAIS</v>
      </c>
      <c r="K44" s="256"/>
      <c r="L44" s="256"/>
      <c r="M44" s="259">
        <f>'G. Receitas'!Z13</f>
        <v>4513.58</v>
      </c>
      <c r="N44" s="259"/>
      <c r="AC44" s="62" t="str">
        <f>DRE!D514</f>
        <v>-</v>
      </c>
      <c r="AD44" s="62">
        <f>HLOOKUP($E$4,DRE!$C$4:$Q$1132,ROW('G. Receitas'!X90),FALSE)</f>
        <v>0</v>
      </c>
    </row>
    <row r="45" spans="1:30" x14ac:dyDescent="0.25">
      <c r="A45" s="171"/>
      <c r="AC45" s="62" t="str">
        <f>DRE!D515</f>
        <v>-</v>
      </c>
      <c r="AD45" s="62">
        <f>HLOOKUP($E$4,DRE!$C$4:$Q$1132,ROW('G. Receitas'!X91),FALSE)</f>
        <v>0</v>
      </c>
    </row>
    <row r="46" spans="1:30" x14ac:dyDescent="0.25">
      <c r="A46" s="171"/>
      <c r="AC46" s="62" t="str">
        <f>DRE!D516</f>
        <v>-</v>
      </c>
      <c r="AD46" s="62">
        <f>HLOOKUP($E$4,DRE!$C$4:$Q$1132,ROW('G. Receitas'!X92),FALSE)</f>
        <v>0</v>
      </c>
    </row>
    <row r="47" spans="1:30" x14ac:dyDescent="0.25">
      <c r="A47" s="171"/>
      <c r="AC47" s="62" t="str">
        <f>DRE!D517</f>
        <v>-</v>
      </c>
      <c r="AD47" s="62">
        <f>HLOOKUP($E$4,DRE!$C$4:$Q$1132,ROW('G. Receitas'!X93),FALSE)</f>
        <v>0</v>
      </c>
    </row>
    <row r="48" spans="1:30" x14ac:dyDescent="0.25">
      <c r="A48" s="171"/>
      <c r="AC48" s="62" t="str">
        <f>DRE!D518</f>
        <v>-</v>
      </c>
      <c r="AD48" s="62">
        <f>HLOOKUP($E$4,DRE!$C$4:$Q$1132,ROW('G. Receitas'!X94),FALSE)</f>
        <v>0</v>
      </c>
    </row>
    <row r="49" spans="1:30" x14ac:dyDescent="0.25">
      <c r="A49" s="171"/>
      <c r="AC49" s="62" t="str">
        <f>DRE!D519</f>
        <v>-</v>
      </c>
      <c r="AD49" s="62">
        <f>HLOOKUP($E$4,DRE!$C$4:$Q$1132,ROW('G. Receitas'!X95),FALSE)</f>
        <v>0</v>
      </c>
    </row>
    <row r="50" spans="1:30" x14ac:dyDescent="0.25">
      <c r="A50" s="171"/>
      <c r="AC50" s="62" t="str">
        <f>DRE!D520</f>
        <v>-</v>
      </c>
      <c r="AD50" s="62">
        <f>HLOOKUP($E$4,DRE!$C$4:$Q$1132,ROW('G. Receitas'!X96),FALSE)</f>
        <v>0</v>
      </c>
    </row>
    <row r="51" spans="1:30" x14ac:dyDescent="0.25">
      <c r="A51" s="171"/>
      <c r="AC51" s="62" t="str">
        <f>DRE!D521</f>
        <v>-</v>
      </c>
      <c r="AD51" s="62">
        <f>HLOOKUP($E$4,DRE!$C$4:$Q$1132,ROW('G. Receitas'!X97),FALSE)</f>
        <v>0</v>
      </c>
    </row>
    <row r="52" spans="1:30" x14ac:dyDescent="0.25">
      <c r="A52" s="171"/>
      <c r="AC52" s="62" t="str">
        <f>DRE!D522</f>
        <v>-</v>
      </c>
      <c r="AD52" s="62">
        <f>HLOOKUP($E$4,DRE!$C$4:$Q$1132,ROW('G. Receitas'!X98),FALSE)</f>
        <v>0</v>
      </c>
    </row>
    <row r="53" spans="1:30" x14ac:dyDescent="0.25">
      <c r="A53" s="171"/>
      <c r="AC53" s="62" t="str">
        <f>DRE!D523</f>
        <v>-</v>
      </c>
      <c r="AD53" s="62">
        <f>HLOOKUP($E$4,DRE!$C$4:$Q$1132,ROW('G. Receitas'!X99),FALSE)</f>
        <v>0</v>
      </c>
    </row>
    <row r="54" spans="1:30" x14ac:dyDescent="0.25">
      <c r="A54" s="171"/>
      <c r="AC54" s="62" t="str">
        <f>DRE!D524</f>
        <v>-</v>
      </c>
      <c r="AD54" s="62">
        <f>HLOOKUP($E$4,DRE!$C$4:$Q$1132,ROW('G. Receitas'!X100),FALSE)</f>
        <v>0</v>
      </c>
    </row>
    <row r="55" spans="1:30" x14ac:dyDescent="0.25">
      <c r="A55" s="171"/>
      <c r="AC55" s="62" t="str">
        <f>DRE!D525</f>
        <v>Outras Despesas com RH</v>
      </c>
      <c r="AD55" s="62">
        <f>HLOOKUP($E$4,DRE!$C$4:$Q$1132,ROW('G. Receitas'!X101),FALSE)</f>
        <v>0</v>
      </c>
    </row>
    <row r="56" spans="1:30" x14ac:dyDescent="0.25">
      <c r="A56" s="171"/>
      <c r="AC56" s="62" t="str">
        <f>DRE!D526</f>
        <v>DESPESAS OPERACIONAIS</v>
      </c>
      <c r="AD56" s="62">
        <f>HLOOKUP($E$4,DRE!$C$4:$Q$1132,ROW('G. Receitas'!X102),FALSE)</f>
        <v>0</v>
      </c>
    </row>
    <row r="57" spans="1:30" x14ac:dyDescent="0.25">
      <c r="A57" s="171"/>
      <c r="AC57" s="62" t="str">
        <f>DRE!D527</f>
        <v>INTERNET E TEL.FIXO</v>
      </c>
      <c r="AD57" s="62">
        <f>HLOOKUP($E$4,DRE!$C$4:$Q$1132,ROW('G. Receitas'!X103),FALSE)</f>
        <v>0</v>
      </c>
    </row>
    <row r="58" spans="1:30" x14ac:dyDescent="0.25">
      <c r="A58" s="171"/>
      <c r="AC58" s="62" t="str">
        <f>DRE!D612</f>
        <v>-</v>
      </c>
      <c r="AD58" s="62">
        <f>HLOOKUP($E$4,DRE!$C$4:$Q$1132,ROW('G. Receitas'!X104),FALSE)</f>
        <v>0</v>
      </c>
    </row>
    <row r="59" spans="1:30" ht="42" customHeight="1" x14ac:dyDescent="0.25">
      <c r="A59" s="171"/>
      <c r="AC59" s="62" t="str">
        <f>DRE!D613</f>
        <v>-</v>
      </c>
      <c r="AD59" s="62">
        <f>HLOOKUP($E$4,DRE!$C$4:$Q$1132,ROW('G. Receitas'!X105),FALSE)</f>
        <v>0</v>
      </c>
    </row>
    <row r="60" spans="1:30" ht="32.25" customHeight="1" x14ac:dyDescent="0.25">
      <c r="A60" s="171"/>
      <c r="AC60" s="62" t="str">
        <f>DRE!D614</f>
        <v>-</v>
      </c>
      <c r="AD60" s="62">
        <f>HLOOKUP($E$4,DRE!$C$4:$Q$1132,ROW('G. Receitas'!X106),FALSE)</f>
        <v>0</v>
      </c>
    </row>
    <row r="61" spans="1:30" x14ac:dyDescent="0.25">
      <c r="A61" s="171"/>
      <c r="AC61" s="62" t="str">
        <f>DRE!D615</f>
        <v>-</v>
      </c>
      <c r="AD61" s="62">
        <f>HLOOKUP($E$4,DRE!$C$4:$Q$1132,ROW('G. Receitas'!X107),FALSE)</f>
        <v>0</v>
      </c>
    </row>
    <row r="62" spans="1:30" ht="23.25" customHeight="1" x14ac:dyDescent="0.25">
      <c r="A62" s="171"/>
      <c r="C62" s="255" t="str">
        <f>"7. "&amp;'G. Receitas'!Y14</f>
        <v>7. DESPESAS DE MARKETING</v>
      </c>
      <c r="D62" s="255"/>
      <c r="E62" s="255"/>
      <c r="F62" s="75">
        <f>'G. Receitas'!Z14</f>
        <v>0</v>
      </c>
      <c r="H62" s="13"/>
      <c r="I62" s="13"/>
      <c r="J62" s="256" t="str">
        <f>"8. "&amp;'G. Receitas'!Y16</f>
        <v>8. IMPOSTOS</v>
      </c>
      <c r="K62" s="256"/>
      <c r="L62" s="256"/>
      <c r="M62" s="259">
        <f>'G. Receitas'!Z16</f>
        <v>999.35</v>
      </c>
      <c r="N62" s="259"/>
      <c r="AC62" s="62" t="str">
        <f>DRE!D616</f>
        <v>-</v>
      </c>
      <c r="AD62" s="62">
        <f>HLOOKUP($E$4,DRE!$C$4:$Q$1132,ROW('G. Receitas'!X108),FALSE)</f>
        <v>0</v>
      </c>
    </row>
    <row r="63" spans="1:30" ht="46.5" customHeight="1" x14ac:dyDescent="0.25">
      <c r="A63" s="171"/>
      <c r="AC63" s="62" t="str">
        <f>DRE!D617</f>
        <v>-</v>
      </c>
      <c r="AD63" s="62">
        <f>HLOOKUP($E$4,DRE!$C$4:$Q$1132,ROW('G. Receitas'!X109),FALSE)</f>
        <v>0</v>
      </c>
    </row>
    <row r="64" spans="1:30" ht="28.5" customHeight="1" x14ac:dyDescent="0.25">
      <c r="A64" s="171"/>
      <c r="AC64" s="62" t="str">
        <f>DRE!D618</f>
        <v>-</v>
      </c>
      <c r="AD64" s="62">
        <f>HLOOKUP($E$4,DRE!$C$4:$Q$1132,ROW('G. Receitas'!X110),FALSE)</f>
        <v>0</v>
      </c>
    </row>
    <row r="65" spans="1:30" ht="28.5" customHeight="1" x14ac:dyDescent="0.25">
      <c r="A65" s="171"/>
      <c r="AC65" s="62" t="str">
        <f>DRE!D619</f>
        <v>-</v>
      </c>
      <c r="AD65" s="62">
        <f>HLOOKUP($E$4,DRE!$C$4:$Q$1132,ROW('G. Receitas'!X111),FALSE)</f>
        <v>0</v>
      </c>
    </row>
    <row r="66" spans="1:30" ht="28.5" customHeight="1" x14ac:dyDescent="0.25">
      <c r="A66" s="171"/>
      <c r="AC66" s="62" t="str">
        <f>DRE!D620</f>
        <v>-</v>
      </c>
      <c r="AD66" s="62">
        <f>HLOOKUP($E$4,DRE!$C$4:$Q$1132,ROW('G. Receitas'!X112),FALSE)</f>
        <v>0</v>
      </c>
    </row>
    <row r="67" spans="1:30" ht="28.5" customHeight="1" x14ac:dyDescent="0.25">
      <c r="A67" s="171"/>
      <c r="AC67" s="62" t="str">
        <f>DRE!D621</f>
        <v>-</v>
      </c>
      <c r="AD67" s="62">
        <f>HLOOKUP($E$4,DRE!$C$4:$Q$1132,ROW('G. Receitas'!X113),FALSE)</f>
        <v>0</v>
      </c>
    </row>
    <row r="68" spans="1:30" ht="28.5" customHeight="1" x14ac:dyDescent="0.25">
      <c r="A68" s="171"/>
      <c r="AC68" s="62" t="str">
        <f>DRE!D622</f>
        <v>-</v>
      </c>
      <c r="AD68" s="62">
        <f>HLOOKUP($E$4,DRE!$C$4:$Q$1132,ROW('G. Receitas'!X114),FALSE)</f>
        <v>0</v>
      </c>
    </row>
    <row r="69" spans="1:30" ht="25.5" customHeight="1" x14ac:dyDescent="0.25">
      <c r="A69" s="171"/>
      <c r="AC69" s="62" t="str">
        <f>DRE!D623</f>
        <v>-</v>
      </c>
      <c r="AD69" s="62">
        <f>HLOOKUP($E$4,DRE!$C$4:$Q$1132,ROW('G. Receitas'!X115),FALSE)</f>
        <v>0</v>
      </c>
    </row>
    <row r="70" spans="1:30" ht="12.75" customHeight="1" x14ac:dyDescent="0.25">
      <c r="A70" s="171"/>
      <c r="AC70" s="62" t="str">
        <f>DRE!D624</f>
        <v>-</v>
      </c>
      <c r="AD70" s="62">
        <f>HLOOKUP($E$4,DRE!$C$4:$Q$1132,ROW('G. Receitas'!X116),FALSE)</f>
        <v>0</v>
      </c>
    </row>
    <row r="71" spans="1:30" x14ac:dyDescent="0.25">
      <c r="A71" s="171"/>
      <c r="AC71" s="62" t="str">
        <f>DRE!D625</f>
        <v>Outras Despesas Operacionais</v>
      </c>
      <c r="AD71" s="62">
        <f>HLOOKUP($E$4,DRE!$C$4:$Q$1132,ROW('G. Receitas'!X117),FALSE)</f>
        <v>0</v>
      </c>
    </row>
    <row r="72" spans="1:30" x14ac:dyDescent="0.25">
      <c r="A72" s="171"/>
      <c r="AC72" s="62" t="str">
        <f>DRE!D626</f>
        <v>DESPESAS DE MARKETING</v>
      </c>
      <c r="AD72" s="62">
        <f>HLOOKUP($E$4,DRE!$C$4:$Q$1132,ROW('G. Receitas'!X118),FALSE)</f>
        <v>0</v>
      </c>
    </row>
    <row r="73" spans="1:30" x14ac:dyDescent="0.25">
      <c r="A73" s="171"/>
      <c r="AC73" s="62" t="str">
        <f>DRE!D627</f>
        <v>PUBLICIDADE E PROPAGANDA</v>
      </c>
      <c r="AD73" s="62">
        <f>HLOOKUP($E$4,DRE!$C$4:$Q$1132,ROW('G. Receitas'!X119),FALSE)</f>
        <v>0</v>
      </c>
    </row>
    <row r="74" spans="1:30" x14ac:dyDescent="0.25">
      <c r="A74" s="171"/>
      <c r="AC74" s="62" t="str">
        <f>DRE!D712</f>
        <v>-</v>
      </c>
      <c r="AD74" s="62">
        <f>HLOOKUP($E$4,DRE!$C$4:$Q$1132,ROW('G. Receitas'!X120),FALSE)</f>
        <v>0</v>
      </c>
    </row>
    <row r="75" spans="1:30" x14ac:dyDescent="0.25">
      <c r="A75" s="171"/>
      <c r="AC75" s="62" t="str">
        <f>DRE!D713</f>
        <v>-</v>
      </c>
      <c r="AD75" s="62">
        <f>HLOOKUP($E$4,DRE!$C$4:$Q$1132,ROW('G. Receitas'!X121),FALSE)</f>
        <v>0</v>
      </c>
    </row>
    <row r="76" spans="1:30" ht="1.5" customHeight="1" x14ac:dyDescent="0.25">
      <c r="A76" s="171"/>
      <c r="AC76" s="62" t="str">
        <f>DRE!D714</f>
        <v>-</v>
      </c>
      <c r="AD76" s="62">
        <f>HLOOKUP($E$4,DRE!$C$4:$Q$1132,ROW('G. Receitas'!X122),FALSE)</f>
        <v>0</v>
      </c>
    </row>
    <row r="77" spans="1:30" ht="1.5" customHeight="1" x14ac:dyDescent="0.25">
      <c r="A77" s="171"/>
      <c r="AC77" s="62" t="str">
        <f>DRE!D715</f>
        <v>-</v>
      </c>
      <c r="AD77" s="62">
        <f>HLOOKUP($E$4,DRE!$C$4:$Q$1132,ROW('G. Receitas'!X123),FALSE)</f>
        <v>0</v>
      </c>
    </row>
    <row r="78" spans="1:30" ht="1.5" customHeight="1" x14ac:dyDescent="0.25">
      <c r="A78" s="171"/>
      <c r="AC78" s="62" t="str">
        <f>DRE!D716</f>
        <v>-</v>
      </c>
      <c r="AD78" s="62">
        <f>HLOOKUP($E$4,DRE!$C$4:$Q$1132,ROW('G. Receitas'!X124),FALSE)</f>
        <v>0</v>
      </c>
    </row>
    <row r="79" spans="1:30" ht="1.5" customHeight="1" x14ac:dyDescent="0.25">
      <c r="A79" s="171"/>
      <c r="AC79" s="62" t="str">
        <f>DRE!D717</f>
        <v>-</v>
      </c>
      <c r="AD79" s="62">
        <f>HLOOKUP($E$4,DRE!$C$4:$Q$1132,ROW('G. Receitas'!X125),FALSE)</f>
        <v>0</v>
      </c>
    </row>
    <row r="80" spans="1:30" ht="21" x14ac:dyDescent="0.25">
      <c r="A80" s="171"/>
      <c r="C80" s="255" t="str">
        <f>"9. "&amp;'G. Receitas'!Y17</f>
        <v>9. INVESTIMENTOS</v>
      </c>
      <c r="D80" s="255"/>
      <c r="E80" s="255"/>
      <c r="F80" s="75">
        <f>'G. Receitas'!Z17</f>
        <v>123.98</v>
      </c>
      <c r="AC80" s="62" t="str">
        <f>DRE!D718</f>
        <v>-</v>
      </c>
      <c r="AD80" s="62">
        <f>HLOOKUP($E$4,DRE!$C$4:$Q$1132,ROW('G. Receitas'!X126),FALSE)</f>
        <v>0</v>
      </c>
    </row>
    <row r="81" spans="1:30" ht="1.5" customHeight="1" x14ac:dyDescent="0.25">
      <c r="A81" s="171"/>
      <c r="C81" s="97"/>
      <c r="D81" s="97"/>
      <c r="E81" s="97"/>
      <c r="F81" s="104"/>
      <c r="AC81" s="62" t="str">
        <f>DRE!D719</f>
        <v>-</v>
      </c>
      <c r="AD81" s="62">
        <f>HLOOKUP($E$4,DRE!$C$4:$Q$1132,ROW('G. Receitas'!X127),FALSE)</f>
        <v>0</v>
      </c>
    </row>
    <row r="82" spans="1:30" ht="1.5" customHeight="1" x14ac:dyDescent="0.25">
      <c r="A82" s="171"/>
      <c r="C82" s="97"/>
      <c r="D82" s="97"/>
      <c r="E82" s="97"/>
      <c r="F82" s="104"/>
      <c r="AC82" s="62" t="str">
        <f>DRE!D720</f>
        <v>-</v>
      </c>
      <c r="AD82" s="62">
        <f>HLOOKUP($E$4,DRE!$C$4:$Q$1132,ROW('G. Receitas'!X128),FALSE)</f>
        <v>0</v>
      </c>
    </row>
    <row r="83" spans="1:30" ht="1.5" customHeight="1" x14ac:dyDescent="0.25">
      <c r="A83" s="171"/>
      <c r="C83" s="97"/>
      <c r="D83" s="97"/>
      <c r="E83" s="97"/>
      <c r="F83" s="104"/>
      <c r="AC83" s="62" t="str">
        <f>DRE!D721</f>
        <v>-</v>
      </c>
      <c r="AD83" s="62">
        <f>HLOOKUP($E$4,DRE!$C$4:$Q$1132,ROW('G. Receitas'!X129),FALSE)</f>
        <v>0</v>
      </c>
    </row>
    <row r="84" spans="1:30" ht="1.5" customHeight="1" x14ac:dyDescent="0.25">
      <c r="A84" s="171"/>
      <c r="C84" s="97"/>
      <c r="D84" s="97"/>
      <c r="E84" s="97"/>
      <c r="F84" s="104"/>
      <c r="AC84" s="62" t="str">
        <f>DRE!D722</f>
        <v>-</v>
      </c>
      <c r="AD84" s="62">
        <f>HLOOKUP($E$4,DRE!$C$4:$Q$1132,ROW('G. Receitas'!X130),FALSE)</f>
        <v>0</v>
      </c>
    </row>
    <row r="85" spans="1:30" ht="1.5" customHeight="1" x14ac:dyDescent="0.25">
      <c r="A85" s="171"/>
      <c r="C85" s="97"/>
      <c r="D85" s="97"/>
      <c r="E85" s="97"/>
      <c r="F85" s="104"/>
      <c r="AC85" s="62" t="str">
        <f>DRE!D723</f>
        <v>-</v>
      </c>
      <c r="AD85" s="62">
        <f>HLOOKUP($E$4,DRE!$C$4:$Q$1132,ROW('G. Receitas'!X131),FALSE)</f>
        <v>0</v>
      </c>
    </row>
    <row r="86" spans="1:30" x14ac:dyDescent="0.25">
      <c r="A86" s="171"/>
      <c r="AC86" s="62" t="str">
        <f>DRE!D724</f>
        <v>-</v>
      </c>
      <c r="AD86" s="62">
        <f>HLOOKUP($E$4,DRE!$C$4:$Q$1132,ROW('G. Receitas'!X132),FALSE)</f>
        <v>0</v>
      </c>
    </row>
    <row r="87" spans="1:30" x14ac:dyDescent="0.25">
      <c r="A87" s="171"/>
      <c r="AC87" s="62" t="str">
        <f>DRE!D725</f>
        <v>Outras Despesas de Marketing</v>
      </c>
      <c r="AD87" s="62">
        <f>HLOOKUP($E$4,DRE!$C$4:$Q$1132,ROW('G. Receitas'!X133),FALSE)</f>
        <v>0</v>
      </c>
    </row>
    <row r="88" spans="1:30" x14ac:dyDescent="0.25">
      <c r="A88" s="171"/>
      <c r="AC88" s="62">
        <f>DRE!D726</f>
        <v>0</v>
      </c>
      <c r="AD88" s="62">
        <f>HLOOKUP($E$4,DRE!$C$4:$Q$1132,ROW('G. Receitas'!X134),FALSE)</f>
        <v>0</v>
      </c>
    </row>
    <row r="89" spans="1:30" x14ac:dyDescent="0.25">
      <c r="A89" s="171"/>
      <c r="C89" s="13"/>
      <c r="G89" s="13"/>
      <c r="L89" s="13"/>
      <c r="AC89" s="62">
        <f>DRE!D727</f>
        <v>0</v>
      </c>
      <c r="AD89" s="62">
        <f>HLOOKUP($E$4,DRE!$C$4:$Q$1132,ROW('G. Receitas'!X135),FALSE)</f>
        <v>0</v>
      </c>
    </row>
    <row r="90" spans="1:30" x14ac:dyDescent="0.25">
      <c r="A90" s="171"/>
      <c r="AC90" s="62">
        <f>DRE!D728</f>
        <v>0</v>
      </c>
      <c r="AD90" s="62">
        <f>HLOOKUP($E$4,DRE!$C$4:$Q$1132,ROW('G. Receitas'!X136),FALSE)</f>
        <v>0</v>
      </c>
    </row>
    <row r="91" spans="1:30" x14ac:dyDescent="0.25">
      <c r="A91" s="171"/>
      <c r="AC91" s="62" t="str">
        <f>DRE!D729</f>
        <v>RECEITAS NÃO OPERACIONAIS</v>
      </c>
      <c r="AD91" s="62">
        <f>HLOOKUP($E$4,DRE!$C$4:$Q$1132,ROW('G. Receitas'!X137),FALSE)</f>
        <v>0</v>
      </c>
    </row>
    <row r="92" spans="1:30" x14ac:dyDescent="0.25">
      <c r="A92" s="171"/>
      <c r="AC92" s="62" t="str">
        <f>DRE!D730</f>
        <v>-</v>
      </c>
      <c r="AD92" s="62">
        <f>HLOOKUP($E$4,DRE!$C$4:$Q$1132,ROW('G. Receitas'!X138),FALSE)</f>
        <v>0</v>
      </c>
    </row>
    <row r="93" spans="1:30" ht="21" x14ac:dyDescent="0.25">
      <c r="A93" s="171"/>
      <c r="C93" s="255"/>
      <c r="D93" s="255"/>
      <c r="E93" s="255"/>
      <c r="F93" s="255"/>
      <c r="AC93" s="62" t="str">
        <f>DRE!D815</f>
        <v>-</v>
      </c>
      <c r="AD93" s="62">
        <f>HLOOKUP($E$4,DRE!$C$4:$Q$1132,ROW('G. Receitas'!X139),FALSE)</f>
        <v>0</v>
      </c>
    </row>
    <row r="94" spans="1:30" x14ac:dyDescent="0.25">
      <c r="A94" s="171"/>
      <c r="AC94" s="62" t="str">
        <f>DRE!D816</f>
        <v>-</v>
      </c>
      <c r="AD94" s="62">
        <f>HLOOKUP($E$4,DRE!$C$4:$Q$1132,ROW('G. Receitas'!X140),FALSE)</f>
        <v>0</v>
      </c>
    </row>
    <row r="95" spans="1:30" x14ac:dyDescent="0.25">
      <c r="A95" s="171"/>
      <c r="AC95" s="62" t="str">
        <f>DRE!D817</f>
        <v>-</v>
      </c>
      <c r="AD95" s="62">
        <f>HLOOKUP($E$4,DRE!$C$4:$Q$1132,ROW('G. Receitas'!X141),FALSE)</f>
        <v>0</v>
      </c>
    </row>
    <row r="96" spans="1:30" x14ac:dyDescent="0.25">
      <c r="A96" s="171"/>
      <c r="AC96" s="62" t="str">
        <f>DRE!D818</f>
        <v>-</v>
      </c>
      <c r="AD96" s="62">
        <f>HLOOKUP($E$4,DRE!$C$4:$Q$1132,ROW('G. Receitas'!X142),FALSE)</f>
        <v>0</v>
      </c>
    </row>
    <row r="97" spans="1:30" x14ac:dyDescent="0.25">
      <c r="A97" s="171"/>
      <c r="AC97" s="62" t="str">
        <f>DRE!D819</f>
        <v>-</v>
      </c>
      <c r="AD97" s="62">
        <f>HLOOKUP($E$4,DRE!$C$4:$Q$1132,ROW('G. Receitas'!X143),FALSE)</f>
        <v>0</v>
      </c>
    </row>
    <row r="98" spans="1:30" x14ac:dyDescent="0.25">
      <c r="A98" s="171"/>
      <c r="AC98" s="62" t="str">
        <f>DRE!D820</f>
        <v>-</v>
      </c>
      <c r="AD98" s="62">
        <f>HLOOKUP($E$4,DRE!$C$4:$Q$1132,ROW('G. Receitas'!X144),FALSE)</f>
        <v>0</v>
      </c>
    </row>
    <row r="99" spans="1:30" x14ac:dyDescent="0.25">
      <c r="A99" s="171"/>
      <c r="AC99" s="62" t="str">
        <f>DRE!D821</f>
        <v>-</v>
      </c>
      <c r="AD99" s="62">
        <f>HLOOKUP($E$4,DRE!$C$4:$Q$1132,ROW('G. Receitas'!X145),FALSE)</f>
        <v>0</v>
      </c>
    </row>
    <row r="100" spans="1:30" x14ac:dyDescent="0.25">
      <c r="A100" s="171"/>
      <c r="AC100" s="62" t="str">
        <f>DRE!D822</f>
        <v>-</v>
      </c>
      <c r="AD100" s="62">
        <f>HLOOKUP($E$4,DRE!$C$4:$Q$1132,ROW('G. Receitas'!X146),FALSE)</f>
        <v>0</v>
      </c>
    </row>
    <row r="101" spans="1:30" x14ac:dyDescent="0.25">
      <c r="A101" s="171"/>
      <c r="AC101" s="62" t="str">
        <f>DRE!D823</f>
        <v>-</v>
      </c>
      <c r="AD101" s="62">
        <f>HLOOKUP($E$4,DRE!$C$4:$Q$1132,ROW('G. Receitas'!X147),FALSE)</f>
        <v>0</v>
      </c>
    </row>
    <row r="102" spans="1:30" x14ac:dyDescent="0.25">
      <c r="A102" s="171"/>
      <c r="AC102" s="62" t="str">
        <f>DRE!D824</f>
        <v>-</v>
      </c>
      <c r="AD102" s="62">
        <f>HLOOKUP($E$4,DRE!$C$4:$Q$1132,ROW('G. Receitas'!X148),FALSE)</f>
        <v>0</v>
      </c>
    </row>
    <row r="103" spans="1:30" x14ac:dyDescent="0.25">
      <c r="A103" s="171"/>
      <c r="AC103" s="62" t="str">
        <f>DRE!D825</f>
        <v>-</v>
      </c>
      <c r="AD103" s="62">
        <f>HLOOKUP($E$4,DRE!$C$4:$Q$1132,ROW('G. Receitas'!X149),FALSE)</f>
        <v>0</v>
      </c>
    </row>
    <row r="104" spans="1:30" x14ac:dyDescent="0.25">
      <c r="A104" s="171"/>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DISTRIBUIÇÃO DE LUCROS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56"/>
      <c r="D115" s="256"/>
      <c r="E115" s="256"/>
      <c r="F115" s="256"/>
      <c r="G115" s="256"/>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IRPJ E CSLL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PRESTAÇÃO STRADA</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71"/>
      <c r="C1" s="224" t="s">
        <v>242</v>
      </c>
      <c r="D1" s="224"/>
      <c r="E1" s="224"/>
      <c r="F1" s="224"/>
      <c r="G1" s="224"/>
      <c r="H1" s="224"/>
      <c r="I1" s="224"/>
      <c r="J1" s="224"/>
      <c r="K1" s="224"/>
      <c r="L1" s="224"/>
      <c r="M1" s="224"/>
      <c r="N1" s="224"/>
      <c r="O1" s="224"/>
    </row>
    <row r="2" spans="1:20" s="18" customFormat="1" ht="37.5" customHeight="1" x14ac:dyDescent="0.25">
      <c r="A2" s="171"/>
      <c r="C2" s="19"/>
      <c r="D2" s="19"/>
      <c r="E2" s="19"/>
      <c r="F2" s="19"/>
      <c r="G2" s="19"/>
      <c r="H2" s="19"/>
      <c r="I2" s="19"/>
      <c r="J2" s="19"/>
      <c r="K2" s="19"/>
      <c r="L2" s="19"/>
      <c r="M2" s="19"/>
      <c r="N2" s="19"/>
      <c r="O2" s="19"/>
      <c r="P2" s="19"/>
      <c r="Q2" s="19"/>
      <c r="R2" s="19"/>
      <c r="S2" s="19"/>
      <c r="T2" s="19"/>
    </row>
    <row r="3" spans="1:20" ht="15.75" customHeight="1" x14ac:dyDescent="0.25">
      <c r="A3" s="171"/>
      <c r="C3" s="7"/>
      <c r="D3" s="7"/>
      <c r="E3" s="7"/>
      <c r="F3" s="7"/>
      <c r="K3" s="1"/>
      <c r="L3" s="1"/>
      <c r="M3" s="1"/>
    </row>
    <row r="4" spans="1:20" ht="33" customHeight="1" x14ac:dyDescent="0.25">
      <c r="A4" s="171"/>
      <c r="C4" s="39" t="s">
        <v>20</v>
      </c>
      <c r="D4" s="39"/>
      <c r="E4" s="266" t="s">
        <v>243</v>
      </c>
      <c r="F4" s="267"/>
      <c r="G4" s="92"/>
      <c r="H4" s="38"/>
      <c r="I4" s="38"/>
      <c r="J4" s="38"/>
      <c r="K4" s="38"/>
      <c r="L4" s="38"/>
      <c r="M4" s="1"/>
    </row>
    <row r="5" spans="1:20" ht="9.75" customHeight="1" thickBot="1" x14ac:dyDescent="0.3">
      <c r="A5" s="171"/>
      <c r="C5" s="14"/>
      <c r="D5" s="14"/>
      <c r="E5" s="14"/>
      <c r="F5" s="14"/>
      <c r="K5" s="1"/>
      <c r="L5" s="1"/>
      <c r="M5" s="1"/>
    </row>
    <row r="6" spans="1:20" ht="34.5" customHeight="1" thickTop="1" thickBot="1" x14ac:dyDescent="0.3">
      <c r="A6" s="171"/>
      <c r="C6" s="203" t="s">
        <v>80</v>
      </c>
      <c r="D6" s="59">
        <f>HLOOKUP($E$4,$C$13:$N$32,2,FALSE)</f>
        <v>0</v>
      </c>
      <c r="E6" s="203" t="s">
        <v>279</v>
      </c>
      <c r="F6" s="59" t="str">
        <f>HLOOKUP($E$4,$C$13:$N$32,7,FALSE)</f>
        <v>-</v>
      </c>
      <c r="G6" s="213" t="s">
        <v>85</v>
      </c>
      <c r="H6" s="91">
        <f>HLOOKUP($E$4,$C$13:$N$32,12,FALSE)</f>
        <v>0</v>
      </c>
      <c r="I6" s="213" t="s">
        <v>87</v>
      </c>
      <c r="J6" s="91">
        <f>IF(HLOOKUP($E$4,$C$13:$N$32,17,FALSE)&lt;0,"-",HLOOKUP($E$4,$C$13:$N$32,17,FALSE))</f>
        <v>0</v>
      </c>
    </row>
    <row r="7" spans="1:20" ht="34.5" customHeight="1" thickTop="1" thickBot="1" x14ac:dyDescent="0.3">
      <c r="A7" s="171"/>
      <c r="C7" s="203" t="s">
        <v>81</v>
      </c>
      <c r="D7" s="93">
        <f>HLOOKUP($E$4,$C$13:$N$32,3,FALSE)</f>
        <v>0</v>
      </c>
      <c r="E7" s="203" t="s">
        <v>280</v>
      </c>
      <c r="F7" s="91">
        <f>HLOOKUP($E$4,$C$13:$N$32,8,FALSE)</f>
        <v>0</v>
      </c>
      <c r="G7" s="213" t="s">
        <v>86</v>
      </c>
      <c r="H7" s="91">
        <f>HLOOKUP($E$4,$C$13:$N$32,13,FALSE)</f>
        <v>0</v>
      </c>
      <c r="I7" s="203" t="s">
        <v>64</v>
      </c>
      <c r="J7" s="91">
        <f>HLOOKUP($E$4,$C$13:$N$32,18,FALSE)</f>
        <v>12927.7</v>
      </c>
    </row>
    <row r="8" spans="1:20" ht="16.5" thickTop="1" thickBot="1" x14ac:dyDescent="0.3">
      <c r="A8" s="171"/>
    </row>
    <row r="9" spans="1:20" ht="33" customHeight="1" thickTop="1" thickBot="1" x14ac:dyDescent="0.3">
      <c r="A9" s="171"/>
      <c r="C9" s="262" t="s">
        <v>102</v>
      </c>
      <c r="D9" s="263"/>
      <c r="E9" s="262" t="s">
        <v>103</v>
      </c>
      <c r="F9" s="263"/>
      <c r="G9" s="262" t="s">
        <v>104</v>
      </c>
      <c r="H9" s="263"/>
      <c r="I9" s="264" t="s">
        <v>105</v>
      </c>
      <c r="J9" s="264"/>
    </row>
    <row r="10" spans="1:20" ht="139.5" customHeight="1" thickTop="1" thickBot="1" x14ac:dyDescent="0.3">
      <c r="A10" s="171"/>
      <c r="C10" s="260" t="str">
        <f>HLOOKUP($E$4,$C$13:$N$32,5,FALSE)</f>
        <v>Suas receitas e despesas se igualaram esse mês. Se puder, busque reduzir custos para o póximo mês que isso pode deixar seu resultado positivo</v>
      </c>
      <c r="D10" s="261"/>
      <c r="E10" s="260" t="str">
        <f>HLOOKUP($E$4,$C$13:$N$32,10,FALSE)</f>
        <v>Mês anterior sem resultado para comparação</v>
      </c>
      <c r="F10" s="261"/>
      <c r="G10" s="260" t="str">
        <f>HLOOKUP($E$4,$C$13:$N$32,15,FALSE)</f>
        <v>Seu contas a pagar e a receber se igualaram esse mês</v>
      </c>
      <c r="H10" s="261"/>
      <c r="I10" s="265" t="str">
        <f>HLOOKUP($E$4,$C$13:$N$32,20,FALSE)</f>
        <v>Sua necessidade de caixa para o mês que vem é menor do que você tem acumulado. Sua empresa está indo bem, mas fique de olho nos meses futuros para não ter surpresas!</v>
      </c>
      <c r="J10" s="265"/>
    </row>
    <row r="11" spans="1:20" ht="15.75" thickTop="1" x14ac:dyDescent="0.25">
      <c r="A11" s="171"/>
      <c r="B11" s="103"/>
      <c r="C11" s="103"/>
      <c r="D11" s="103"/>
      <c r="E11" s="103"/>
      <c r="F11" s="103"/>
      <c r="G11" s="103"/>
      <c r="H11" s="103"/>
      <c r="I11" s="103"/>
      <c r="J11" s="103"/>
      <c r="K11" s="103"/>
      <c r="L11" s="103"/>
    </row>
    <row r="12" spans="1:20" s="61" customFormat="1" ht="16.5" customHeight="1" x14ac:dyDescent="0.25">
      <c r="A12" s="171"/>
      <c r="B12" s="62"/>
      <c r="C12" s="62" t="s">
        <v>253</v>
      </c>
      <c r="D12" s="62"/>
      <c r="E12" s="62"/>
      <c r="F12" s="62"/>
      <c r="G12" s="62"/>
      <c r="H12" s="62"/>
      <c r="I12" s="62"/>
      <c r="J12" s="62"/>
      <c r="K12" s="62"/>
      <c r="L12" s="62"/>
      <c r="M12" s="62"/>
      <c r="N12" s="62"/>
    </row>
    <row r="13" spans="1:20" s="61" customFormat="1" ht="16.5" customHeight="1" x14ac:dyDescent="0.25">
      <c r="A13" s="171"/>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71"/>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71"/>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71"/>
      <c r="D3" s="268" t="s">
        <v>332</v>
      </c>
      <c r="E3" s="268"/>
      <c r="F3" s="268"/>
      <c r="G3" s="268"/>
      <c r="H3" s="268"/>
      <c r="I3" s="268"/>
      <c r="J3" s="268"/>
      <c r="K3" s="268"/>
      <c r="L3" s="268"/>
      <c r="M3" s="268"/>
      <c r="N3" s="268"/>
      <c r="R3" s="120"/>
      <c r="S3" s="120"/>
      <c r="T3" s="120"/>
      <c r="U3" s="120"/>
      <c r="V3" s="120"/>
      <c r="W3" s="120"/>
      <c r="X3" s="120"/>
      <c r="Y3" s="120"/>
      <c r="Z3" s="120"/>
    </row>
    <row r="4" spans="1:26" s="84" customFormat="1" ht="69.75" customHeight="1" x14ac:dyDescent="1.35">
      <c r="A4" s="171"/>
      <c r="B4"/>
      <c r="D4" s="271" t="s">
        <v>331</v>
      </c>
      <c r="E4" s="271"/>
      <c r="F4" s="271"/>
      <c r="G4" s="271"/>
      <c r="H4" s="271"/>
      <c r="I4" s="271"/>
      <c r="J4" s="271"/>
      <c r="K4" s="271"/>
      <c r="L4" s="271"/>
      <c r="M4" s="271"/>
      <c r="N4" s="271"/>
      <c r="O4" s="85"/>
      <c r="P4" s="85"/>
      <c r="Q4" s="85"/>
      <c r="R4" s="121"/>
      <c r="S4" s="121"/>
      <c r="T4" s="121"/>
      <c r="U4" s="121"/>
      <c r="V4" s="121"/>
      <c r="W4" s="121"/>
      <c r="X4" s="121"/>
      <c r="Y4" s="121"/>
      <c r="Z4" s="121"/>
    </row>
    <row r="5" spans="1:26" ht="6.75" customHeight="1" x14ac:dyDescent="0.25">
      <c r="A5" s="171"/>
      <c r="G5" s="12"/>
    </row>
    <row r="6" spans="1:26" ht="6.75" customHeight="1" x14ac:dyDescent="0.25">
      <c r="A6" s="171"/>
    </row>
    <row r="7" spans="1:26" ht="38.25" customHeight="1" x14ac:dyDescent="0.25">
      <c r="A7" s="171"/>
    </row>
    <row r="8" spans="1:26" ht="70.5" customHeight="1" x14ac:dyDescent="0.25">
      <c r="A8" s="171"/>
      <c r="D8" s="269" t="s">
        <v>316</v>
      </c>
      <c r="E8" s="269"/>
      <c r="F8" s="269"/>
      <c r="G8" s="269"/>
      <c r="H8" s="269"/>
      <c r="I8" s="269"/>
      <c r="J8" s="269"/>
      <c r="K8" s="269"/>
      <c r="L8" s="269"/>
      <c r="M8" s="269"/>
      <c r="N8" s="269"/>
      <c r="O8" s="269"/>
      <c r="P8" s="269"/>
      <c r="Q8" s="269"/>
    </row>
    <row r="9" spans="1:26" ht="70.5" customHeight="1" x14ac:dyDescent="0.25">
      <c r="A9" s="171"/>
      <c r="D9" s="269" t="s">
        <v>321</v>
      </c>
      <c r="E9" s="269"/>
      <c r="F9" s="269"/>
      <c r="G9" s="269"/>
      <c r="H9" s="269"/>
      <c r="I9" s="269"/>
      <c r="J9" s="269"/>
      <c r="K9" s="269"/>
      <c r="L9" s="269"/>
      <c r="M9" s="269"/>
      <c r="N9" s="269"/>
      <c r="O9" s="269"/>
      <c r="P9" s="269"/>
      <c r="Q9" s="269"/>
    </row>
    <row r="10" spans="1:26" ht="70.5" customHeight="1" x14ac:dyDescent="0.25">
      <c r="A10" s="171"/>
      <c r="D10" s="269" t="s">
        <v>322</v>
      </c>
      <c r="E10" s="269"/>
      <c r="F10" s="269"/>
      <c r="G10" s="269"/>
      <c r="H10" s="269"/>
      <c r="I10" s="269"/>
      <c r="J10" s="269"/>
      <c r="K10" s="269"/>
      <c r="L10" s="269"/>
      <c r="M10" s="269"/>
      <c r="N10" s="269"/>
      <c r="O10" s="269"/>
      <c r="P10" s="269"/>
      <c r="Q10" s="269"/>
    </row>
    <row r="11" spans="1:26" ht="70.5" customHeight="1" x14ac:dyDescent="0.25">
      <c r="A11" s="171"/>
      <c r="D11" s="269" t="s">
        <v>317</v>
      </c>
      <c r="E11" s="269"/>
      <c r="F11" s="269"/>
      <c r="G11" s="269"/>
      <c r="H11" s="269"/>
      <c r="I11" s="269"/>
      <c r="J11" s="269"/>
      <c r="K11" s="269"/>
      <c r="L11" s="269"/>
      <c r="M11" s="269"/>
      <c r="N11" s="269"/>
      <c r="O11" s="269"/>
      <c r="P11" s="269"/>
      <c r="Q11" s="269"/>
    </row>
    <row r="12" spans="1:26" ht="26.25" customHeight="1" x14ac:dyDescent="0.25">
      <c r="A12" s="171"/>
      <c r="D12" s="1"/>
      <c r="E12" s="1"/>
      <c r="F12" s="1"/>
      <c r="G12" s="1"/>
      <c r="H12" s="1"/>
      <c r="I12" s="1"/>
      <c r="J12" s="1"/>
      <c r="K12" s="1"/>
      <c r="L12" s="1"/>
      <c r="M12" s="1"/>
      <c r="N12" s="1"/>
      <c r="O12" s="1"/>
      <c r="P12" s="1"/>
      <c r="Q12" s="1"/>
    </row>
    <row r="13" spans="1:26" ht="27" customHeight="1" x14ac:dyDescent="0.25">
      <c r="A13" s="171"/>
      <c r="B13" s="55"/>
    </row>
    <row r="14" spans="1:26" s="1" customFormat="1" ht="9" customHeight="1" x14ac:dyDescent="0.25">
      <c r="A14" s="171"/>
      <c r="B14" s="55"/>
      <c r="C14"/>
      <c r="R14" s="122"/>
      <c r="S14" s="122"/>
      <c r="T14" s="122"/>
      <c r="U14" s="122"/>
      <c r="V14" s="122"/>
      <c r="W14" s="122"/>
      <c r="X14" s="122"/>
      <c r="Y14" s="122"/>
      <c r="Z14" s="122"/>
    </row>
    <row r="15" spans="1:26" s="1" customFormat="1" ht="44.25" customHeight="1" x14ac:dyDescent="0.25">
      <c r="A15" s="171"/>
      <c r="B15" s="55"/>
      <c r="C15"/>
      <c r="D15" s="270" t="s">
        <v>318</v>
      </c>
      <c r="E15" s="270"/>
      <c r="F15" s="270"/>
      <c r="G15" s="270"/>
      <c r="H15" s="270"/>
      <c r="I15" s="270"/>
      <c r="J15" s="270"/>
      <c r="K15" s="270"/>
      <c r="L15" s="270"/>
      <c r="M15" s="270"/>
      <c r="N15" s="270"/>
      <c r="O15" s="270"/>
      <c r="P15" s="270"/>
      <c r="Q15" s="270"/>
      <c r="R15" s="122"/>
      <c r="S15" s="122"/>
      <c r="T15" s="122"/>
      <c r="U15" s="122"/>
      <c r="V15" s="122"/>
      <c r="W15" s="122"/>
      <c r="X15" s="122"/>
      <c r="Y15" s="122"/>
      <c r="Z15" s="122"/>
    </row>
    <row r="16" spans="1:26" ht="39.75" customHeight="1" x14ac:dyDescent="0.35">
      <c r="A16" s="171"/>
      <c r="B16" s="55"/>
      <c r="D16" s="77" t="s">
        <v>320</v>
      </c>
    </row>
    <row r="17" spans="1:17" ht="33" customHeight="1" x14ac:dyDescent="0.25">
      <c r="A17" s="171"/>
      <c r="B17" s="55"/>
    </row>
    <row r="18" spans="1:17" ht="33" customHeight="1" x14ac:dyDescent="0.25">
      <c r="A18" s="171"/>
      <c r="B18" s="55"/>
    </row>
    <row r="19" spans="1:17" ht="33" customHeight="1" x14ac:dyDescent="0.25">
      <c r="A19" s="171"/>
      <c r="B19" s="55"/>
    </row>
    <row r="20" spans="1:17" ht="23.25" customHeight="1" x14ac:dyDescent="0.25">
      <c r="A20" s="171"/>
      <c r="B20" s="55"/>
      <c r="D20" s="9"/>
    </row>
    <row r="21" spans="1:17" ht="23.25" customHeight="1" x14ac:dyDescent="0.25">
      <c r="A21" s="171"/>
      <c r="B21" s="55"/>
      <c r="D21" s="9"/>
    </row>
    <row r="22" spans="1:17" ht="23.25" customHeight="1" x14ac:dyDescent="0.25">
      <c r="A22" s="171"/>
      <c r="B22" s="55"/>
      <c r="D22" s="9"/>
    </row>
    <row r="23" spans="1:17" ht="23.25" customHeight="1" x14ac:dyDescent="0.25">
      <c r="A23" s="171"/>
      <c r="B23" s="55"/>
      <c r="D23" s="9"/>
    </row>
    <row r="24" spans="1:17" ht="23.25" customHeight="1" x14ac:dyDescent="0.25">
      <c r="A24" s="171"/>
      <c r="B24" s="55"/>
      <c r="D24" s="9"/>
    </row>
    <row r="25" spans="1:17" ht="23.25" customHeight="1" x14ac:dyDescent="0.25">
      <c r="A25" s="171"/>
      <c r="B25" s="55"/>
    </row>
    <row r="26" spans="1:17" ht="23.25" customHeight="1" x14ac:dyDescent="0.25">
      <c r="A26" s="171"/>
      <c r="B26" s="55"/>
    </row>
    <row r="27" spans="1:17" ht="23.25" customHeight="1" thickBot="1" x14ac:dyDescent="0.3">
      <c r="A27" s="171"/>
      <c r="B27" s="55"/>
    </row>
    <row r="28" spans="1:17" ht="33.75" customHeight="1" thickTop="1" thickBot="1" x14ac:dyDescent="0.3">
      <c r="A28" s="171"/>
      <c r="B28" s="55"/>
      <c r="D28" s="193" t="s">
        <v>308</v>
      </c>
      <c r="E28" s="194" t="s">
        <v>66</v>
      </c>
      <c r="F28" s="194" t="s">
        <v>67</v>
      </c>
      <c r="G28" s="194" t="s">
        <v>68</v>
      </c>
      <c r="H28" s="194" t="s">
        <v>69</v>
      </c>
      <c r="I28" s="194" t="s">
        <v>70</v>
      </c>
      <c r="J28" s="194" t="s">
        <v>71</v>
      </c>
      <c r="K28" s="194" t="s">
        <v>72</v>
      </c>
      <c r="L28" s="194" t="s">
        <v>73</v>
      </c>
      <c r="M28" s="194" t="s">
        <v>74</v>
      </c>
      <c r="N28" s="194" t="s">
        <v>75</v>
      </c>
      <c r="O28" s="194" t="s">
        <v>76</v>
      </c>
      <c r="P28" s="194" t="s">
        <v>77</v>
      </c>
      <c r="Q28" s="194" t="s">
        <v>78</v>
      </c>
    </row>
    <row r="29" spans="1:17" ht="33.75" customHeight="1" thickTop="1" thickBot="1" x14ac:dyDescent="0.3">
      <c r="A29" s="171"/>
      <c r="B29" s="55"/>
      <c r="D29" s="195"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71"/>
      <c r="B30" s="55"/>
      <c r="D30" s="195"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71"/>
      <c r="B31" s="55"/>
      <c r="D31" s="195"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71"/>
      <c r="B32" s="55"/>
      <c r="D32" s="195"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71"/>
      <c r="D33" s="195"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71"/>
      <c r="D34" s="195"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71"/>
      <c r="B35"/>
      <c r="C35"/>
      <c r="D35" s="270" t="s">
        <v>323</v>
      </c>
      <c r="E35" s="270"/>
      <c r="F35" s="270"/>
      <c r="G35" s="270"/>
      <c r="H35" s="270"/>
      <c r="I35" s="270"/>
      <c r="J35" s="270"/>
      <c r="K35" s="270"/>
      <c r="L35" s="270"/>
      <c r="M35" s="270"/>
      <c r="N35" s="270"/>
      <c r="O35" s="270"/>
      <c r="P35" s="270"/>
      <c r="Q35" s="270"/>
      <c r="R35" s="122"/>
      <c r="S35" s="122"/>
      <c r="T35" s="122"/>
      <c r="U35" s="122"/>
      <c r="V35" s="122"/>
      <c r="W35" s="122"/>
      <c r="X35" s="122"/>
      <c r="Y35" s="122"/>
      <c r="Z35" s="122"/>
    </row>
    <row r="36" spans="1:26" ht="39.75" customHeight="1" x14ac:dyDescent="0.35">
      <c r="A36" s="171"/>
      <c r="D36" s="77" t="s">
        <v>324</v>
      </c>
    </row>
    <row r="37" spans="1:26" ht="33" customHeight="1" x14ac:dyDescent="0.25">
      <c r="A37" s="171"/>
    </row>
    <row r="38" spans="1:26" ht="33" customHeight="1" x14ac:dyDescent="0.25">
      <c r="A38" s="171"/>
    </row>
    <row r="39" spans="1:26" ht="33" customHeight="1" x14ac:dyDescent="0.25">
      <c r="A39" s="171"/>
    </row>
    <row r="40" spans="1:26" ht="23.25" customHeight="1" x14ac:dyDescent="0.25">
      <c r="A40" s="171"/>
      <c r="D40" s="9"/>
    </row>
    <row r="41" spans="1:26" ht="23.25" customHeight="1" x14ac:dyDescent="0.25">
      <c r="A41" s="171"/>
      <c r="D41" s="9"/>
    </row>
    <row r="42" spans="1:26" ht="12.75" customHeight="1" x14ac:dyDescent="0.25">
      <c r="A42" s="171"/>
      <c r="D42" s="9"/>
    </row>
    <row r="43" spans="1:26" ht="12.75" customHeight="1" x14ac:dyDescent="0.25">
      <c r="A43" s="171"/>
      <c r="D43" s="9"/>
    </row>
    <row r="44" spans="1:26" ht="23.25" customHeight="1" x14ac:dyDescent="0.25">
      <c r="A44" s="171"/>
      <c r="D44" s="9"/>
    </row>
    <row r="45" spans="1:26" ht="23.25" customHeight="1" x14ac:dyDescent="0.25">
      <c r="A45" s="171"/>
    </row>
    <row r="46" spans="1:26" ht="23.25" customHeight="1" thickBot="1" x14ac:dyDescent="0.3">
      <c r="A46" s="171"/>
    </row>
    <row r="47" spans="1:26" ht="33" customHeight="1" thickTop="1" thickBot="1" x14ac:dyDescent="0.3">
      <c r="A47" s="171"/>
      <c r="D47" s="193" t="s">
        <v>307</v>
      </c>
      <c r="E47" s="194" t="s">
        <v>66</v>
      </c>
      <c r="F47" s="194" t="s">
        <v>67</v>
      </c>
      <c r="G47" s="194" t="s">
        <v>68</v>
      </c>
      <c r="H47" s="194" t="s">
        <v>69</v>
      </c>
      <c r="I47" s="194" t="s">
        <v>70</v>
      </c>
      <c r="J47" s="194" t="s">
        <v>71</v>
      </c>
      <c r="K47" s="194" t="s">
        <v>72</v>
      </c>
      <c r="L47" s="194" t="s">
        <v>73</v>
      </c>
      <c r="M47" s="194" t="s">
        <v>74</v>
      </c>
      <c r="N47" s="194" t="s">
        <v>75</v>
      </c>
      <c r="O47" s="194" t="s">
        <v>76</v>
      </c>
      <c r="P47" s="194" t="s">
        <v>77</v>
      </c>
      <c r="Q47" s="194" t="s">
        <v>78</v>
      </c>
    </row>
    <row r="48" spans="1:26" ht="33" customHeight="1" thickTop="1" thickBot="1" x14ac:dyDescent="0.3">
      <c r="A48" s="171"/>
      <c r="D48" s="214" t="s">
        <v>92</v>
      </c>
      <c r="E48" s="46">
        <f>DRE!E6</f>
        <v>0</v>
      </c>
      <c r="F48" s="46">
        <f>DRE!F6</f>
        <v>0</v>
      </c>
      <c r="G48" s="46">
        <f>DRE!G6</f>
        <v>0</v>
      </c>
      <c r="H48" s="46">
        <f>DRE!H6</f>
        <v>0</v>
      </c>
      <c r="I48" s="46">
        <f>DRE!I6</f>
        <v>0</v>
      </c>
      <c r="J48" s="46">
        <f>DRE!J6</f>
        <v>60</v>
      </c>
      <c r="K48" s="46">
        <f>DRE!K6</f>
        <v>1695</v>
      </c>
      <c r="L48" s="46">
        <f>DRE!L6</f>
        <v>4315.2800000000007</v>
      </c>
      <c r="M48" s="46">
        <f>DRE!M6</f>
        <v>80.5</v>
      </c>
      <c r="N48" s="46">
        <f>DRE!N6</f>
        <v>0</v>
      </c>
      <c r="O48" s="46">
        <f>DRE!O6</f>
        <v>0</v>
      </c>
      <c r="P48" s="46">
        <f>DRE!P6</f>
        <v>0</v>
      </c>
      <c r="Q48" s="87">
        <f>SUM(E48:P48)</f>
        <v>6150.7800000000007</v>
      </c>
      <c r="R48" s="123"/>
    </row>
    <row r="49" spans="1:26" ht="33" customHeight="1" thickTop="1" thickBot="1" x14ac:dyDescent="0.3">
      <c r="A49" s="171"/>
      <c r="D49" s="214" t="s">
        <v>88</v>
      </c>
      <c r="E49" s="48">
        <f>DRE!E7</f>
        <v>0</v>
      </c>
      <c r="F49" s="48">
        <f>DRE!F7</f>
        <v>0</v>
      </c>
      <c r="G49" s="48">
        <f>DRE!G7</f>
        <v>0</v>
      </c>
      <c r="H49" s="48">
        <f>DRE!H7</f>
        <v>0</v>
      </c>
      <c r="I49" s="48">
        <f>DRE!I7</f>
        <v>0</v>
      </c>
      <c r="J49" s="48">
        <f>DRE!J7</f>
        <v>0</v>
      </c>
      <c r="K49" s="48">
        <f>DRE!K7</f>
        <v>0</v>
      </c>
      <c r="L49" s="48">
        <f>DRE!L7</f>
        <v>0</v>
      </c>
      <c r="M49" s="48">
        <f>DRE!M7</f>
        <v>0</v>
      </c>
      <c r="N49" s="48">
        <f>DRE!N7</f>
        <v>0</v>
      </c>
      <c r="O49" s="48">
        <f>DRE!O7</f>
        <v>0</v>
      </c>
      <c r="P49" s="48">
        <f>DRE!P7</f>
        <v>0</v>
      </c>
      <c r="Q49" s="87">
        <f>SUM(E49:P49)</f>
        <v>0</v>
      </c>
      <c r="R49" s="123"/>
    </row>
    <row r="50" spans="1:26" ht="33" customHeight="1" thickTop="1" thickBot="1" x14ac:dyDescent="0.3">
      <c r="A50" s="171"/>
      <c r="D50" s="214" t="s">
        <v>89</v>
      </c>
      <c r="E50" s="48">
        <f>E48-E49</f>
        <v>0</v>
      </c>
      <c r="F50" s="48">
        <f t="shared" ref="F50:P50" si="4">F48-F49</f>
        <v>0</v>
      </c>
      <c r="G50" s="48">
        <f t="shared" si="4"/>
        <v>0</v>
      </c>
      <c r="H50" s="48">
        <f t="shared" si="4"/>
        <v>0</v>
      </c>
      <c r="I50" s="48">
        <f t="shared" si="4"/>
        <v>0</v>
      </c>
      <c r="J50" s="48">
        <f t="shared" si="4"/>
        <v>60</v>
      </c>
      <c r="K50" s="48">
        <f t="shared" si="4"/>
        <v>1695</v>
      </c>
      <c r="L50" s="48">
        <f t="shared" si="4"/>
        <v>4315.2800000000007</v>
      </c>
      <c r="M50" s="48">
        <f t="shared" si="4"/>
        <v>80.5</v>
      </c>
      <c r="N50" s="48">
        <f t="shared" si="4"/>
        <v>0</v>
      </c>
      <c r="O50" s="48">
        <f t="shared" si="4"/>
        <v>0</v>
      </c>
      <c r="P50" s="48">
        <f t="shared" si="4"/>
        <v>0</v>
      </c>
      <c r="Q50" s="88">
        <f>Q48-Q49</f>
        <v>6150.7800000000007</v>
      </c>
      <c r="R50" s="123"/>
    </row>
    <row r="51" spans="1:26" ht="33" customHeight="1" thickTop="1" thickBot="1" x14ac:dyDescent="0.3">
      <c r="A51" s="171"/>
      <c r="D51" s="214" t="s">
        <v>90</v>
      </c>
      <c r="E51" s="48">
        <f>DRE!E9</f>
        <v>0</v>
      </c>
      <c r="F51" s="48">
        <f>DRE!F9</f>
        <v>0</v>
      </c>
      <c r="G51" s="48">
        <f>DRE!G9</f>
        <v>0</v>
      </c>
      <c r="H51" s="48">
        <f>DRE!H9</f>
        <v>0</v>
      </c>
      <c r="I51" s="48">
        <f>DRE!I9</f>
        <v>0</v>
      </c>
      <c r="J51" s="48">
        <f>DRE!J9</f>
        <v>0</v>
      </c>
      <c r="K51" s="48">
        <f>DRE!K9</f>
        <v>0</v>
      </c>
      <c r="L51" s="48">
        <f>DRE!L9</f>
        <v>8744.36</v>
      </c>
      <c r="M51" s="48">
        <f>DRE!M9</f>
        <v>3112.5</v>
      </c>
      <c r="N51" s="48">
        <f>DRE!N9</f>
        <v>3090.33</v>
      </c>
      <c r="O51" s="48">
        <f>DRE!O9</f>
        <v>3090.33</v>
      </c>
      <c r="P51" s="48">
        <f>DRE!P9</f>
        <v>3090.33</v>
      </c>
      <c r="Q51" s="87">
        <f>SUM(E51:P51)</f>
        <v>21127.85</v>
      </c>
      <c r="R51" s="123"/>
    </row>
    <row r="52" spans="1:26" ht="33" customHeight="1" thickTop="1" thickBot="1" x14ac:dyDescent="0.3">
      <c r="A52" s="171"/>
      <c r="D52" s="214" t="s">
        <v>309</v>
      </c>
      <c r="E52" s="48">
        <f>DRE!E10</f>
        <v>0</v>
      </c>
      <c r="F52" s="48">
        <f>DRE!F10</f>
        <v>0</v>
      </c>
      <c r="G52" s="48">
        <f>DRE!G10</f>
        <v>0</v>
      </c>
      <c r="H52" s="48">
        <f>DRE!H10</f>
        <v>0</v>
      </c>
      <c r="I52" s="48">
        <f>DRE!I10</f>
        <v>0</v>
      </c>
      <c r="J52" s="48">
        <f>DRE!J10</f>
        <v>0</v>
      </c>
      <c r="K52" s="48">
        <f>DRE!K10</f>
        <v>0</v>
      </c>
      <c r="L52" s="48">
        <f>DRE!L10</f>
        <v>-1577</v>
      </c>
      <c r="M52" s="48">
        <f>DRE!M10</f>
        <v>0</v>
      </c>
      <c r="N52" s="48">
        <f>DRE!N10</f>
        <v>0</v>
      </c>
      <c r="O52" s="48">
        <f>DRE!O10</f>
        <v>0</v>
      </c>
      <c r="P52" s="48">
        <f>DRE!P10</f>
        <v>0</v>
      </c>
      <c r="Q52" s="87">
        <f>SUM(E52:P52)</f>
        <v>-1577</v>
      </c>
      <c r="R52" s="123"/>
    </row>
    <row r="53" spans="1:26" ht="33" customHeight="1" thickTop="1" thickBot="1" x14ac:dyDescent="0.3">
      <c r="A53" s="171"/>
      <c r="D53" s="214" t="s">
        <v>63</v>
      </c>
      <c r="E53" s="49">
        <f>DRE!E11</f>
        <v>0</v>
      </c>
      <c r="F53" s="49">
        <f>DRE!F11</f>
        <v>0</v>
      </c>
      <c r="G53" s="49">
        <f>DRE!G11</f>
        <v>0</v>
      </c>
      <c r="H53" s="49">
        <f>DRE!H11</f>
        <v>0</v>
      </c>
      <c r="I53" s="49">
        <f>DRE!I11</f>
        <v>0</v>
      </c>
      <c r="J53" s="49">
        <f>DRE!J11</f>
        <v>0</v>
      </c>
      <c r="K53" s="49">
        <f>DRE!K11</f>
        <v>0</v>
      </c>
      <c r="L53" s="49">
        <f>DRE!L11</f>
        <v>999.35</v>
      </c>
      <c r="M53" s="49">
        <f>DRE!M11</f>
        <v>859.17</v>
      </c>
      <c r="N53" s="49">
        <f>DRE!N11</f>
        <v>732</v>
      </c>
      <c r="O53" s="49">
        <f>DRE!O11</f>
        <v>732</v>
      </c>
      <c r="P53" s="49">
        <f>DRE!P11</f>
        <v>732</v>
      </c>
      <c r="Q53" s="87">
        <f>SUM(E53:P53)</f>
        <v>4054.52</v>
      </c>
      <c r="R53" s="123"/>
    </row>
    <row r="54" spans="1:26" ht="33" customHeight="1" thickTop="1" thickBot="1" x14ac:dyDescent="0.3">
      <c r="A54" s="171"/>
      <c r="D54" s="215" t="s">
        <v>93</v>
      </c>
      <c r="E54" s="49">
        <f>E50-E51+E52-E53</f>
        <v>0</v>
      </c>
      <c r="F54" s="49">
        <f t="shared" ref="F54:P54" si="5">F50-F51+F52-F53</f>
        <v>0</v>
      </c>
      <c r="G54" s="49">
        <f t="shared" si="5"/>
        <v>0</v>
      </c>
      <c r="H54" s="49">
        <f t="shared" si="5"/>
        <v>0</v>
      </c>
      <c r="I54" s="49">
        <f t="shared" si="5"/>
        <v>0</v>
      </c>
      <c r="J54" s="49">
        <f t="shared" si="5"/>
        <v>60</v>
      </c>
      <c r="K54" s="49">
        <f t="shared" si="5"/>
        <v>1695</v>
      </c>
      <c r="L54" s="49">
        <f t="shared" si="5"/>
        <v>-7005.43</v>
      </c>
      <c r="M54" s="49">
        <f t="shared" si="5"/>
        <v>-3891.17</v>
      </c>
      <c r="N54" s="49">
        <f t="shared" si="5"/>
        <v>-3822.33</v>
      </c>
      <c r="O54" s="49">
        <f t="shared" si="5"/>
        <v>-3822.33</v>
      </c>
      <c r="P54" s="49">
        <f t="shared" si="5"/>
        <v>-3822.33</v>
      </c>
      <c r="Q54" s="89">
        <f>Q50-Q51+Q52-Q53</f>
        <v>-20608.59</v>
      </c>
      <c r="R54" s="124"/>
    </row>
    <row r="55" spans="1:26" ht="33" customHeight="1" thickTop="1" thickBot="1" x14ac:dyDescent="0.3">
      <c r="A55" s="171"/>
      <c r="D55" s="214" t="s">
        <v>313</v>
      </c>
      <c r="E55" s="46">
        <f>DRE!E13</f>
        <v>0</v>
      </c>
      <c r="F55" s="46">
        <f>DRE!F13</f>
        <v>0</v>
      </c>
      <c r="G55" s="46">
        <f>DRE!G13</f>
        <v>0</v>
      </c>
      <c r="H55" s="46">
        <f>DRE!H13</f>
        <v>0</v>
      </c>
      <c r="I55" s="46">
        <f>DRE!I13</f>
        <v>0</v>
      </c>
      <c r="J55" s="46">
        <f>DRE!J13</f>
        <v>0</v>
      </c>
      <c r="K55" s="46">
        <f>DRE!K13</f>
        <v>0</v>
      </c>
      <c r="L55" s="46">
        <f>DRE!L13</f>
        <v>123.98</v>
      </c>
      <c r="M55" s="46">
        <f>DRE!M13</f>
        <v>850</v>
      </c>
      <c r="N55" s="46">
        <f>DRE!N13</f>
        <v>850</v>
      </c>
      <c r="O55" s="46">
        <f>DRE!O13</f>
        <v>850</v>
      </c>
      <c r="P55" s="46">
        <f>DRE!P13</f>
        <v>850</v>
      </c>
      <c r="Q55" s="87">
        <f>SUM(E55:P55)</f>
        <v>3523.98</v>
      </c>
      <c r="R55" s="123"/>
    </row>
    <row r="56" spans="1:26" s="1" customFormat="1" ht="44.25" customHeight="1" thickTop="1" x14ac:dyDescent="0.25">
      <c r="A56" s="171"/>
      <c r="B56"/>
      <c r="C56"/>
      <c r="D56" s="270" t="s">
        <v>325</v>
      </c>
      <c r="E56" s="270"/>
      <c r="F56" s="270"/>
      <c r="G56" s="270"/>
      <c r="H56" s="270"/>
      <c r="I56" s="270"/>
      <c r="J56" s="270"/>
      <c r="K56" s="270"/>
      <c r="L56" s="270"/>
      <c r="M56" s="270"/>
      <c r="N56" s="270"/>
      <c r="O56" s="270"/>
      <c r="P56" s="270"/>
      <c r="Q56" s="270"/>
      <c r="R56" s="122"/>
      <c r="S56" s="122"/>
      <c r="T56" s="122"/>
      <c r="U56" s="122"/>
      <c r="V56" s="122"/>
      <c r="W56" s="122"/>
      <c r="X56" s="122"/>
      <c r="Y56" s="122"/>
      <c r="Z56" s="122"/>
    </row>
    <row r="57" spans="1:26" ht="39.75" customHeight="1" x14ac:dyDescent="0.35">
      <c r="A57" s="171"/>
      <c r="D57" s="77" t="s">
        <v>326</v>
      </c>
    </row>
    <row r="58" spans="1:26" ht="33" customHeight="1" x14ac:dyDescent="0.25">
      <c r="A58" s="171"/>
    </row>
    <row r="59" spans="1:26" ht="33" customHeight="1" x14ac:dyDescent="0.25">
      <c r="A59" s="171"/>
    </row>
    <row r="60" spans="1:26" ht="33" customHeight="1" x14ac:dyDescent="0.25">
      <c r="A60" s="171"/>
    </row>
    <row r="61" spans="1:26" ht="23.25" customHeight="1" x14ac:dyDescent="0.25">
      <c r="A61" s="171"/>
      <c r="D61" s="9"/>
    </row>
    <row r="62" spans="1:26" ht="23.25" customHeight="1" x14ac:dyDescent="0.25">
      <c r="A62" s="171"/>
      <c r="D62" s="9"/>
    </row>
    <row r="63" spans="1:26" ht="23.25" customHeight="1" x14ac:dyDescent="0.25">
      <c r="A63" s="171"/>
      <c r="D63" s="9"/>
    </row>
    <row r="64" spans="1:26" ht="23.25" customHeight="1" x14ac:dyDescent="0.25">
      <c r="A64" s="171"/>
      <c r="D64" s="9"/>
    </row>
    <row r="65" spans="1:26" ht="23.25" customHeight="1" x14ac:dyDescent="0.25">
      <c r="A65" s="171"/>
      <c r="D65" s="9"/>
    </row>
    <row r="66" spans="1:26" ht="23.25" customHeight="1" x14ac:dyDescent="0.25">
      <c r="A66" s="171"/>
    </row>
    <row r="67" spans="1:26" ht="23.25" customHeight="1" x14ac:dyDescent="0.25">
      <c r="A67" s="171"/>
    </row>
    <row r="68" spans="1:26" ht="23.25" customHeight="1" x14ac:dyDescent="0.25">
      <c r="A68" s="171"/>
    </row>
    <row r="69" spans="1:26" ht="33.75" customHeight="1" x14ac:dyDescent="0.25">
      <c r="A69" s="171"/>
    </row>
    <row r="70" spans="1:26" ht="33.75" customHeight="1" thickBot="1" x14ac:dyDescent="0.3">
      <c r="A70" s="171"/>
    </row>
    <row r="71" spans="1:26" ht="33.75" customHeight="1" thickTop="1" thickBot="1" x14ac:dyDescent="0.3">
      <c r="A71" s="171"/>
      <c r="D71" s="193" t="s">
        <v>327</v>
      </c>
      <c r="E71" s="194" t="s">
        <v>66</v>
      </c>
      <c r="F71" s="194" t="s">
        <v>67</v>
      </c>
      <c r="G71" s="194" t="s">
        <v>68</v>
      </c>
      <c r="H71" s="194" t="s">
        <v>69</v>
      </c>
      <c r="I71" s="194" t="s">
        <v>70</v>
      </c>
      <c r="J71" s="194" t="s">
        <v>71</v>
      </c>
      <c r="K71" s="194" t="s">
        <v>72</v>
      </c>
      <c r="L71" s="194" t="s">
        <v>73</v>
      </c>
      <c r="M71" s="194" t="s">
        <v>74</v>
      </c>
      <c r="N71" s="194" t="s">
        <v>75</v>
      </c>
      <c r="O71" s="194" t="s">
        <v>76</v>
      </c>
      <c r="P71" s="194" t="s">
        <v>77</v>
      </c>
      <c r="Q71" s="194" t="s">
        <v>78</v>
      </c>
    </row>
    <row r="72" spans="1:26" ht="33.75" customHeight="1" thickTop="1" thickBot="1" x14ac:dyDescent="0.3">
      <c r="A72" s="171"/>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71"/>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71"/>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71"/>
      <c r="D75" s="79"/>
      <c r="E75" s="80"/>
      <c r="F75" s="80"/>
      <c r="G75" s="80"/>
      <c r="H75" s="80"/>
      <c r="I75" s="80"/>
      <c r="J75" s="80"/>
      <c r="K75" s="80"/>
      <c r="L75" s="80"/>
      <c r="M75" s="80"/>
      <c r="N75" s="80"/>
      <c r="O75" s="80"/>
      <c r="P75" s="80"/>
      <c r="Q75" s="80"/>
    </row>
    <row r="76" spans="1:26" s="1" customFormat="1" ht="44.25" customHeight="1" thickTop="1" x14ac:dyDescent="0.25">
      <c r="A76" s="171"/>
      <c r="B76"/>
      <c r="C76"/>
      <c r="D76" s="270" t="s">
        <v>319</v>
      </c>
      <c r="E76" s="270"/>
      <c r="F76" s="270"/>
      <c r="G76" s="270"/>
      <c r="H76" s="270"/>
      <c r="I76" s="270"/>
      <c r="J76" s="270"/>
      <c r="K76" s="270"/>
      <c r="L76" s="270"/>
      <c r="M76" s="270"/>
      <c r="N76" s="270"/>
      <c r="O76" s="270"/>
      <c r="P76" s="270"/>
      <c r="Q76" s="270"/>
      <c r="R76" s="122"/>
      <c r="S76" s="122"/>
      <c r="T76" s="122"/>
      <c r="U76" s="122"/>
      <c r="V76" s="122"/>
      <c r="W76" s="122"/>
      <c r="X76" s="122"/>
      <c r="Y76" s="122"/>
      <c r="Z76" s="122"/>
    </row>
    <row r="77" spans="1:26" ht="39.75" customHeight="1" x14ac:dyDescent="0.35">
      <c r="A77" s="171"/>
      <c r="D77" s="77" t="s">
        <v>329</v>
      </c>
    </row>
    <row r="78" spans="1:26" ht="33" customHeight="1" thickBot="1" x14ac:dyDescent="0.3">
      <c r="A78" s="171"/>
    </row>
    <row r="79" spans="1:26" ht="33" customHeight="1" thickTop="1" x14ac:dyDescent="0.25">
      <c r="A79" s="171"/>
      <c r="E79" s="255" t="s">
        <v>312</v>
      </c>
      <c r="F79" s="255"/>
      <c r="G79" s="255"/>
      <c r="H79" s="116">
        <f>'G. Receitas'!$F$6</f>
        <v>4315.2800000000007</v>
      </c>
      <c r="I79" s="5" t="str">
        <f>'G. Receitas'!E4</f>
        <v>Agosto</v>
      </c>
      <c r="K79" s="255" t="s">
        <v>328</v>
      </c>
      <c r="L79" s="255"/>
      <c r="M79" s="255"/>
      <c r="N79" s="117">
        <f>'G. Despesas'!$F$6</f>
        <v>11444.69</v>
      </c>
      <c r="O79" s="5" t="str">
        <f>'G. Despesas'!E4</f>
        <v>Agosto</v>
      </c>
    </row>
    <row r="80" spans="1:26" ht="33" customHeight="1" x14ac:dyDescent="0.25">
      <c r="A80" s="171"/>
    </row>
    <row r="81" spans="1:17" ht="23.25" customHeight="1" x14ac:dyDescent="0.25">
      <c r="A81" s="171"/>
      <c r="D81" s="9"/>
    </row>
    <row r="82" spans="1:17" ht="23.25" customHeight="1" x14ac:dyDescent="0.25">
      <c r="A82" s="171"/>
      <c r="D82" s="9"/>
    </row>
    <row r="83" spans="1:17" ht="23.25" customHeight="1" x14ac:dyDescent="0.25">
      <c r="A83" s="171"/>
      <c r="D83" s="9"/>
    </row>
    <row r="84" spans="1:17" ht="23.25" customHeight="1" x14ac:dyDescent="0.25">
      <c r="A84" s="171"/>
      <c r="D84" s="9"/>
    </row>
    <row r="85" spans="1:17" ht="23.25" customHeight="1" x14ac:dyDescent="0.25">
      <c r="A85" s="171"/>
      <c r="D85" s="9"/>
    </row>
    <row r="86" spans="1:17" ht="23.25" customHeight="1" x14ac:dyDescent="0.25">
      <c r="A86" s="171"/>
    </row>
    <row r="87" spans="1:17" ht="23.25" customHeight="1" x14ac:dyDescent="0.25">
      <c r="A87" s="171"/>
    </row>
    <row r="88" spans="1:17" ht="23.25" customHeight="1" x14ac:dyDescent="0.25">
      <c r="A88" s="171"/>
    </row>
    <row r="89" spans="1:17" ht="33.75" customHeight="1" x14ac:dyDescent="0.25">
      <c r="A89" s="171"/>
      <c r="D89" s="81"/>
      <c r="E89" s="82"/>
      <c r="F89" s="82"/>
      <c r="G89" s="82"/>
      <c r="H89" s="82"/>
      <c r="I89" s="82"/>
      <c r="J89" s="82"/>
      <c r="K89" s="82"/>
      <c r="L89" s="82"/>
      <c r="M89" s="82"/>
      <c r="N89" s="82"/>
      <c r="O89" s="82"/>
      <c r="P89" s="82"/>
      <c r="Q89" s="82"/>
    </row>
    <row r="90" spans="1:17" ht="33.75" customHeight="1" x14ac:dyDescent="0.25">
      <c r="A90" s="171"/>
      <c r="D90" s="81"/>
      <c r="E90" s="54"/>
      <c r="F90" s="54"/>
      <c r="G90" s="54"/>
      <c r="H90" s="54"/>
      <c r="I90" s="54"/>
      <c r="J90" s="54"/>
      <c r="K90" s="54"/>
      <c r="L90" s="54"/>
      <c r="M90" s="54"/>
      <c r="N90" s="54"/>
      <c r="O90" s="54"/>
      <c r="P90" s="54"/>
      <c r="Q90" s="54"/>
    </row>
    <row r="91" spans="1:17" ht="33.75" customHeight="1" x14ac:dyDescent="0.25">
      <c r="A91" s="171"/>
      <c r="D91" s="81"/>
      <c r="E91" s="54"/>
      <c r="F91" s="54"/>
      <c r="G91" s="54"/>
      <c r="H91" s="54"/>
      <c r="I91" s="54"/>
      <c r="J91" s="54"/>
      <c r="K91" s="54"/>
      <c r="L91" s="54"/>
      <c r="M91" s="54"/>
      <c r="N91" s="54"/>
      <c r="O91" s="54"/>
      <c r="P91" s="54"/>
      <c r="Q91" s="54"/>
    </row>
    <row r="92" spans="1:17" ht="33.75" customHeight="1" x14ac:dyDescent="0.25">
      <c r="A92" s="171"/>
      <c r="D92" s="81"/>
      <c r="E92" s="54"/>
      <c r="F92" s="54"/>
      <c r="G92" s="54"/>
      <c r="H92" s="54"/>
      <c r="I92" s="54"/>
      <c r="J92" s="54"/>
      <c r="K92" s="54"/>
      <c r="L92" s="54"/>
      <c r="M92" s="54"/>
      <c r="N92" s="54"/>
      <c r="O92" s="54"/>
      <c r="P92" s="54"/>
      <c r="Q92" s="54"/>
    </row>
    <row r="93" spans="1:17" ht="33.75" customHeight="1" x14ac:dyDescent="0.25">
      <c r="A93" s="171"/>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71"/>
      <c r="C1" s="224" t="s">
        <v>1435</v>
      </c>
      <c r="D1" s="224"/>
      <c r="E1" s="224"/>
      <c r="F1" s="224"/>
      <c r="G1" s="224"/>
      <c r="H1" s="224"/>
      <c r="I1" s="224"/>
      <c r="J1" s="224"/>
      <c r="K1" s="224"/>
    </row>
    <row r="2" spans="1:25" s="18" customFormat="1" ht="37.5" customHeight="1" x14ac:dyDescent="0.25">
      <c r="A2" s="171"/>
      <c r="C2" s="19"/>
      <c r="D2" s="19"/>
      <c r="E2" s="19"/>
      <c r="F2" s="19"/>
      <c r="G2" s="19"/>
      <c r="H2" s="19"/>
      <c r="I2" s="19"/>
      <c r="J2" s="19"/>
      <c r="K2" s="19"/>
      <c r="L2" s="19"/>
      <c r="M2" s="19"/>
      <c r="N2" s="19"/>
      <c r="O2" s="19"/>
      <c r="P2" s="19"/>
    </row>
    <row r="3" spans="1:25" ht="39.950000000000003" customHeight="1" x14ac:dyDescent="0.25">
      <c r="A3" s="171"/>
      <c r="B3" s="40"/>
      <c r="C3" s="276" t="s">
        <v>11</v>
      </c>
      <c r="D3" s="276"/>
      <c r="E3" s="276"/>
      <c r="F3" s="276"/>
      <c r="G3" s="276"/>
      <c r="H3" s="276"/>
      <c r="I3" s="276"/>
      <c r="J3" s="276"/>
      <c r="K3" s="276"/>
      <c r="L3" s="276"/>
      <c r="M3" s="276"/>
      <c r="N3" s="276"/>
      <c r="O3" s="3"/>
      <c r="P3" s="3"/>
      <c r="Q3" s="3"/>
      <c r="R3" s="3"/>
      <c r="S3" s="3"/>
    </row>
    <row r="4" spans="1:25" ht="33.950000000000003" customHeight="1" x14ac:dyDescent="0.25">
      <c r="A4" s="171"/>
      <c r="C4" s="274" t="s">
        <v>165</v>
      </c>
      <c r="D4" s="274"/>
      <c r="E4" s="274"/>
      <c r="F4" s="274"/>
      <c r="G4" s="274"/>
      <c r="H4" s="274"/>
      <c r="I4" s="274"/>
      <c r="J4" s="274"/>
      <c r="K4" s="274"/>
      <c r="L4" s="274"/>
      <c r="M4" s="3"/>
      <c r="N4" s="3"/>
      <c r="O4" s="3"/>
      <c r="P4" s="3"/>
      <c r="Q4" s="3"/>
      <c r="R4" s="3"/>
      <c r="S4" s="3"/>
      <c r="T4" s="3"/>
    </row>
    <row r="5" spans="1:25" ht="8.1" customHeight="1" x14ac:dyDescent="0.25">
      <c r="A5" s="171"/>
    </row>
    <row r="6" spans="1:25" ht="39.950000000000003" customHeight="1" thickBot="1" x14ac:dyDescent="0.3">
      <c r="A6" s="171"/>
      <c r="C6" s="277" t="s">
        <v>106</v>
      </c>
      <c r="D6" s="277"/>
      <c r="E6" s="277"/>
      <c r="F6" s="277"/>
      <c r="G6" s="277"/>
      <c r="H6" s="277"/>
      <c r="I6" s="277"/>
      <c r="J6" s="277"/>
      <c r="K6" s="277"/>
      <c r="L6" s="277"/>
      <c r="M6" s="277"/>
      <c r="N6" s="63"/>
      <c r="O6" s="63"/>
      <c r="P6" s="63"/>
      <c r="Q6" s="63"/>
      <c r="R6" s="63"/>
      <c r="S6" s="63"/>
    </row>
    <row r="7" spans="1:25" ht="12" customHeight="1" thickTop="1" thickBot="1" x14ac:dyDescent="0.3">
      <c r="A7" s="171"/>
      <c r="C7" s="275"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5"/>
      <c r="E7" s="275"/>
      <c r="F7" s="275"/>
      <c r="G7" s="275"/>
      <c r="H7" s="275"/>
      <c r="I7" s="275"/>
      <c r="J7" s="275"/>
      <c r="K7" s="275"/>
      <c r="L7" s="275"/>
      <c r="M7" s="4"/>
      <c r="N7" s="4"/>
      <c r="O7" s="4"/>
      <c r="P7" s="4"/>
      <c r="Q7" s="4"/>
      <c r="R7" s="4"/>
      <c r="S7" s="4"/>
      <c r="T7" s="4"/>
      <c r="U7" s="4"/>
      <c r="V7" s="4"/>
      <c r="W7" s="4"/>
      <c r="X7" s="4"/>
      <c r="Y7" s="4"/>
    </row>
    <row r="8" spans="1:25" ht="12" customHeight="1" thickTop="1" thickBot="1" x14ac:dyDescent="0.3">
      <c r="A8" s="171"/>
      <c r="C8" s="275"/>
      <c r="D8" s="275"/>
      <c r="E8" s="275"/>
      <c r="F8" s="275"/>
      <c r="G8" s="275"/>
      <c r="H8" s="275"/>
      <c r="I8" s="275"/>
      <c r="J8" s="275"/>
      <c r="K8" s="275"/>
      <c r="L8" s="275"/>
      <c r="M8" s="4"/>
      <c r="N8" s="4"/>
      <c r="O8" s="4"/>
      <c r="P8" s="4"/>
      <c r="Q8" s="4"/>
      <c r="R8" s="4"/>
      <c r="S8" s="4"/>
      <c r="T8" s="4"/>
      <c r="U8" s="4"/>
      <c r="V8" s="4"/>
      <c r="W8" s="4"/>
      <c r="X8" s="4"/>
      <c r="Y8" s="4"/>
    </row>
    <row r="9" spans="1:25" ht="12" customHeight="1" thickTop="1" thickBot="1" x14ac:dyDescent="0.3">
      <c r="A9" s="171"/>
      <c r="C9" s="275"/>
      <c r="D9" s="275"/>
      <c r="E9" s="275"/>
      <c r="F9" s="275"/>
      <c r="G9" s="275"/>
      <c r="H9" s="275"/>
      <c r="I9" s="275"/>
      <c r="J9" s="275"/>
      <c r="K9" s="275"/>
      <c r="L9" s="275"/>
      <c r="M9" s="4"/>
      <c r="N9" s="4"/>
      <c r="O9" s="4"/>
      <c r="P9" s="4"/>
      <c r="Q9" s="4"/>
      <c r="R9" s="4"/>
      <c r="S9" s="4"/>
      <c r="T9" s="4"/>
      <c r="U9" s="4"/>
      <c r="V9" s="4"/>
      <c r="W9" s="4"/>
      <c r="X9" s="4"/>
      <c r="Y9" s="4"/>
    </row>
    <row r="10" spans="1:25" ht="12" customHeight="1" thickTop="1" thickBot="1" x14ac:dyDescent="0.3">
      <c r="A10" s="171"/>
      <c r="C10" s="275"/>
      <c r="D10" s="275"/>
      <c r="E10" s="275"/>
      <c r="F10" s="275"/>
      <c r="G10" s="275"/>
      <c r="H10" s="275"/>
      <c r="I10" s="275"/>
      <c r="J10" s="275"/>
      <c r="K10" s="275"/>
      <c r="L10" s="275"/>
      <c r="M10" s="4"/>
      <c r="N10" s="4"/>
      <c r="O10" s="4"/>
      <c r="P10" s="4"/>
      <c r="Q10" s="4"/>
      <c r="R10" s="4"/>
      <c r="S10" s="4"/>
      <c r="T10" s="4"/>
      <c r="U10" s="4"/>
      <c r="V10" s="4"/>
      <c r="W10" s="4"/>
      <c r="X10" s="4"/>
      <c r="Y10" s="4"/>
    </row>
    <row r="11" spans="1:25" ht="12" customHeight="1" thickTop="1" thickBot="1" x14ac:dyDescent="0.3">
      <c r="A11" s="171"/>
      <c r="C11" s="275"/>
      <c r="D11" s="275"/>
      <c r="E11" s="275"/>
      <c r="F11" s="275"/>
      <c r="G11" s="275"/>
      <c r="H11" s="275"/>
      <c r="I11" s="275"/>
      <c r="J11" s="275"/>
      <c r="K11" s="275"/>
      <c r="L11" s="275"/>
      <c r="M11" s="4"/>
      <c r="N11" s="4"/>
      <c r="O11" s="4"/>
      <c r="P11" s="4"/>
      <c r="Q11" s="4"/>
      <c r="R11" s="4"/>
      <c r="S11" s="4"/>
      <c r="T11" s="4"/>
      <c r="U11" s="4"/>
      <c r="V11" s="4"/>
      <c r="W11" s="4"/>
      <c r="X11" s="4"/>
      <c r="Y11" s="4"/>
    </row>
    <row r="12" spans="1:25" ht="12" customHeight="1" thickTop="1" thickBot="1" x14ac:dyDescent="0.3">
      <c r="A12" s="171"/>
      <c r="C12" s="275"/>
      <c r="D12" s="275"/>
      <c r="E12" s="275"/>
      <c r="F12" s="275"/>
      <c r="G12" s="275"/>
      <c r="H12" s="275"/>
      <c r="I12" s="275"/>
      <c r="J12" s="275"/>
      <c r="K12" s="275"/>
      <c r="L12" s="275"/>
      <c r="M12" s="4"/>
      <c r="N12" s="4"/>
      <c r="O12" s="4"/>
      <c r="P12" s="4"/>
      <c r="Q12" s="4"/>
      <c r="R12" s="4"/>
      <c r="S12" s="4"/>
      <c r="T12" s="4"/>
      <c r="U12" s="4"/>
      <c r="V12" s="4"/>
      <c r="W12" s="4"/>
      <c r="X12" s="4"/>
      <c r="Y12" s="4"/>
    </row>
    <row r="13" spans="1:25" ht="12" customHeight="1" thickTop="1" thickBot="1" x14ac:dyDescent="0.3">
      <c r="A13" s="171"/>
      <c r="C13" s="275"/>
      <c r="D13" s="275"/>
      <c r="E13" s="275"/>
      <c r="F13" s="275"/>
      <c r="G13" s="275"/>
      <c r="H13" s="275"/>
      <c r="I13" s="275"/>
      <c r="J13" s="275"/>
      <c r="K13" s="275"/>
      <c r="L13" s="275"/>
      <c r="M13" s="4"/>
      <c r="N13" s="4"/>
      <c r="O13" s="4"/>
      <c r="P13" s="4"/>
      <c r="Q13" s="4"/>
      <c r="R13" s="4"/>
      <c r="S13" s="4"/>
      <c r="T13" s="4"/>
      <c r="U13" s="4"/>
      <c r="V13" s="4"/>
      <c r="W13" s="4"/>
      <c r="X13" s="4"/>
      <c r="Y13" s="4"/>
    </row>
    <row r="14" spans="1:25" ht="12" customHeight="1" thickTop="1" thickBot="1" x14ac:dyDescent="0.3">
      <c r="A14" s="171"/>
      <c r="C14" s="275"/>
      <c r="D14" s="275"/>
      <c r="E14" s="275"/>
      <c r="F14" s="275"/>
      <c r="G14" s="275"/>
      <c r="H14" s="275"/>
      <c r="I14" s="275"/>
      <c r="J14" s="275"/>
      <c r="K14" s="275"/>
      <c r="L14" s="275"/>
      <c r="M14" s="4"/>
      <c r="N14" s="4"/>
      <c r="O14" s="4"/>
      <c r="P14" s="4"/>
      <c r="Q14" s="4"/>
      <c r="R14" s="4"/>
      <c r="S14" s="4"/>
      <c r="T14" s="4"/>
      <c r="U14" s="4"/>
      <c r="V14" s="4"/>
      <c r="W14" s="4"/>
      <c r="X14" s="4"/>
      <c r="Y14" s="4"/>
    </row>
    <row r="15" spans="1:25" ht="12" customHeight="1" thickTop="1" thickBot="1" x14ac:dyDescent="0.3">
      <c r="A15" s="171"/>
      <c r="C15" s="275"/>
      <c r="D15" s="275"/>
      <c r="E15" s="275"/>
      <c r="F15" s="275"/>
      <c r="G15" s="275"/>
      <c r="H15" s="275"/>
      <c r="I15" s="275"/>
      <c r="J15" s="275"/>
      <c r="K15" s="275"/>
      <c r="L15" s="275"/>
      <c r="M15" s="4"/>
      <c r="N15" s="4"/>
      <c r="O15" s="4"/>
      <c r="P15" s="4"/>
      <c r="Q15" s="4"/>
      <c r="R15" s="4"/>
      <c r="S15" s="4"/>
      <c r="T15" s="4"/>
      <c r="U15" s="4"/>
      <c r="V15" s="4"/>
      <c r="W15" s="4"/>
      <c r="X15" s="4"/>
      <c r="Y15" s="4"/>
    </row>
    <row r="16" spans="1:25" ht="12" customHeight="1" thickTop="1" thickBot="1" x14ac:dyDescent="0.3">
      <c r="A16" s="171"/>
      <c r="C16" s="275"/>
      <c r="D16" s="275"/>
      <c r="E16" s="275"/>
      <c r="F16" s="275"/>
      <c r="G16" s="275"/>
      <c r="H16" s="275"/>
      <c r="I16" s="275"/>
      <c r="J16" s="275"/>
      <c r="K16" s="275"/>
      <c r="L16" s="275"/>
      <c r="M16" s="4"/>
      <c r="N16" s="4"/>
      <c r="O16" s="4"/>
      <c r="P16" s="4"/>
      <c r="Q16" s="4"/>
      <c r="R16" s="4"/>
      <c r="S16" s="4"/>
      <c r="T16" s="4"/>
      <c r="U16" s="4"/>
      <c r="V16" s="4"/>
      <c r="W16" s="4"/>
      <c r="X16" s="4"/>
      <c r="Y16" s="4"/>
    </row>
    <row r="17" spans="1:25" ht="12" customHeight="1" thickTop="1" thickBot="1" x14ac:dyDescent="0.3">
      <c r="A17" s="171"/>
      <c r="C17" s="275"/>
      <c r="D17" s="275"/>
      <c r="E17" s="275"/>
      <c r="F17" s="275"/>
      <c r="G17" s="275"/>
      <c r="H17" s="275"/>
      <c r="I17" s="275"/>
      <c r="J17" s="275"/>
      <c r="K17" s="275"/>
      <c r="L17" s="275"/>
      <c r="M17" s="4"/>
      <c r="N17" s="4"/>
      <c r="O17" s="4"/>
      <c r="P17" s="4"/>
      <c r="Q17" s="4"/>
      <c r="R17" s="4"/>
      <c r="S17" s="4"/>
      <c r="T17" s="4"/>
      <c r="U17" s="4"/>
      <c r="V17" s="4"/>
      <c r="W17" s="4"/>
      <c r="X17" s="4"/>
      <c r="Y17" s="4"/>
    </row>
    <row r="18" spans="1:25" ht="17.100000000000001" customHeight="1" thickTop="1" x14ac:dyDescent="0.25">
      <c r="A18" s="171"/>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71"/>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71"/>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71"/>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71"/>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71"/>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71"/>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71"/>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71"/>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72"/>
      <c r="F27" s="272"/>
      <c r="G27" s="272"/>
      <c r="H27" s="272"/>
      <c r="I27" s="272"/>
      <c r="J27" s="272"/>
      <c r="K27" s="272"/>
      <c r="L27" s="272"/>
      <c r="M27" s="272"/>
      <c r="N27" s="272"/>
      <c r="O27" s="272"/>
      <c r="P27" s="272"/>
      <c r="Q27" s="272"/>
      <c r="R27" s="272"/>
      <c r="S27" s="272"/>
      <c r="T27" s="272"/>
      <c r="U27" s="272"/>
      <c r="V27" s="272"/>
      <c r="W27" s="272"/>
      <c r="X27" s="272"/>
      <c r="Y27" s="272"/>
    </row>
    <row r="28" spans="1:25" ht="17.100000000000001" customHeight="1" x14ac:dyDescent="0.25">
      <c r="C28" s="4"/>
      <c r="E28" s="273"/>
      <c r="F28" s="273"/>
      <c r="G28" s="273"/>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71"/>
      <c r="C1" s="224" t="s">
        <v>1436</v>
      </c>
      <c r="D1" s="224"/>
      <c r="E1" s="224"/>
      <c r="F1" s="224"/>
      <c r="G1" s="224"/>
      <c r="H1" s="224"/>
      <c r="I1" s="224"/>
      <c r="J1" s="224"/>
      <c r="K1" s="224"/>
    </row>
    <row r="2" spans="1:16" s="18" customFormat="1" ht="37.5" customHeight="1" x14ac:dyDescent="0.25">
      <c r="A2" s="171"/>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71"/>
      <c r="C1" s="224" t="s">
        <v>1419</v>
      </c>
      <c r="D1" s="224"/>
      <c r="E1" s="224"/>
      <c r="F1" s="224"/>
      <c r="G1" s="224"/>
      <c r="H1" s="224"/>
      <c r="I1" s="224"/>
      <c r="J1" s="224"/>
      <c r="K1" s="224"/>
    </row>
    <row r="2" spans="1:16" s="18" customFormat="1" ht="37.5" customHeight="1" x14ac:dyDescent="0.25">
      <c r="A2" s="172"/>
      <c r="C2" s="19"/>
      <c r="D2" s="19"/>
      <c r="E2" s="19"/>
      <c r="F2" s="19"/>
      <c r="G2" s="19"/>
      <c r="H2" s="19"/>
      <c r="I2" s="19"/>
      <c r="J2" s="19"/>
      <c r="K2" s="19"/>
      <c r="L2" s="19"/>
      <c r="M2" s="19"/>
      <c r="N2" s="19"/>
      <c r="O2" s="19"/>
      <c r="P2" s="19"/>
    </row>
    <row r="3" spans="1:16" x14ac:dyDescent="0.25">
      <c r="A3" s="173"/>
    </row>
    <row r="4" spans="1:16" ht="53.25" customHeight="1" x14ac:dyDescent="0.25">
      <c r="A4" s="173"/>
    </row>
    <row r="5" spans="1:16" x14ac:dyDescent="0.25">
      <c r="A5" s="173"/>
    </row>
    <row r="6" spans="1:16" x14ac:dyDescent="0.25">
      <c r="A6" s="173"/>
    </row>
    <row r="7" spans="1:16" x14ac:dyDescent="0.25">
      <c r="A7" s="173"/>
    </row>
    <row r="8" spans="1:16" x14ac:dyDescent="0.25">
      <c r="A8" s="173"/>
    </row>
    <row r="9" spans="1:16" x14ac:dyDescent="0.25">
      <c r="A9" s="173"/>
    </row>
    <row r="10" spans="1:16" x14ac:dyDescent="0.25">
      <c r="A10" s="173"/>
    </row>
    <row r="11" spans="1:16" x14ac:dyDescent="0.25">
      <c r="A11" s="173"/>
    </row>
    <row r="12" spans="1:16" x14ac:dyDescent="0.25">
      <c r="A12" s="173"/>
      <c r="P12" s="2"/>
    </row>
    <row r="13" spans="1:16" x14ac:dyDescent="0.25">
      <c r="A13" s="173"/>
    </row>
    <row r="14" spans="1:16" x14ac:dyDescent="0.25">
      <c r="A14" s="173"/>
    </row>
    <row r="15" spans="1:16" x14ac:dyDescent="0.25">
      <c r="A15" s="173"/>
    </row>
    <row r="16" spans="1:16" x14ac:dyDescent="0.25">
      <c r="A16" s="173"/>
    </row>
    <row r="17" spans="1:1" x14ac:dyDescent="0.25">
      <c r="A17" s="173"/>
    </row>
    <row r="18" spans="1:1" x14ac:dyDescent="0.25">
      <c r="A18" s="173"/>
    </row>
    <row r="19" spans="1:1" x14ac:dyDescent="0.25">
      <c r="A19" s="173"/>
    </row>
    <row r="20" spans="1:1" x14ac:dyDescent="0.25">
      <c r="A20" s="173"/>
    </row>
    <row r="21" spans="1:1" x14ac:dyDescent="0.25">
      <c r="A21" s="173"/>
    </row>
    <row r="22" spans="1:1" x14ac:dyDescent="0.25">
      <c r="A22" s="173"/>
    </row>
    <row r="23" spans="1:1" x14ac:dyDescent="0.25">
      <c r="A23" s="173"/>
    </row>
    <row r="24" spans="1:1" x14ac:dyDescent="0.25">
      <c r="A24" s="173"/>
    </row>
    <row r="25" spans="1:1" x14ac:dyDescent="0.25">
      <c r="A25" s="173"/>
    </row>
    <row r="26" spans="1:1" x14ac:dyDescent="0.25">
      <c r="A26" s="173"/>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2017-11-30T04:16:45Z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